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388" tabRatio="891" activeTab="1"/>
  </bookViews>
  <sheets>
    <sheet name="Identifikace" sheetId="1" r:id="rId1"/>
    <sheet name="Souhrnná tabulka" sheetId="2" r:id="rId2"/>
  </sheets>
  <definedNames>
    <definedName name="_xlnm.Print_Area" localSheetId="1">'Souhrnná tabulka'!$B$2:$N$120</definedName>
  </definedNames>
  <calcPr fullCalcOnLoad="1"/>
</workbook>
</file>

<file path=xl/sharedStrings.xml><?xml version="1.0" encoding="utf-8"?>
<sst xmlns="http://schemas.openxmlformats.org/spreadsheetml/2006/main" count="166" uniqueCount="131">
  <si>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</si>
  <si>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</si>
  <si>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</si>
  <si>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</si>
  <si>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</si>
  <si>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</si>
  <si>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</si>
  <si>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</si>
  <si>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V Chomutově, dne:</t>
  </si>
  <si>
    <t>Sestavil: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</si>
  <si>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</si>
  <si>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</si>
  <si>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</si>
  <si>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</si>
  <si>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</si>
  <si>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</si>
  <si>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</si>
  <si>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</si>
  <si>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</si>
  <si>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</si>
  <si>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</si>
  <si>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</si>
  <si>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</si>
  <si>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</si>
  <si>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</si>
  <si>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</si>
  <si>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</si>
  <si>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</si>
  <si>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Celkem 2015</t>
  </si>
  <si>
    <t>VÝSLEDEK HOSPODAŘENÍ</t>
  </si>
  <si>
    <t>Fondy</t>
  </si>
  <si>
    <t>Fond rezervní</t>
  </si>
  <si>
    <t>Fond investic</t>
  </si>
  <si>
    <t>z ostatních titulů - sponzorské dary</t>
  </si>
  <si>
    <t>z ostatních titulů - dotace, granty (EU i Národní fond)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</si>
  <si>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</si>
  <si>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</si>
  <si>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</si>
  <si>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</si>
  <si>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</si>
  <si>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</si>
  <si>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</si>
  <si>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</si>
  <si>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</si>
  <si>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</si>
  <si>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</si>
  <si>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</si>
  <si>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</si>
  <si>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</si>
  <si>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</si>
  <si>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</si>
  <si>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</si>
  <si>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</si>
  <si>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</si>
  <si>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</si>
  <si>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stavy prostředků na bankovních účtech</t>
  </si>
  <si>
    <t>pokladní hotovost</t>
  </si>
  <si>
    <t>ceniny</t>
  </si>
  <si>
    <t>Účet 601 - Výnosy z prodeje vlastních výrobků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</si>
  <si>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</si>
  <si>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</si>
  <si>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</si>
  <si>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</si>
  <si>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</si>
  <si>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</si>
  <si>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</si>
  <si>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</si>
  <si>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Meziroční změna v %</t>
  </si>
  <si>
    <t>2015/2016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</si>
  <si>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</si>
  <si>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</si>
  <si>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</si>
  <si>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</si>
  <si>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</si>
  <si>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</si>
  <si>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</si>
  <si>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</si>
  <si>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</si>
  <si>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</si>
  <si>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</si>
  <si>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Výnosy</t>
  </si>
  <si>
    <t>Rozdíl</t>
  </si>
  <si>
    <t>Organizace celkem</t>
  </si>
  <si>
    <t>Meziroční změna Přispěvek zřizovatele</t>
  </si>
  <si>
    <t>Příspěvek zřirovatele</t>
  </si>
  <si>
    <t>Náklady z hlavní činnosti</t>
  </si>
  <si>
    <t>Náklady z  hospodářské činnosti</t>
  </si>
  <si>
    <t>Náklady celkem</t>
  </si>
  <si>
    <t>Výnosy z hlavní činnosti</t>
  </si>
  <si>
    <t>Výnosy z hospodářské činnosti</t>
  </si>
  <si>
    <t>Výnosy celkem</t>
  </si>
  <si>
    <t>Výsledek hlavní činnosti</t>
  </si>
  <si>
    <t>Výdledek hospodářské činnosti</t>
  </si>
  <si>
    <t xml:space="preserve">Hospodářská střediska - bez příspěvku města:                          </t>
  </si>
  <si>
    <t xml:space="preserve">Hospodářská střediska - bez příspěvku města:                                     </t>
  </si>
  <si>
    <t>účet 521 - Mzdové náklady</t>
  </si>
  <si>
    <t>VPP, SÚPM</t>
  </si>
  <si>
    <t>DpS Písečná</t>
  </si>
  <si>
    <t>ředitelství</t>
  </si>
  <si>
    <t>CDS Bezručova</t>
  </si>
  <si>
    <t>DOZP Písečná</t>
  </si>
  <si>
    <t>DSOZP Písečná</t>
  </si>
  <si>
    <t>Jesle Písečná</t>
  </si>
  <si>
    <t>DS Písečná</t>
  </si>
  <si>
    <t>AD Písečná</t>
  </si>
  <si>
    <t>SC Písečná</t>
  </si>
  <si>
    <t>DÚ</t>
  </si>
  <si>
    <t>Investiční příspěvek zřizovatel (informativní údaj, nevstupuje do součtů)</t>
  </si>
  <si>
    <t>Dotace a granty zřizovatel</t>
  </si>
  <si>
    <t>Skutečnost k 31.12.2015</t>
  </si>
  <si>
    <t>Skutečnost k 30.6.2016</t>
  </si>
  <si>
    <t>Zůstatek 31.12.2017</t>
  </si>
  <si>
    <t>Odhad 2016</t>
  </si>
  <si>
    <t>Plán 2017</t>
  </si>
  <si>
    <t>Čerpání 2017</t>
  </si>
  <si>
    <t>Příděl v roce 2017</t>
  </si>
  <si>
    <t>Odhad k 31.12.2016</t>
  </si>
  <si>
    <t>Celkem 2017</t>
  </si>
  <si>
    <t>2016/2017</t>
  </si>
  <si>
    <t>Sociální služby Chomutov, příspěvková organizace</t>
  </si>
  <si>
    <t>Písečná 5030, 430 04 Chomutov</t>
  </si>
  <si>
    <t>Ing. Ivana Vomáčková</t>
  </si>
  <si>
    <t>Mgr. Alena Tölgová</t>
  </si>
  <si>
    <t>Výsledek hospodářské činnosti</t>
  </si>
  <si>
    <t>z ZVH</t>
  </si>
  <si>
    <t>Fond odměn</t>
  </si>
  <si>
    <t>Ostatní činnosti</t>
  </si>
  <si>
    <t>středisko ostatních činností</t>
  </si>
  <si>
    <t>Změna rozpočtu 2017</t>
  </si>
  <si>
    <t>Rozpočet 2016</t>
  </si>
  <si>
    <t>Úprava příspěvku z rozpočtu města pro rok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</si>
</sst>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/>
      <top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double"/>
      <top style="medium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9" fillId="0" borderId="10" xfId="48" applyFont="1" applyBorder="1" applyAlignment="1" applyProtection="1">
      <alignment horizontal="left" indent="4"/>
      <protection/>
    </xf>
    <xf numFmtId="0" fontId="19" fillId="0" borderId="10" xfId="48" applyFont="1" applyBorder="1" applyAlignment="1" applyProtection="1">
      <alignment horizontal="left" indent="1"/>
      <protection/>
    </xf>
    <xf numFmtId="0" fontId="19" fillId="0" borderId="0" xfId="48" applyFont="1">
      <alignment/>
      <protection/>
    </xf>
    <xf numFmtId="164" fontId="19" fillId="0" borderId="11" xfId="48" applyNumberFormat="1" applyFont="1" applyBorder="1" applyAlignment="1" applyProtection="1">
      <alignment horizontal="right" indent="1"/>
      <protection locked="0"/>
    </xf>
    <xf numFmtId="164" fontId="19" fillId="0" borderId="12" xfId="48" applyNumberFormat="1" applyFont="1" applyBorder="1" applyAlignment="1" applyProtection="1">
      <alignment horizontal="right" indent="1"/>
      <protection locked="0"/>
    </xf>
    <xf numFmtId="164" fontId="19" fillId="0" borderId="13" xfId="48" applyNumberFormat="1" applyFont="1" applyBorder="1" applyAlignment="1" applyProtection="1">
      <alignment horizontal="right" indent="1"/>
      <protection locked="0"/>
    </xf>
    <xf numFmtId="164" fontId="20" fillId="33" borderId="14" xfId="48" applyNumberFormat="1" applyFont="1" applyFill="1" applyBorder="1" applyAlignment="1" applyProtection="1">
      <alignment horizontal="right" indent="1"/>
      <protection/>
    </xf>
    <xf numFmtId="164" fontId="20" fillId="33" borderId="15" xfId="48" applyNumberFormat="1" applyFont="1" applyFill="1" applyBorder="1" applyAlignment="1" applyProtection="1">
      <alignment horizontal="right" indent="1"/>
      <protection/>
    </xf>
    <xf numFmtId="164" fontId="20" fillId="33" borderId="16" xfId="48" applyNumberFormat="1" applyFont="1" applyFill="1" applyBorder="1" applyAlignment="1" applyProtection="1">
      <alignment horizontal="right" indent="1"/>
      <protection/>
    </xf>
    <xf numFmtId="164" fontId="20" fillId="33" borderId="17" xfId="48" applyNumberFormat="1" applyFont="1" applyFill="1" applyBorder="1" applyAlignment="1" applyProtection="1">
      <alignment horizontal="right" indent="1"/>
      <protection/>
    </xf>
    <xf numFmtId="164" fontId="20" fillId="33" borderId="18" xfId="48" applyNumberFormat="1" applyFont="1" applyFill="1" applyBorder="1" applyAlignment="1" applyProtection="1">
      <alignment horizontal="right" indent="1"/>
      <protection/>
    </xf>
    <xf numFmtId="0" fontId="20" fillId="0" borderId="19" xfId="48" applyFont="1" applyBorder="1" applyAlignment="1" applyProtection="1">
      <alignment horizontal="left" vertical="center" indent="1"/>
      <protection/>
    </xf>
    <xf numFmtId="0" fontId="20" fillId="0" borderId="20" xfId="48" applyFont="1" applyBorder="1" applyAlignment="1" applyProtection="1">
      <alignment horizontal="center" vertical="center"/>
      <protection/>
    </xf>
    <xf numFmtId="0" fontId="21" fillId="0" borderId="0" xfId="48" applyFont="1">
      <alignment/>
      <protection/>
    </xf>
    <xf numFmtId="0" fontId="20" fillId="34" borderId="21" xfId="48" applyFont="1" applyFill="1" applyBorder="1" applyAlignment="1" applyProtection="1">
      <alignment horizontal="left" indent="1"/>
      <protection/>
    </xf>
    <xf numFmtId="0" fontId="20" fillId="34" borderId="22" xfId="48" applyFont="1" applyFill="1" applyBorder="1" applyAlignment="1" applyProtection="1">
      <alignment horizontal="center"/>
      <protection/>
    </xf>
    <xf numFmtId="0" fontId="20" fillId="34" borderId="23" xfId="48" applyFont="1" applyFill="1" applyBorder="1" applyAlignment="1" applyProtection="1">
      <alignment horizontal="center"/>
      <protection/>
    </xf>
    <xf numFmtId="0" fontId="20" fillId="34" borderId="24" xfId="48" applyFont="1" applyFill="1" applyBorder="1" applyAlignment="1" applyProtection="1">
      <alignment horizontal="center"/>
      <protection/>
    </xf>
    <xf numFmtId="0" fontId="20" fillId="34" borderId="25" xfId="48" applyFont="1" applyFill="1" applyBorder="1" applyAlignment="1" applyProtection="1">
      <alignment horizontal="center"/>
      <protection/>
    </xf>
    <xf numFmtId="0" fontId="20" fillId="34" borderId="26" xfId="48" applyFont="1" applyFill="1" applyBorder="1" applyAlignment="1" applyProtection="1">
      <alignment horizontal="center"/>
      <protection/>
    </xf>
    <xf numFmtId="0" fontId="20" fillId="33" borderId="19" xfId="48" applyFont="1" applyFill="1" applyBorder="1" applyAlignment="1" applyProtection="1">
      <alignment horizontal="left" indent="1"/>
      <protection/>
    </xf>
    <xf numFmtId="0" fontId="22" fillId="35" borderId="27" xfId="48" applyFont="1" applyFill="1" applyBorder="1" applyAlignment="1" applyProtection="1">
      <alignment horizontal="left" indent="1"/>
      <protection/>
    </xf>
    <xf numFmtId="0" fontId="20" fillId="33" borderId="21" xfId="48" applyFont="1" applyFill="1" applyBorder="1" applyAlignment="1" applyProtection="1">
      <alignment horizontal="left" indent="1"/>
      <protection/>
    </xf>
    <xf numFmtId="0" fontId="22" fillId="35" borderId="10" xfId="48" applyFont="1" applyFill="1" applyBorder="1" applyAlignment="1" applyProtection="1">
      <alignment horizontal="left" indent="1"/>
      <protection/>
    </xf>
    <xf numFmtId="0" fontId="47" fillId="36" borderId="14" xfId="48" applyFont="1" applyFill="1" applyBorder="1" applyAlignment="1" applyProtection="1">
      <alignment horizontal="center" vertical="center" wrapText="1"/>
      <protection/>
    </xf>
    <xf numFmtId="0" fontId="48" fillId="36" borderId="15" xfId="48" applyFont="1" applyFill="1" applyBorder="1" applyAlignment="1" applyProtection="1">
      <alignment horizontal="center" vertical="center"/>
      <protection/>
    </xf>
    <xf numFmtId="0" fontId="48" fillId="36" borderId="17" xfId="48" applyFont="1" applyFill="1" applyBorder="1" applyAlignment="1" applyProtection="1">
      <alignment horizontal="center" vertical="center"/>
      <protection/>
    </xf>
    <xf numFmtId="164" fontId="19" fillId="0" borderId="0" xfId="48" applyNumberFormat="1" applyFont="1" applyBorder="1" applyAlignment="1" applyProtection="1">
      <alignment horizontal="right"/>
      <protection/>
    </xf>
    <xf numFmtId="164" fontId="22" fillId="0" borderId="28" xfId="48" applyNumberFormat="1" applyFont="1" applyFill="1" applyBorder="1" applyAlignment="1" applyProtection="1">
      <alignment horizontal="right" indent="1"/>
      <protection/>
    </xf>
    <xf numFmtId="164" fontId="22" fillId="0" borderId="29" xfId="48" applyNumberFormat="1" applyFont="1" applyFill="1" applyBorder="1" applyAlignment="1" applyProtection="1">
      <alignment horizontal="right" indent="1"/>
      <protection/>
    </xf>
    <xf numFmtId="164" fontId="22" fillId="37" borderId="30" xfId="48" applyNumberFormat="1" applyFont="1" applyFill="1" applyBorder="1" applyAlignment="1" applyProtection="1">
      <alignment horizontal="right" indent="1"/>
      <protection/>
    </xf>
    <xf numFmtId="164" fontId="22" fillId="37" borderId="31" xfId="48" applyNumberFormat="1" applyFont="1" applyFill="1" applyBorder="1" applyAlignment="1" applyProtection="1">
      <alignment horizontal="right" indent="1"/>
      <protection/>
    </xf>
    <xf numFmtId="164" fontId="22" fillId="37" borderId="32" xfId="48" applyNumberFormat="1" applyFont="1" applyFill="1" applyBorder="1" applyAlignment="1" applyProtection="1">
      <alignment horizontal="right" indent="1"/>
      <protection/>
    </xf>
    <xf numFmtId="164" fontId="22" fillId="37" borderId="33" xfId="48" applyNumberFormat="1" applyFont="1" applyFill="1" applyBorder="1" applyAlignment="1" applyProtection="1">
      <alignment horizontal="right" indent="1"/>
      <protection/>
    </xf>
    <xf numFmtId="0" fontId="19" fillId="0" borderId="0" xfId="48" applyFont="1" applyBorder="1" applyProtection="1">
      <alignment/>
      <protection/>
    </xf>
    <xf numFmtId="0" fontId="48" fillId="36" borderId="21" xfId="48" applyFont="1" applyFill="1" applyBorder="1" applyAlignment="1" applyProtection="1">
      <alignment horizontal="left" indent="1"/>
      <protection/>
    </xf>
    <xf numFmtId="0" fontId="19" fillId="0" borderId="0" xfId="48" applyFont="1" applyProtection="1">
      <alignment/>
      <protection/>
    </xf>
    <xf numFmtId="0" fontId="19" fillId="0" borderId="34" xfId="48" applyFont="1" applyBorder="1" applyAlignment="1" applyProtection="1">
      <alignment horizontal="left" indent="1"/>
      <protection/>
    </xf>
    <xf numFmtId="0" fontId="19" fillId="0" borderId="35" xfId="48" applyFont="1" applyBorder="1" applyAlignment="1" applyProtection="1">
      <alignment horizontal="left" indent="1"/>
      <protection/>
    </xf>
    <xf numFmtId="0" fontId="19" fillId="0" borderId="27" xfId="48" applyFont="1" applyBorder="1" applyAlignment="1" applyProtection="1">
      <alignment horizontal="left" indent="1"/>
      <protection/>
    </xf>
    <xf numFmtId="164" fontId="19" fillId="0" borderId="0" xfId="48" applyNumberFormat="1" applyFont="1" applyBorder="1" applyAlignment="1" applyProtection="1">
      <alignment/>
      <protection/>
    </xf>
    <xf numFmtId="0" fontId="48" fillId="36" borderId="31" xfId="48" applyFont="1" applyFill="1" applyBorder="1" applyAlignment="1" applyProtection="1">
      <alignment horizontal="center"/>
      <protection/>
    </xf>
    <xf numFmtId="0" fontId="48" fillId="36" borderId="36" xfId="48" applyFont="1" applyFill="1" applyBorder="1" applyAlignment="1" applyProtection="1">
      <alignment horizontal="center"/>
      <protection/>
    </xf>
    <xf numFmtId="0" fontId="48" fillId="36" borderId="19" xfId="48" applyFont="1" applyFill="1" applyBorder="1" applyAlignment="1" applyProtection="1">
      <alignment horizontal="left" indent="1"/>
      <protection/>
    </xf>
    <xf numFmtId="0" fontId="22" fillId="0" borderId="35" xfId="48" applyFont="1" applyBorder="1" applyAlignment="1" applyProtection="1">
      <alignment horizontal="left" indent="1"/>
      <protection/>
    </xf>
    <xf numFmtId="0" fontId="48" fillId="36" borderId="30" xfId="48" applyFont="1" applyFill="1" applyBorder="1" applyAlignment="1" applyProtection="1">
      <alignment horizontal="center"/>
      <protection/>
    </xf>
    <xf numFmtId="164" fontId="19" fillId="0" borderId="37" xfId="48" applyNumberFormat="1" applyFont="1" applyBorder="1" applyAlignment="1" applyProtection="1">
      <alignment horizontal="right" indent="1"/>
      <protection locked="0"/>
    </xf>
    <xf numFmtId="164" fontId="22" fillId="0" borderId="38" xfId="48" applyNumberFormat="1" applyFont="1" applyBorder="1" applyAlignment="1" applyProtection="1">
      <alignment horizontal="right" indent="1"/>
      <protection locked="0"/>
    </xf>
    <xf numFmtId="164" fontId="19" fillId="0" borderId="38" xfId="48" applyNumberFormat="1" applyFont="1" applyBorder="1" applyAlignment="1" applyProtection="1">
      <alignment horizontal="right" indent="1"/>
      <protection locked="0"/>
    </xf>
    <xf numFmtId="164" fontId="19" fillId="0" borderId="39" xfId="48" applyNumberFormat="1" applyFont="1" applyBorder="1" applyAlignment="1" applyProtection="1">
      <alignment horizontal="right" indent="1"/>
      <protection locked="0"/>
    </xf>
    <xf numFmtId="164" fontId="22" fillId="0" borderId="40" xfId="48" applyNumberFormat="1" applyFont="1" applyBorder="1" applyAlignment="1" applyProtection="1">
      <alignment horizontal="right" indent="1"/>
      <protection/>
    </xf>
    <xf numFmtId="164" fontId="22" fillId="0" borderId="12" xfId="48" applyNumberFormat="1" applyFont="1" applyBorder="1" applyAlignment="1" applyProtection="1">
      <alignment horizontal="right" indent="1"/>
      <protection locked="0"/>
    </xf>
    <xf numFmtId="164" fontId="19" fillId="0" borderId="41" xfId="48" applyNumberFormat="1" applyFont="1" applyBorder="1" applyAlignment="1" applyProtection="1">
      <alignment horizontal="right" indent="1"/>
      <protection locked="0"/>
    </xf>
    <xf numFmtId="164" fontId="22" fillId="0" borderId="42" xfId="48" applyNumberFormat="1" applyFont="1" applyBorder="1" applyAlignment="1" applyProtection="1">
      <alignment horizontal="right" indent="1"/>
      <protection locked="0"/>
    </xf>
    <xf numFmtId="164" fontId="19" fillId="0" borderId="42" xfId="48" applyNumberFormat="1" applyFont="1" applyBorder="1" applyAlignment="1" applyProtection="1">
      <alignment horizontal="right" indent="1"/>
      <protection locked="0"/>
    </xf>
    <xf numFmtId="164" fontId="19" fillId="0" borderId="43" xfId="48" applyNumberFormat="1" applyFont="1" applyBorder="1" applyAlignment="1" applyProtection="1">
      <alignment horizontal="right" indent="1"/>
      <protection locked="0"/>
    </xf>
    <xf numFmtId="164" fontId="19" fillId="0" borderId="44" xfId="48" applyNumberFormat="1" applyFont="1" applyBorder="1" applyAlignment="1" applyProtection="1">
      <alignment horizontal="right" indent="1"/>
      <protection locked="0"/>
    </xf>
    <xf numFmtId="164" fontId="22" fillId="0" borderId="45" xfId="48" applyNumberFormat="1" applyFont="1" applyBorder="1" applyAlignment="1" applyProtection="1">
      <alignment horizontal="right" indent="1"/>
      <protection locked="0"/>
    </xf>
    <xf numFmtId="164" fontId="19" fillId="0" borderId="45" xfId="48" applyNumberFormat="1" applyFont="1" applyBorder="1" applyAlignment="1" applyProtection="1">
      <alignment horizontal="right" indent="1"/>
      <protection locked="0"/>
    </xf>
    <xf numFmtId="164" fontId="19" fillId="0" borderId="46" xfId="48" applyNumberFormat="1" applyFont="1" applyBorder="1" applyAlignment="1" applyProtection="1">
      <alignment horizontal="right" indent="1"/>
      <protection locked="0"/>
    </xf>
    <xf numFmtId="164" fontId="22" fillId="0" borderId="47" xfId="48" applyNumberFormat="1" applyFont="1" applyBorder="1" applyAlignment="1" applyProtection="1">
      <alignment horizontal="right" indent="1"/>
      <protection/>
    </xf>
    <xf numFmtId="4" fontId="19" fillId="0" borderId="12" xfId="48" applyNumberFormat="1" applyFont="1" applyBorder="1" applyAlignment="1" applyProtection="1">
      <alignment horizontal="right" indent="1"/>
      <protection locked="0"/>
    </xf>
    <xf numFmtId="4" fontId="19" fillId="0" borderId="40" xfId="48" applyNumberFormat="1" applyFont="1" applyBorder="1" applyAlignment="1" applyProtection="1">
      <alignment horizontal="right" indent="1"/>
      <protection locked="0"/>
    </xf>
    <xf numFmtId="4" fontId="19" fillId="0" borderId="45" xfId="48" applyNumberFormat="1" applyFont="1" applyBorder="1" applyAlignment="1" applyProtection="1">
      <alignment horizontal="right" indent="1"/>
      <protection locked="0"/>
    </xf>
    <xf numFmtId="4" fontId="19" fillId="0" borderId="47" xfId="48" applyNumberFormat="1" applyFont="1" applyBorder="1" applyAlignment="1" applyProtection="1">
      <alignment horizontal="right" indent="1"/>
      <protection locked="0"/>
    </xf>
    <xf numFmtId="4" fontId="49" fillId="0" borderId="11" xfId="0" applyNumberFormat="1" applyFont="1" applyFill="1" applyBorder="1" applyAlignment="1" applyProtection="1">
      <alignment horizontal="right" vertical="center" indent="1"/>
      <protection locked="0"/>
    </xf>
    <xf numFmtId="4" fontId="19" fillId="0" borderId="12" xfId="48" applyNumberFormat="1" applyFont="1" applyFill="1" applyBorder="1" applyAlignment="1" applyProtection="1">
      <alignment horizontal="right" indent="1"/>
      <protection locked="0"/>
    </xf>
    <xf numFmtId="4" fontId="19" fillId="0" borderId="40" xfId="48" applyNumberFormat="1" applyFont="1" applyFill="1" applyBorder="1" applyAlignment="1" applyProtection="1">
      <alignment horizontal="right" indent="1"/>
      <protection locked="0"/>
    </xf>
    <xf numFmtId="4" fontId="49" fillId="0" borderId="44" xfId="0" applyNumberFormat="1" applyFont="1" applyFill="1" applyBorder="1" applyAlignment="1" applyProtection="1">
      <alignment horizontal="right" vertical="center" indent="1"/>
      <protection locked="0"/>
    </xf>
    <xf numFmtId="4" fontId="19" fillId="0" borderId="45" xfId="48" applyNumberFormat="1" applyFont="1" applyFill="1" applyBorder="1" applyAlignment="1" applyProtection="1">
      <alignment horizontal="right" indent="1"/>
      <protection locked="0"/>
    </xf>
    <xf numFmtId="4" fontId="19" fillId="0" borderId="47" xfId="48" applyNumberFormat="1" applyFont="1" applyFill="1" applyBorder="1" applyAlignment="1" applyProtection="1">
      <alignment horizontal="right" indent="1"/>
      <protection locked="0"/>
    </xf>
    <xf numFmtId="4" fontId="22" fillId="0" borderId="41" xfId="48" applyNumberFormat="1" applyFont="1" applyBorder="1" applyAlignment="1" applyProtection="1">
      <alignment horizontal="right" indent="1"/>
      <protection/>
    </xf>
    <xf numFmtId="4" fontId="22" fillId="0" borderId="42" xfId="48" applyNumberFormat="1" applyFont="1" applyBorder="1" applyAlignment="1" applyProtection="1">
      <alignment horizontal="right" indent="1"/>
      <protection/>
    </xf>
    <xf numFmtId="4" fontId="22" fillId="0" borderId="48" xfId="48" applyNumberFormat="1" applyFont="1" applyBorder="1" applyAlignment="1" applyProtection="1">
      <alignment horizontal="right" indent="1"/>
      <protection/>
    </xf>
    <xf numFmtId="0" fontId="50" fillId="36" borderId="49" xfId="48" applyFont="1" applyFill="1" applyBorder="1" applyAlignment="1" applyProtection="1">
      <alignment vertical="center"/>
      <protection/>
    </xf>
    <xf numFmtId="0" fontId="50" fillId="36" borderId="49" xfId="48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164" fontId="22" fillId="38" borderId="50" xfId="48" applyNumberFormat="1" applyFont="1" applyFill="1" applyBorder="1" applyAlignment="1" applyProtection="1">
      <alignment horizontal="right" indent="1"/>
      <protection locked="0"/>
    </xf>
    <xf numFmtId="164" fontId="22" fillId="38" borderId="51" xfId="48" applyNumberFormat="1" applyFont="1" applyFill="1" applyBorder="1" applyAlignment="1" applyProtection="1">
      <alignment horizontal="right" indent="1"/>
      <protection locked="0"/>
    </xf>
    <xf numFmtId="164" fontId="22" fillId="39" borderId="28" xfId="48" applyNumberFormat="1" applyFont="1" applyFill="1" applyBorder="1" applyAlignment="1" applyProtection="1">
      <alignment horizontal="right" indent="1"/>
      <protection/>
    </xf>
    <xf numFmtId="164" fontId="22" fillId="0" borderId="52" xfId="48" applyNumberFormat="1" applyFont="1" applyFill="1" applyBorder="1" applyAlignment="1" applyProtection="1">
      <alignment horizontal="right" indent="1"/>
      <protection/>
    </xf>
    <xf numFmtId="164" fontId="22" fillId="0" borderId="31" xfId="48" applyNumberFormat="1" applyFont="1" applyFill="1" applyBorder="1" applyAlignment="1" applyProtection="1">
      <alignment horizontal="right" indent="1"/>
      <protection locked="0"/>
    </xf>
    <xf numFmtId="164" fontId="22" fillId="0" borderId="53" xfId="48" applyNumberFormat="1" applyFont="1" applyFill="1" applyBorder="1" applyAlignment="1" applyProtection="1">
      <alignment horizontal="right" indent="1"/>
      <protection/>
    </xf>
    <xf numFmtId="164" fontId="22" fillId="0" borderId="11" xfId="48" applyNumberFormat="1" applyFont="1" applyFill="1" applyBorder="1" applyAlignment="1" applyProtection="1">
      <alignment horizontal="right" indent="1"/>
      <protection locked="0"/>
    </xf>
    <xf numFmtId="164" fontId="22" fillId="0" borderId="12" xfId="48" applyNumberFormat="1" applyFont="1" applyFill="1" applyBorder="1" applyAlignment="1" applyProtection="1">
      <alignment horizontal="right" indent="1"/>
      <protection locked="0"/>
    </xf>
    <xf numFmtId="164" fontId="22" fillId="0" borderId="54" xfId="48" applyNumberFormat="1" applyFont="1" applyFill="1" applyBorder="1" applyAlignment="1" applyProtection="1">
      <alignment horizontal="right" indent="1"/>
      <protection locked="0"/>
    </xf>
    <xf numFmtId="0" fontId="22" fillId="0" borderId="0" xfId="48" applyFont="1">
      <alignment/>
      <protection/>
    </xf>
    <xf numFmtId="164" fontId="22" fillId="39" borderId="11" xfId="48" applyNumberFormat="1" applyFont="1" applyFill="1" applyBorder="1" applyAlignment="1" applyProtection="1">
      <alignment horizontal="right" indent="1"/>
      <protection/>
    </xf>
    <xf numFmtId="164" fontId="22" fillId="39" borderId="12" xfId="48" applyNumberFormat="1" applyFont="1" applyFill="1" applyBorder="1" applyAlignment="1" applyProtection="1">
      <alignment horizontal="right" indent="1"/>
      <protection/>
    </xf>
    <xf numFmtId="164" fontId="22" fillId="0" borderId="13" xfId="48" applyNumberFormat="1" applyFont="1" applyFill="1" applyBorder="1" applyAlignment="1" applyProtection="1">
      <alignment horizontal="right" indent="1"/>
      <protection locked="0"/>
    </xf>
    <xf numFmtId="0" fontId="22" fillId="0" borderId="0" xfId="48" applyFont="1" applyProtection="1">
      <alignment/>
      <protection locked="0"/>
    </xf>
    <xf numFmtId="164" fontId="22" fillId="0" borderId="44" xfId="48" applyNumberFormat="1" applyFont="1" applyFill="1" applyBorder="1" applyAlignment="1" applyProtection="1">
      <alignment horizontal="right" indent="1"/>
      <protection locked="0"/>
    </xf>
    <xf numFmtId="164" fontId="22" fillId="0" borderId="45" xfId="48" applyNumberFormat="1" applyFont="1" applyFill="1" applyBorder="1" applyAlignment="1" applyProtection="1">
      <alignment horizontal="right" indent="1"/>
      <protection locked="0"/>
    </xf>
    <xf numFmtId="0" fontId="27" fillId="0" borderId="0" xfId="48" applyFont="1">
      <alignment/>
      <protection/>
    </xf>
    <xf numFmtId="0" fontId="22" fillId="0" borderId="0" xfId="48" applyFont="1" applyFill="1">
      <alignment/>
      <protection/>
    </xf>
    <xf numFmtId="164" fontId="22" fillId="38" borderId="55" xfId="48" applyNumberFormat="1" applyFont="1" applyFill="1" applyBorder="1" applyAlignment="1" applyProtection="1">
      <alignment horizontal="right" indent="1"/>
      <protection locked="0"/>
    </xf>
    <xf numFmtId="164" fontId="22" fillId="37" borderId="44" xfId="48" applyNumberFormat="1" applyFont="1" applyFill="1" applyBorder="1" applyAlignment="1" applyProtection="1">
      <alignment horizontal="right" indent="1"/>
      <protection/>
    </xf>
    <xf numFmtId="164" fontId="22" fillId="38" borderId="56" xfId="48" applyNumberFormat="1" applyFont="1" applyFill="1" applyBorder="1" applyAlignment="1" applyProtection="1">
      <alignment horizontal="right" indent="1"/>
      <protection locked="0"/>
    </xf>
    <xf numFmtId="164" fontId="22" fillId="0" borderId="37" xfId="48" applyNumberFormat="1" applyFont="1" applyFill="1" applyBorder="1" applyAlignment="1" applyProtection="1">
      <alignment horizontal="right" indent="1"/>
      <protection locked="0"/>
    </xf>
    <xf numFmtId="164" fontId="22" fillId="0" borderId="38" xfId="48" applyNumberFormat="1" applyFont="1" applyFill="1" applyBorder="1" applyAlignment="1" applyProtection="1">
      <alignment horizontal="right" indent="1"/>
      <protection locked="0"/>
    </xf>
    <xf numFmtId="164" fontId="22" fillId="38" borderId="57" xfId="48" applyNumberFormat="1" applyFont="1" applyFill="1" applyBorder="1" applyAlignment="1" applyProtection="1">
      <alignment horizontal="right" indent="1"/>
      <protection locked="0"/>
    </xf>
    <xf numFmtId="0" fontId="22" fillId="35" borderId="58" xfId="48" applyFont="1" applyFill="1" applyBorder="1" applyAlignment="1" applyProtection="1">
      <alignment horizontal="left" indent="1"/>
      <protection/>
    </xf>
    <xf numFmtId="0" fontId="22" fillId="35" borderId="34" xfId="48" applyFont="1" applyFill="1" applyBorder="1" applyAlignment="1" applyProtection="1">
      <alignment horizontal="left" indent="1"/>
      <protection/>
    </xf>
    <xf numFmtId="0" fontId="22" fillId="35" borderId="34" xfId="0" applyFont="1" applyFill="1" applyBorder="1" applyAlignment="1">
      <alignment horizontal="left" indent="1"/>
    </xf>
    <xf numFmtId="0" fontId="22" fillId="35" borderId="10" xfId="0" applyFont="1" applyFill="1" applyBorder="1" applyAlignment="1">
      <alignment horizontal="left" indent="1"/>
    </xf>
    <xf numFmtId="0" fontId="19" fillId="0" borderId="0" xfId="0" applyFont="1" applyFill="1" applyAlignment="1">
      <alignment horizontal="right" indent="4"/>
    </xf>
    <xf numFmtId="0" fontId="19" fillId="0" borderId="0" xfId="48" applyFont="1" applyFill="1" applyProtection="1">
      <alignment/>
      <protection/>
    </xf>
    <xf numFmtId="0" fontId="19" fillId="0" borderId="0" xfId="48" applyFont="1" applyFill="1" applyAlignment="1" applyProtection="1">
      <alignment horizontal="right" indent="4"/>
      <protection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1" fillId="19" borderId="0" xfId="0" applyFont="1" applyFill="1" applyAlignment="1">
      <alignment/>
    </xf>
    <xf numFmtId="10" fontId="19" fillId="0" borderId="0" xfId="48" applyNumberFormat="1" applyFont="1" applyProtection="1">
      <alignment/>
      <protection/>
    </xf>
    <xf numFmtId="10" fontId="20" fillId="0" borderId="22" xfId="48" applyNumberFormat="1" applyFont="1" applyBorder="1" applyAlignment="1" applyProtection="1">
      <alignment horizontal="center" vertical="center"/>
      <protection/>
    </xf>
    <xf numFmtId="10" fontId="19" fillId="0" borderId="0" xfId="48" applyNumberFormat="1" applyFont="1" applyBorder="1" applyProtection="1">
      <alignment/>
      <protection/>
    </xf>
    <xf numFmtId="49" fontId="20" fillId="34" borderId="59" xfId="48" applyNumberFormat="1" applyFont="1" applyFill="1" applyBorder="1" applyAlignment="1" applyProtection="1">
      <alignment horizontal="center"/>
      <protection/>
    </xf>
    <xf numFmtId="10" fontId="50" fillId="36" borderId="60" xfId="48" applyNumberFormat="1" applyFont="1" applyFill="1" applyBorder="1" applyAlignment="1" applyProtection="1">
      <alignment vertical="center"/>
      <protection/>
    </xf>
    <xf numFmtId="0" fontId="19" fillId="0" borderId="0" xfId="48" applyNumberFormat="1" applyFont="1" applyBorder="1" applyProtection="1">
      <alignment/>
      <protection/>
    </xf>
    <xf numFmtId="0" fontId="19" fillId="0" borderId="0" xfId="48" applyNumberFormat="1" applyFont="1" applyProtection="1">
      <alignment/>
      <protection/>
    </xf>
    <xf numFmtId="10" fontId="20" fillId="33" borderId="60" xfId="48" applyNumberFormat="1" applyFont="1" applyFill="1" applyBorder="1" applyAlignment="1" applyProtection="1">
      <alignment horizontal="right" indent="1"/>
      <protection/>
    </xf>
    <xf numFmtId="164" fontId="20" fillId="40" borderId="61" xfId="48" applyNumberFormat="1" applyFont="1" applyFill="1" applyBorder="1" applyAlignment="1" applyProtection="1">
      <alignment horizontal="right" indent="1"/>
      <protection/>
    </xf>
    <xf numFmtId="164" fontId="22" fillId="0" borderId="57" xfId="48" applyNumberFormat="1" applyFont="1" applyFill="1" applyBorder="1" applyAlignment="1" applyProtection="1">
      <alignment horizontal="right" indent="1"/>
      <protection locked="0"/>
    </xf>
    <xf numFmtId="164" fontId="22" fillId="0" borderId="55" xfId="48" applyNumberFormat="1" applyFont="1" applyFill="1" applyBorder="1" applyAlignment="1" applyProtection="1">
      <alignment horizontal="right" indent="1"/>
      <protection locked="0"/>
    </xf>
    <xf numFmtId="0" fontId="22" fillId="0" borderId="0" xfId="48" applyFont="1" applyProtection="1">
      <alignment/>
      <protection/>
    </xf>
    <xf numFmtId="0" fontId="22" fillId="35" borderId="10" xfId="0" applyFont="1" applyFill="1" applyBorder="1" applyAlignment="1" applyProtection="1">
      <alignment horizontal="left" indent="1"/>
      <protection/>
    </xf>
    <xf numFmtId="14" fontId="19" fillId="0" borderId="0" xfId="0" applyNumberFormat="1" applyFont="1" applyFill="1" applyAlignment="1">
      <alignment horizontal="left"/>
    </xf>
    <xf numFmtId="164" fontId="22" fillId="0" borderId="10" xfId="48" applyNumberFormat="1" applyFont="1" applyFill="1" applyBorder="1" applyAlignment="1" applyProtection="1">
      <alignment horizontal="right" indent="1"/>
      <protection locked="0"/>
    </xf>
    <xf numFmtId="164" fontId="22" fillId="39" borderId="10" xfId="48" applyNumberFormat="1" applyFont="1" applyFill="1" applyBorder="1" applyAlignment="1" applyProtection="1">
      <alignment horizontal="right" indent="1"/>
      <protection/>
    </xf>
    <xf numFmtId="164" fontId="19" fillId="0" borderId="54" xfId="48" applyNumberFormat="1" applyFont="1" applyBorder="1" applyAlignment="1" applyProtection="1">
      <alignment horizontal="right" indent="1"/>
      <protection locked="0"/>
    </xf>
    <xf numFmtId="164" fontId="22" fillId="39" borderId="54" xfId="48" applyNumberFormat="1" applyFont="1" applyFill="1" applyBorder="1" applyAlignment="1" applyProtection="1">
      <alignment horizontal="right" indent="1"/>
      <protection/>
    </xf>
    <xf numFmtId="164" fontId="22" fillId="0" borderId="62" xfId="48" applyNumberFormat="1" applyFont="1" applyFill="1" applyBorder="1" applyAlignment="1" applyProtection="1">
      <alignment horizontal="right" indent="1"/>
      <protection locked="0"/>
    </xf>
    <xf numFmtId="164" fontId="22" fillId="0" borderId="63" xfId="48" applyNumberFormat="1" applyFont="1" applyFill="1" applyBorder="1" applyAlignment="1" applyProtection="1">
      <alignment horizontal="right" indent="1"/>
      <protection locked="0"/>
    </xf>
    <xf numFmtId="10" fontId="22" fillId="0" borderId="64" xfId="48" applyNumberFormat="1" applyFont="1" applyFill="1" applyBorder="1" applyAlignment="1" applyProtection="1">
      <alignment horizontal="right" indent="1"/>
      <protection/>
    </xf>
    <xf numFmtId="10" fontId="22" fillId="0" borderId="65" xfId="48" applyNumberFormat="1" applyFont="1" applyFill="1" applyBorder="1" applyAlignment="1" applyProtection="1">
      <alignment horizontal="right" indent="1"/>
      <protection/>
    </xf>
    <xf numFmtId="10" fontId="22" fillId="0" borderId="66" xfId="48" applyNumberFormat="1" applyFont="1" applyFill="1" applyBorder="1" applyAlignment="1" applyProtection="1">
      <alignment horizontal="right" indent="1"/>
      <protection/>
    </xf>
    <xf numFmtId="10" fontId="22" fillId="0" borderId="67" xfId="48" applyNumberFormat="1" applyFont="1" applyFill="1" applyBorder="1" applyAlignment="1" applyProtection="1">
      <alignment horizontal="right" indent="1"/>
      <protection/>
    </xf>
    <xf numFmtId="10" fontId="22" fillId="39" borderId="67" xfId="48" applyNumberFormat="1" applyFont="1" applyFill="1" applyBorder="1" applyAlignment="1" applyProtection="1">
      <alignment horizontal="right" indent="1"/>
      <protection/>
    </xf>
    <xf numFmtId="10" fontId="20" fillId="33" borderId="49" xfId="48" applyNumberFormat="1" applyFont="1" applyFill="1" applyBorder="1" applyAlignment="1" applyProtection="1">
      <alignment horizontal="right" indent="1"/>
      <protection/>
    </xf>
    <xf numFmtId="164" fontId="22" fillId="37" borderId="62" xfId="48" applyNumberFormat="1" applyFont="1" applyFill="1" applyBorder="1" applyAlignment="1" applyProtection="1">
      <alignment horizontal="right" indent="1"/>
      <protection/>
    </xf>
    <xf numFmtId="164" fontId="22" fillId="37" borderId="63" xfId="48" applyNumberFormat="1" applyFont="1" applyFill="1" applyBorder="1" applyAlignment="1" applyProtection="1">
      <alignment horizontal="right" indent="1"/>
      <protection/>
    </xf>
    <xf numFmtId="164" fontId="22" fillId="0" borderId="68" xfId="48" applyNumberFormat="1" applyFont="1" applyFill="1" applyBorder="1" applyAlignment="1" applyProtection="1">
      <alignment horizontal="right" indent="1"/>
      <protection locked="0"/>
    </xf>
    <xf numFmtId="0" fontId="50" fillId="36" borderId="21" xfId="48" applyFont="1" applyFill="1" applyBorder="1" applyAlignment="1" applyProtection="1">
      <alignment horizontal="left" vertical="center" indent="1"/>
      <protection/>
    </xf>
    <xf numFmtId="0" fontId="30" fillId="0" borderId="10" xfId="0" applyFont="1" applyFill="1" applyBorder="1" applyAlignment="1" applyProtection="1">
      <alignment horizontal="left" vertical="center" indent="3"/>
      <protection/>
    </xf>
    <xf numFmtId="0" fontId="30" fillId="0" borderId="27" xfId="0" applyFont="1" applyFill="1" applyBorder="1" applyAlignment="1" applyProtection="1">
      <alignment horizontal="left" vertical="center" indent="3"/>
      <protection/>
    </xf>
    <xf numFmtId="0" fontId="48" fillId="0" borderId="0" xfId="47" applyFont="1" applyProtection="1">
      <alignment/>
      <protection/>
    </xf>
    <xf numFmtId="0" fontId="48" fillId="0" borderId="69" xfId="47" applyFont="1" applyBorder="1" applyAlignment="1" applyProtection="1">
      <alignment/>
      <protection/>
    </xf>
    <xf numFmtId="164" fontId="47" fillId="41" borderId="28" xfId="47" applyNumberFormat="1" applyFont="1" applyFill="1" applyBorder="1" applyAlignment="1" applyProtection="1">
      <alignment horizontal="right"/>
      <protection locked="0"/>
    </xf>
    <xf numFmtId="164" fontId="19" fillId="0" borderId="12" xfId="47" applyNumberFormat="1" applyFont="1" applyBorder="1" applyAlignment="1" applyProtection="1">
      <alignment horizontal="right"/>
      <protection locked="0"/>
    </xf>
    <xf numFmtId="164" fontId="47" fillId="41" borderId="29" xfId="47" applyNumberFormat="1" applyFont="1" applyFill="1" applyBorder="1" applyAlignment="1" applyProtection="1">
      <alignment horizontal="right"/>
      <protection locked="0"/>
    </xf>
    <xf numFmtId="164" fontId="19" fillId="0" borderId="39" xfId="47" applyNumberFormat="1" applyFont="1" applyBorder="1" applyAlignment="1" applyProtection="1">
      <alignment horizontal="right"/>
      <protection locked="0"/>
    </xf>
    <xf numFmtId="166" fontId="20" fillId="0" borderId="21" xfId="47" applyNumberFormat="1" applyFont="1" applyFill="1" applyBorder="1" applyAlignment="1" applyProtection="1">
      <alignment horizontal="left" indent="1"/>
      <protection/>
    </xf>
    <xf numFmtId="0" fontId="48" fillId="36" borderId="20" xfId="0" applyFont="1" applyFill="1" applyBorder="1" applyAlignment="1" applyProtection="1">
      <alignment horizontal="center" vertical="center" wrapText="1"/>
      <protection/>
    </xf>
    <xf numFmtId="0" fontId="19" fillId="0" borderId="0" xfId="48" applyFont="1" applyFill="1" applyBorder="1" applyProtection="1">
      <alignment/>
      <protection/>
    </xf>
    <xf numFmtId="0" fontId="48" fillId="0" borderId="0" xfId="47" applyFont="1" applyFill="1" applyProtection="1">
      <alignment/>
      <protection/>
    </xf>
    <xf numFmtId="0" fontId="48" fillId="0" borderId="0" xfId="47" applyFont="1" applyFill="1" applyBorder="1" applyAlignment="1" applyProtection="1">
      <alignment/>
      <protection/>
    </xf>
    <xf numFmtId="164" fontId="48" fillId="0" borderId="0" xfId="47" applyNumberFormat="1" applyFont="1" applyFill="1" applyBorder="1" applyAlignment="1" applyProtection="1">
      <alignment horizontal="center"/>
      <protection/>
    </xf>
    <xf numFmtId="0" fontId="19" fillId="0" borderId="0" xfId="48" applyNumberFormat="1" applyFont="1" applyFill="1" applyBorder="1" applyProtection="1">
      <alignment/>
      <protection/>
    </xf>
    <xf numFmtId="0" fontId="48" fillId="36" borderId="23" xfId="0" applyFont="1" applyFill="1" applyBorder="1" applyAlignment="1" applyProtection="1">
      <alignment horizontal="center" vertical="center" wrapText="1"/>
      <protection/>
    </xf>
    <xf numFmtId="0" fontId="48" fillId="36" borderId="24" xfId="0" applyFont="1" applyFill="1" applyBorder="1" applyAlignment="1" applyProtection="1">
      <alignment horizontal="center" vertical="center" wrapText="1"/>
      <protection/>
    </xf>
    <xf numFmtId="0" fontId="48" fillId="36" borderId="70" xfId="0" applyFont="1" applyFill="1" applyBorder="1" applyAlignment="1" applyProtection="1">
      <alignment horizontal="center" vertical="center" wrapText="1"/>
      <protection/>
    </xf>
    <xf numFmtId="0" fontId="19" fillId="36" borderId="21" xfId="0" applyFont="1" applyFill="1" applyBorder="1" applyAlignment="1" applyProtection="1">
      <alignment/>
      <protection/>
    </xf>
    <xf numFmtId="164" fontId="48" fillId="36" borderId="21" xfId="0" applyNumberFormat="1" applyFont="1" applyFill="1" applyBorder="1" applyAlignment="1" applyProtection="1">
      <alignment vertical="center"/>
      <protection/>
    </xf>
    <xf numFmtId="164" fontId="22" fillId="35" borderId="2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vertical="center"/>
      <protection/>
    </xf>
    <xf numFmtId="164" fontId="19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48" applyFont="1" applyFill="1" applyBorder="1" applyAlignment="1" applyProtection="1">
      <alignment/>
      <protection/>
    </xf>
    <xf numFmtId="0" fontId="22" fillId="0" borderId="0" xfId="48" applyFont="1" applyFill="1" applyBorder="1" applyAlignment="1" applyProtection="1">
      <alignment horizontal="center"/>
      <protection/>
    </xf>
    <xf numFmtId="4" fontId="22" fillId="0" borderId="0" xfId="48" applyNumberFormat="1" applyFont="1" applyFill="1" applyBorder="1" applyAlignment="1" applyProtection="1">
      <alignment horizontal="right" indent="1"/>
      <protection/>
    </xf>
    <xf numFmtId="0" fontId="19" fillId="0" borderId="69" xfId="48" applyFont="1" applyBorder="1" applyProtection="1">
      <alignment/>
      <protection/>
    </xf>
    <xf numFmtId="49" fontId="20" fillId="34" borderId="20" xfId="48" applyNumberFormat="1" applyFont="1" applyFill="1" applyBorder="1" applyAlignment="1" applyProtection="1">
      <alignment horizontal="center"/>
      <protection/>
    </xf>
    <xf numFmtId="10" fontId="22" fillId="0" borderId="56" xfId="48" applyNumberFormat="1" applyFont="1" applyFill="1" applyBorder="1" applyAlignment="1" applyProtection="1">
      <alignment horizontal="right" indent="1"/>
      <protection/>
    </xf>
    <xf numFmtId="10" fontId="22" fillId="0" borderId="57" xfId="48" applyNumberFormat="1" applyFont="1" applyFill="1" applyBorder="1" applyAlignment="1" applyProtection="1">
      <alignment horizontal="right" indent="1"/>
      <protection/>
    </xf>
    <xf numFmtId="10" fontId="22" fillId="39" borderId="57" xfId="48" applyNumberFormat="1" applyFont="1" applyFill="1" applyBorder="1" applyAlignment="1" applyProtection="1">
      <alignment horizontal="right" indent="1"/>
      <protection/>
    </xf>
    <xf numFmtId="10" fontId="22" fillId="0" borderId="71" xfId="48" applyNumberFormat="1" applyFont="1" applyFill="1" applyBorder="1" applyAlignment="1" applyProtection="1">
      <alignment horizontal="right" indent="1"/>
      <protection/>
    </xf>
    <xf numFmtId="0" fontId="20" fillId="40" borderId="72" xfId="48" applyFont="1" applyFill="1" applyBorder="1">
      <alignment/>
      <protection/>
    </xf>
    <xf numFmtId="164" fontId="20" fillId="40" borderId="51" xfId="48" applyNumberFormat="1" applyFont="1" applyFill="1" applyBorder="1" applyAlignment="1" applyProtection="1">
      <alignment horizontal="right" indent="1"/>
      <protection/>
    </xf>
    <xf numFmtId="164" fontId="20" fillId="40" borderId="32" xfId="48" applyNumberFormat="1" applyFont="1" applyFill="1" applyBorder="1" applyAlignment="1" applyProtection="1">
      <alignment horizontal="right" indent="1"/>
      <protection/>
    </xf>
    <xf numFmtId="164" fontId="20" fillId="40" borderId="33" xfId="48" applyNumberFormat="1" applyFont="1" applyFill="1" applyBorder="1" applyAlignment="1" applyProtection="1">
      <alignment horizontal="right" indent="1"/>
      <protection/>
    </xf>
    <xf numFmtId="164" fontId="20" fillId="40" borderId="73" xfId="48" applyNumberFormat="1" applyFont="1" applyFill="1" applyBorder="1" applyAlignment="1" applyProtection="1">
      <alignment horizontal="right" indent="1"/>
      <protection/>
    </xf>
    <xf numFmtId="10" fontId="20" fillId="40" borderId="74" xfId="48" applyNumberFormat="1" applyFont="1" applyFill="1" applyBorder="1" applyAlignment="1" applyProtection="1">
      <alignment horizontal="right" indent="1"/>
      <protection/>
    </xf>
    <xf numFmtId="164" fontId="20" fillId="40" borderId="75" xfId="48" applyNumberFormat="1" applyFont="1" applyFill="1" applyBorder="1" applyAlignment="1" applyProtection="1">
      <alignment horizontal="right" indent="1"/>
      <protection/>
    </xf>
    <xf numFmtId="164" fontId="19" fillId="0" borderId="38" xfId="47" applyNumberFormat="1" applyFont="1" applyBorder="1" applyAlignment="1" applyProtection="1">
      <alignment horizontal="right"/>
      <protection locked="0"/>
    </xf>
    <xf numFmtId="0" fontId="48" fillId="36" borderId="30" xfId="47" applyFont="1" applyFill="1" applyBorder="1" applyAlignment="1" applyProtection="1">
      <alignment horizontal="center" vertical="center"/>
      <protection/>
    </xf>
    <xf numFmtId="0" fontId="48" fillId="36" borderId="31" xfId="47" applyFont="1" applyFill="1" applyBorder="1" applyAlignment="1" applyProtection="1">
      <alignment horizontal="center" vertical="center"/>
      <protection/>
    </xf>
    <xf numFmtId="0" fontId="48" fillId="36" borderId="76" xfId="47" applyFont="1" applyFill="1" applyBorder="1" applyAlignment="1" applyProtection="1">
      <alignment horizontal="center" vertical="center"/>
      <protection/>
    </xf>
    <xf numFmtId="0" fontId="48" fillId="36" borderId="53" xfId="47" applyFont="1" applyFill="1" applyBorder="1" applyAlignment="1" applyProtection="1">
      <alignment horizontal="center" vertical="center" wrapText="1"/>
      <protection/>
    </xf>
    <xf numFmtId="0" fontId="48" fillId="36" borderId="77" xfId="47" applyFont="1" applyFill="1" applyBorder="1" applyAlignment="1" applyProtection="1">
      <alignment horizontal="center" vertical="center" wrapText="1"/>
      <protection/>
    </xf>
    <xf numFmtId="0" fontId="22" fillId="0" borderId="0" xfId="48" applyFont="1" applyBorder="1" applyProtection="1">
      <alignment/>
      <protection/>
    </xf>
    <xf numFmtId="0" fontId="48" fillId="36" borderId="78" xfId="47" applyFont="1" applyFill="1" applyBorder="1" applyAlignment="1" applyProtection="1">
      <alignment horizontal="center" vertical="center"/>
      <protection/>
    </xf>
    <xf numFmtId="164" fontId="19" fillId="0" borderId="79" xfId="47" applyNumberFormat="1" applyFont="1" applyBorder="1" applyAlignment="1" applyProtection="1">
      <alignment horizontal="right"/>
      <protection locked="0"/>
    </xf>
    <xf numFmtId="164" fontId="19" fillId="0" borderId="80" xfId="47" applyNumberFormat="1" applyFont="1" applyBorder="1" applyAlignment="1" applyProtection="1">
      <alignment horizontal="right"/>
      <protection locked="0"/>
    </xf>
    <xf numFmtId="10" fontId="22" fillId="0" borderId="50" xfId="48" applyNumberFormat="1" applyFont="1" applyFill="1" applyBorder="1" applyAlignment="1" applyProtection="1">
      <alignment horizontal="right" indent="1"/>
      <protection/>
    </xf>
    <xf numFmtId="0" fontId="34" fillId="36" borderId="21" xfId="47" applyFont="1" applyFill="1" applyBorder="1" applyAlignment="1" applyProtection="1">
      <alignment vertical="center" wrapText="1"/>
      <protection/>
    </xf>
    <xf numFmtId="164" fontId="22" fillId="0" borderId="81" xfId="0" applyNumberFormat="1" applyFont="1" applyFill="1" applyBorder="1" applyAlignment="1" applyProtection="1">
      <alignment horizontal="right"/>
      <protection/>
    </xf>
    <xf numFmtId="164" fontId="22" fillId="0" borderId="82" xfId="0" applyNumberFormat="1" applyFont="1" applyFill="1" applyBorder="1" applyAlignment="1" applyProtection="1">
      <alignment horizontal="right"/>
      <protection/>
    </xf>
    <xf numFmtId="0" fontId="48" fillId="36" borderId="58" xfId="48" applyFont="1" applyFill="1" applyBorder="1" applyAlignment="1" applyProtection="1">
      <alignment horizontal="center"/>
      <protection/>
    </xf>
    <xf numFmtId="0" fontId="19" fillId="0" borderId="27" xfId="48" applyFont="1" applyBorder="1" applyProtection="1">
      <alignment/>
      <protection locked="0"/>
    </xf>
    <xf numFmtId="0" fontId="19" fillId="0" borderId="55" xfId="48" applyFont="1" applyBorder="1" applyProtection="1">
      <alignment/>
      <protection/>
    </xf>
    <xf numFmtId="0" fontId="48" fillId="36" borderId="50" xfId="48" applyFont="1" applyFill="1" applyBorder="1" applyAlignment="1" applyProtection="1">
      <alignment horizontal="center"/>
      <protection/>
    </xf>
    <xf numFmtId="0" fontId="22" fillId="0" borderId="0" xfId="48" applyFont="1" applyFill="1" applyBorder="1" applyProtection="1">
      <alignment/>
      <protection/>
    </xf>
    <xf numFmtId="0" fontId="48" fillId="36" borderId="58" xfId="48" applyFont="1" applyFill="1" applyBorder="1" applyAlignment="1" applyProtection="1">
      <alignment horizontal="left" indent="1"/>
      <protection/>
    </xf>
    <xf numFmtId="0" fontId="19" fillId="0" borderId="10" xfId="48" applyFont="1" applyBorder="1" applyAlignment="1" applyProtection="1">
      <alignment horizontal="left" indent="3"/>
      <protection/>
    </xf>
    <xf numFmtId="0" fontId="19" fillId="0" borderId="27" xfId="48" applyFont="1" applyBorder="1" applyAlignment="1" applyProtection="1">
      <alignment horizontal="left" indent="3"/>
      <protection/>
    </xf>
    <xf numFmtId="4" fontId="19" fillId="0" borderId="11" xfId="48" applyNumberFormat="1" applyFont="1" applyBorder="1" applyAlignment="1" applyProtection="1">
      <alignment horizontal="right" indent="1"/>
      <protection locked="0"/>
    </xf>
    <xf numFmtId="4" fontId="19" fillId="0" borderId="44" xfId="48" applyNumberFormat="1" applyFont="1" applyBorder="1" applyAlignment="1" applyProtection="1">
      <alignment horizontal="right" indent="1"/>
      <protection locked="0"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2" xfId="0" applyFont="1" applyFill="1" applyBorder="1" applyAlignment="1">
      <alignment horizontal="left" indent="1"/>
    </xf>
    <xf numFmtId="0" fontId="19" fillId="0" borderId="12" xfId="0" applyFont="1" applyFill="1" applyBorder="1" applyAlignment="1">
      <alignment horizontal="left" vertical="center" indent="1"/>
    </xf>
    <xf numFmtId="164" fontId="22" fillId="0" borderId="20" xfId="0" applyNumberFormat="1" applyFont="1" applyBorder="1" applyAlignment="1" applyProtection="1">
      <alignment horizontal="right" vertical="center"/>
      <protection/>
    </xf>
    <xf numFmtId="0" fontId="34" fillId="36" borderId="20" xfId="0" applyFont="1" applyFill="1" applyBorder="1" applyAlignment="1" applyProtection="1">
      <alignment vertical="center" wrapText="1"/>
      <protection/>
    </xf>
    <xf numFmtId="0" fontId="22" fillId="33" borderId="20" xfId="0" applyFont="1" applyFill="1" applyBorder="1" applyAlignment="1" applyProtection="1">
      <alignment/>
      <protection/>
    </xf>
    <xf numFmtId="0" fontId="19" fillId="0" borderId="57" xfId="0" applyFont="1" applyFill="1" applyBorder="1" applyAlignment="1">
      <alignment horizontal="left" indent="1"/>
    </xf>
    <xf numFmtId="0" fontId="19" fillId="0" borderId="57" xfId="0" applyFont="1" applyFill="1" applyBorder="1" applyAlignment="1">
      <alignment horizontal="left" vertical="center" indent="1"/>
    </xf>
    <xf numFmtId="164" fontId="20" fillId="33" borderId="20" xfId="48" applyNumberFormat="1" applyFont="1" applyFill="1" applyBorder="1" applyAlignment="1" applyProtection="1">
      <alignment horizontal="right" indent="1"/>
      <protection/>
    </xf>
    <xf numFmtId="164" fontId="22" fillId="0" borderId="80" xfId="48" applyNumberFormat="1" applyFont="1" applyFill="1" applyBorder="1" applyAlignment="1" applyProtection="1">
      <alignment horizontal="right" indent="1"/>
      <protection/>
    </xf>
    <xf numFmtId="164" fontId="22" fillId="39" borderId="80" xfId="48" applyNumberFormat="1" applyFont="1" applyFill="1" applyBorder="1" applyAlignment="1" applyProtection="1">
      <alignment horizontal="right" indent="1"/>
      <protection/>
    </xf>
    <xf numFmtId="164" fontId="19" fillId="0" borderId="80" xfId="48" applyNumberFormat="1" applyFont="1" applyBorder="1" applyAlignment="1" applyProtection="1">
      <alignment horizontal="right" indent="1"/>
      <protection/>
    </xf>
    <xf numFmtId="164" fontId="20" fillId="40" borderId="83" xfId="48" applyNumberFormat="1" applyFont="1" applyFill="1" applyBorder="1" applyAlignment="1" applyProtection="1">
      <alignment horizontal="right" indent="1"/>
      <protection/>
    </xf>
    <xf numFmtId="10" fontId="20" fillId="33" borderId="20" xfId="48" applyNumberFormat="1" applyFont="1" applyFill="1" applyBorder="1" applyAlignment="1" applyProtection="1">
      <alignment horizontal="right" indent="1"/>
      <protection/>
    </xf>
    <xf numFmtId="10" fontId="20" fillId="33" borderId="22" xfId="48" applyNumberFormat="1" applyFont="1" applyFill="1" applyBorder="1" applyAlignment="1" applyProtection="1">
      <alignment horizontal="right" indent="1"/>
      <protection/>
    </xf>
    <xf numFmtId="164" fontId="22" fillId="0" borderId="84" xfId="48" applyNumberFormat="1" applyFont="1" applyFill="1" applyBorder="1" applyAlignment="1" applyProtection="1">
      <alignment horizontal="right" indent="1"/>
      <protection/>
    </xf>
    <xf numFmtId="0" fontId="22" fillId="42" borderId="72" xfId="48" applyFont="1" applyFill="1" applyBorder="1" applyAlignment="1" applyProtection="1">
      <alignment horizontal="left" indent="1"/>
      <protection/>
    </xf>
    <xf numFmtId="164" fontId="22" fillId="0" borderId="61" xfId="48" applyNumberFormat="1" applyFont="1" applyFill="1" applyBorder="1" applyAlignment="1" applyProtection="1">
      <alignment horizontal="right" indent="1"/>
      <protection/>
    </xf>
    <xf numFmtId="10" fontId="22" fillId="0" borderId="74" xfId="48" applyNumberFormat="1" applyFont="1" applyFill="1" applyBorder="1" applyAlignment="1" applyProtection="1">
      <alignment horizontal="right" indent="1"/>
      <protection/>
    </xf>
    <xf numFmtId="164" fontId="22" fillId="0" borderId="75" xfId="48" applyNumberFormat="1" applyFont="1" applyFill="1" applyBorder="1" applyAlignment="1" applyProtection="1">
      <alignment horizontal="right" indent="1"/>
      <protection locked="0"/>
    </xf>
    <xf numFmtId="164" fontId="22" fillId="37" borderId="11" xfId="48" applyNumberFormat="1" applyFont="1" applyFill="1" applyBorder="1" applyAlignment="1" applyProtection="1">
      <alignment horizontal="right" indent="1"/>
      <protection/>
    </xf>
    <xf numFmtId="164" fontId="22" fillId="37" borderId="12" xfId="48" applyNumberFormat="1" applyFont="1" applyFill="1" applyBorder="1" applyAlignment="1" applyProtection="1">
      <alignment horizontal="right" indent="1"/>
      <protection/>
    </xf>
    <xf numFmtId="164" fontId="22" fillId="43" borderId="53" xfId="48" applyNumberFormat="1" applyFont="1" applyFill="1" applyBorder="1" applyAlignment="1" applyProtection="1">
      <alignment horizontal="right" indent="1"/>
      <protection/>
    </xf>
    <xf numFmtId="164" fontId="22" fillId="43" borderId="54" xfId="48" applyNumberFormat="1" applyFont="1" applyFill="1" applyBorder="1" applyAlignment="1" applyProtection="1">
      <alignment horizontal="right" indent="1"/>
      <protection locked="0"/>
    </xf>
    <xf numFmtId="0" fontId="22" fillId="33" borderId="32" xfId="47" applyFont="1" applyFill="1" applyBorder="1" applyAlignment="1" applyProtection="1">
      <alignment/>
      <protection locked="0"/>
    </xf>
    <xf numFmtId="164" fontId="22" fillId="0" borderId="32" xfId="47" applyNumberFormat="1" applyFont="1" applyBorder="1" applyAlignment="1" applyProtection="1">
      <alignment horizontal="right"/>
      <protection/>
    </xf>
    <xf numFmtId="164" fontId="22" fillId="0" borderId="33" xfId="47" applyNumberFormat="1" applyFont="1" applyBorder="1" applyAlignment="1" applyProtection="1">
      <alignment horizontal="right"/>
      <protection/>
    </xf>
    <xf numFmtId="164" fontId="22" fillId="0" borderId="75" xfId="47" applyNumberFormat="1" applyFont="1" applyBorder="1" applyAlignment="1" applyProtection="1">
      <alignment horizontal="right"/>
      <protection locked="0"/>
    </xf>
    <xf numFmtId="164" fontId="48" fillId="41" borderId="83" xfId="47" applyNumberFormat="1" applyFont="1" applyFill="1" applyBorder="1" applyAlignment="1" applyProtection="1">
      <alignment horizontal="right"/>
      <protection locked="0"/>
    </xf>
    <xf numFmtId="164" fontId="22" fillId="0" borderId="85" xfId="47" applyNumberFormat="1" applyFont="1" applyBorder="1" applyAlignment="1" applyProtection="1">
      <alignment horizontal="right"/>
      <protection/>
    </xf>
    <xf numFmtId="164" fontId="48" fillId="41" borderId="61" xfId="47" applyNumberFormat="1" applyFont="1" applyFill="1" applyBorder="1" applyAlignment="1" applyProtection="1">
      <alignment horizontal="right"/>
      <protection locked="0"/>
    </xf>
    <xf numFmtId="10" fontId="22" fillId="0" borderId="51" xfId="48" applyNumberFormat="1" applyFont="1" applyFill="1" applyBorder="1" applyAlignment="1" applyProtection="1">
      <alignment horizontal="right" indent="1"/>
      <protection/>
    </xf>
    <xf numFmtId="164" fontId="19" fillId="0" borderId="13" xfId="47" applyNumberFormat="1" applyFont="1" applyBorder="1" applyAlignment="1" applyProtection="1">
      <alignment horizontal="right"/>
      <protection locked="0"/>
    </xf>
    <xf numFmtId="0" fontId="19" fillId="0" borderId="40" xfId="0" applyFont="1" applyFill="1" applyBorder="1" applyAlignment="1">
      <alignment horizontal="left" indent="1"/>
    </xf>
    <xf numFmtId="16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0" fontId="19" fillId="0" borderId="55" xfId="0" applyFont="1" applyFill="1" applyBorder="1" applyAlignment="1">
      <alignment horizontal="left" indent="1"/>
    </xf>
    <xf numFmtId="164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86" xfId="0" applyNumberFormat="1" applyFont="1" applyFill="1" applyBorder="1" applyAlignment="1" applyProtection="1">
      <alignment horizontal="right"/>
      <protection/>
    </xf>
    <xf numFmtId="164" fontId="19" fillId="0" borderId="27" xfId="0" applyNumberFormat="1" applyFont="1" applyFill="1" applyBorder="1" applyAlignment="1" applyProtection="1">
      <alignment horizontal="right"/>
      <protection locked="0"/>
    </xf>
    <xf numFmtId="164" fontId="19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87" xfId="0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58" xfId="0" applyNumberFormat="1" applyFont="1" applyFill="1" applyBorder="1" applyAlignment="1" applyProtection="1">
      <alignment horizontal="right"/>
      <protection locked="0"/>
    </xf>
    <xf numFmtId="164" fontId="19" fillId="0" borderId="34" xfId="0" applyNumberFormat="1" applyFont="1" applyFill="1" applyBorder="1" applyAlignment="1" applyProtection="1">
      <alignment horizontal="right"/>
      <protection locked="0"/>
    </xf>
    <xf numFmtId="164" fontId="22" fillId="36" borderId="74" xfId="0" applyNumberFormat="1" applyFont="1" applyFill="1" applyBorder="1" applyAlignment="1" applyProtection="1">
      <alignment vertical="center"/>
      <protection/>
    </xf>
    <xf numFmtId="0" fontId="48" fillId="36" borderId="25" xfId="0" applyFont="1" applyFill="1" applyBorder="1" applyAlignment="1" applyProtection="1">
      <alignment horizontal="center" vertical="center" wrapText="1"/>
      <protection/>
    </xf>
    <xf numFmtId="0" fontId="48" fillId="36" borderId="88" xfId="0" applyFont="1" applyFill="1" applyBorder="1" applyAlignment="1" applyProtection="1">
      <alignment horizontal="center" vertical="center" wrapText="1"/>
      <protection/>
    </xf>
    <xf numFmtId="164" fontId="19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48" fillId="36" borderId="89" xfId="0" applyFont="1" applyFill="1" applyBorder="1" applyAlignment="1" applyProtection="1">
      <alignment horizontal="center" vertical="center" wrapText="1"/>
      <protection/>
    </xf>
    <xf numFmtId="164" fontId="22" fillId="0" borderId="90" xfId="0" applyNumberFormat="1" applyFont="1" applyFill="1" applyBorder="1" applyAlignment="1" applyProtection="1">
      <alignment horizontal="right"/>
      <protection/>
    </xf>
    <xf numFmtId="164" fontId="22" fillId="0" borderId="91" xfId="0" applyNumberFormat="1" applyFont="1" applyFill="1" applyBorder="1" applyAlignment="1" applyProtection="1">
      <alignment horizontal="right"/>
      <protection/>
    </xf>
    <xf numFmtId="164" fontId="22" fillId="0" borderId="92" xfId="0" applyNumberFormat="1" applyFont="1" applyFill="1" applyBorder="1" applyAlignment="1" applyProtection="1">
      <alignment horizontal="right"/>
      <protection/>
    </xf>
    <xf numFmtId="164" fontId="22" fillId="35" borderId="89" xfId="0" applyNumberFormat="1" applyFont="1" applyFill="1" applyBorder="1" applyAlignment="1" applyProtection="1">
      <alignment/>
      <protection/>
    </xf>
    <xf numFmtId="0" fontId="48" fillId="36" borderId="36" xfId="48" applyFont="1" applyFill="1" applyBorder="1" applyAlignment="1" applyProtection="1">
      <alignment horizontal="center" vertical="center"/>
      <protection/>
    </xf>
    <xf numFmtId="165" fontId="21" fillId="0" borderId="0" xfId="0" applyNumberFormat="1" applyFont="1" applyFill="1" applyAlignment="1" applyProtection="1">
      <alignment horizontal="left" inden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29" fillId="19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left" indent="1"/>
      <protection locked="0"/>
    </xf>
    <xf numFmtId="14" fontId="21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left" indent="1"/>
      <protection locked="0"/>
    </xf>
    <xf numFmtId="0" fontId="50" fillId="36" borderId="21" xfId="48" applyFont="1" applyFill="1" applyBorder="1" applyAlignment="1" applyProtection="1">
      <alignment horizontal="left" vertical="center" indent="1"/>
      <protection/>
    </xf>
    <xf numFmtId="0" fontId="50" fillId="36" borderId="49" xfId="48" applyFont="1" applyFill="1" applyBorder="1" applyAlignment="1" applyProtection="1">
      <alignment horizontal="left" vertical="center" indent="1"/>
      <protection/>
    </xf>
    <xf numFmtId="164" fontId="50" fillId="36" borderId="49" xfId="48" applyNumberFormat="1" applyFont="1" applyFill="1" applyBorder="1" applyAlignment="1" applyProtection="1">
      <alignment horizontal="left" vertical="center" indent="1"/>
      <protection/>
    </xf>
    <xf numFmtId="0" fontId="20" fillId="0" borderId="49" xfId="48" applyFont="1" applyBorder="1" applyAlignment="1" applyProtection="1">
      <alignment horizontal="center" vertical="center"/>
      <protection/>
    </xf>
    <xf numFmtId="0" fontId="48" fillId="36" borderId="21" xfId="0" applyFont="1" applyFill="1" applyBorder="1" applyAlignment="1" applyProtection="1">
      <alignment horizontal="center"/>
      <protection/>
    </xf>
    <xf numFmtId="0" fontId="48" fillId="36" borderId="49" xfId="0" applyFont="1" applyFill="1" applyBorder="1" applyAlignment="1" applyProtection="1">
      <alignment horizontal="center"/>
      <protection/>
    </xf>
    <xf numFmtId="0" fontId="48" fillId="36" borderId="93" xfId="0" applyFont="1" applyFill="1" applyBorder="1" applyAlignment="1" applyProtection="1">
      <alignment horizontal="center"/>
      <protection/>
    </xf>
    <xf numFmtId="164" fontId="48" fillId="36" borderId="21" xfId="0" applyNumberFormat="1" applyFont="1" applyFill="1" applyBorder="1" applyAlignment="1" applyProtection="1">
      <alignment horizontal="center" vertical="center"/>
      <protection/>
    </xf>
    <xf numFmtId="164" fontId="48" fillId="36" borderId="74" xfId="0" applyNumberFormat="1" applyFont="1" applyFill="1" applyBorder="1" applyAlignment="1" applyProtection="1">
      <alignment horizontal="center" vertical="center"/>
      <protection/>
    </xf>
    <xf numFmtId="164" fontId="20" fillId="0" borderId="94" xfId="47" applyNumberFormat="1" applyFont="1" applyFill="1" applyBorder="1" applyAlignment="1" applyProtection="1">
      <alignment horizontal="center"/>
      <protection/>
    </xf>
    <xf numFmtId="164" fontId="20" fillId="0" borderId="49" xfId="47" applyNumberFormat="1" applyFont="1" applyFill="1" applyBorder="1" applyAlignment="1" applyProtection="1">
      <alignment horizontal="center"/>
      <protection/>
    </xf>
    <xf numFmtId="164" fontId="20" fillId="0" borderId="60" xfId="47" applyNumberFormat="1" applyFont="1" applyFill="1" applyBorder="1" applyAlignment="1" applyProtection="1">
      <alignment horizontal="center"/>
      <protection/>
    </xf>
    <xf numFmtId="0" fontId="48" fillId="36" borderId="22" xfId="48" applyFont="1" applyFill="1" applyBorder="1" applyAlignment="1" applyProtection="1">
      <alignment horizontal="center" vertical="center" wrapText="1"/>
      <protection/>
    </xf>
    <xf numFmtId="0" fontId="48" fillId="36" borderId="95" xfId="48" applyFont="1" applyFill="1" applyBorder="1" applyAlignment="1" applyProtection="1">
      <alignment horizontal="center" vertical="center" wrapText="1"/>
      <protection/>
    </xf>
    <xf numFmtId="0" fontId="48" fillId="36" borderId="60" xfId="0" applyFont="1" applyFill="1" applyBorder="1" applyAlignment="1" applyProtection="1">
      <alignment horizontal="center"/>
      <protection/>
    </xf>
    <xf numFmtId="164" fontId="48" fillId="36" borderId="49" xfId="0" applyNumberFormat="1" applyFont="1" applyFill="1" applyBorder="1" applyAlignment="1" applyProtection="1">
      <alignment horizontal="center" vertical="center"/>
      <protection/>
    </xf>
    <xf numFmtId="164" fontId="48" fillId="36" borderId="21" xfId="47" applyNumberFormat="1" applyFont="1" applyFill="1" applyBorder="1" applyAlignment="1" applyProtection="1">
      <alignment horizontal="center"/>
      <protection/>
    </xf>
    <xf numFmtId="164" fontId="48" fillId="36" borderId="60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a školy, návrh rozpočtu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9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15" sqref="D15:E15"/>
    </sheetView>
  </sheetViews>
  <sheetFormatPr defaultColWidth="0" defaultRowHeight="12.75" zeroHeight="1"/>
  <cols>
    <col min="1" max="1" width="4.00390625" style="77" customWidth="1"/>
    <col min="2" max="3" width="9.140625" style="77" customWidth="1"/>
    <col min="4" max="4" width="10.140625" style="77" bestFit="1" customWidth="1"/>
    <col min="5" max="15" width="9.140625" style="77" customWidth="1"/>
    <col min="16" max="16384" width="0" style="77" hidden="1" customWidth="1"/>
  </cols>
  <sheetData>
    <row r="1" spans="1:15" ht="13.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3.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3.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21">
      <c r="A5" s="111"/>
      <c r="B5" s="271" t="s">
        <v>130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15" ht="13.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3.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5">
      <c r="A8" s="111"/>
      <c r="B8" s="111" t="s">
        <v>2</v>
      </c>
      <c r="C8" s="111"/>
      <c r="D8" s="274" t="s">
        <v>119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12"/>
    </row>
    <row r="9" spans="1:15" ht="15">
      <c r="A9" s="111"/>
      <c r="B9" s="111"/>
      <c r="C9" s="111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1"/>
    </row>
    <row r="10" spans="1:15" ht="15">
      <c r="A10" s="111"/>
      <c r="B10" s="111" t="s">
        <v>62</v>
      </c>
      <c r="C10" s="111"/>
      <c r="D10" s="272" t="s">
        <v>120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111"/>
    </row>
    <row r="11" spans="1:15" ht="15">
      <c r="A11" s="111"/>
      <c r="B11" s="111"/>
      <c r="C11" s="111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1"/>
    </row>
    <row r="12" spans="1:15" ht="15">
      <c r="A12" s="111"/>
      <c r="B12" s="111" t="s">
        <v>59</v>
      </c>
      <c r="C12" s="111"/>
      <c r="D12" s="268">
        <v>46789944</v>
      </c>
      <c r="E12" s="268"/>
      <c r="F12" s="113"/>
      <c r="G12" s="113"/>
      <c r="H12" s="113"/>
      <c r="I12" s="113"/>
      <c r="J12" s="113"/>
      <c r="K12" s="113"/>
      <c r="L12" s="113"/>
      <c r="M12" s="113"/>
      <c r="N12" s="113"/>
      <c r="O12" s="111"/>
    </row>
    <row r="13" spans="1:15" ht="15">
      <c r="A13" s="111"/>
      <c r="B13" s="111"/>
      <c r="C13" s="11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1"/>
    </row>
    <row r="14" spans="1:15" ht="15">
      <c r="A14" s="111"/>
      <c r="B14" s="111"/>
      <c r="C14" s="111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1"/>
    </row>
    <row r="15" spans="1:15" ht="15">
      <c r="A15" s="111"/>
      <c r="B15" s="111" t="s">
        <v>65</v>
      </c>
      <c r="C15" s="111"/>
      <c r="D15" s="273">
        <v>43003</v>
      </c>
      <c r="E15" s="269"/>
      <c r="F15" s="113"/>
      <c r="G15" s="113"/>
      <c r="H15" s="113"/>
      <c r="I15" s="113"/>
      <c r="J15" s="113"/>
      <c r="K15" s="113"/>
      <c r="L15" s="113"/>
      <c r="M15" s="113"/>
      <c r="N15" s="113"/>
      <c r="O15" s="111"/>
    </row>
    <row r="16" spans="1:15" ht="15">
      <c r="A16" s="111"/>
      <c r="B16" s="111"/>
      <c r="C16" s="111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1"/>
    </row>
    <row r="17" spans="1:15" ht="15">
      <c r="A17" s="111"/>
      <c r="B17" s="111" t="s">
        <v>63</v>
      </c>
      <c r="C17" s="111"/>
      <c r="D17" s="269" t="s">
        <v>121</v>
      </c>
      <c r="E17" s="270"/>
      <c r="F17" s="270"/>
      <c r="G17" s="113"/>
      <c r="H17" s="113"/>
      <c r="I17" s="113"/>
      <c r="J17" s="113"/>
      <c r="K17" s="113"/>
      <c r="L17" s="113"/>
      <c r="M17" s="113"/>
      <c r="N17" s="113"/>
      <c r="O17" s="111"/>
    </row>
    <row r="18" spans="1:15" ht="15">
      <c r="A18" s="111"/>
      <c r="B18" s="111"/>
      <c r="C18" s="111"/>
      <c r="D18" s="113"/>
      <c r="E18" s="111" t="s">
        <v>64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1"/>
    </row>
    <row r="19" spans="1:15" ht="15">
      <c r="A19" s="111"/>
      <c r="B19" s="111"/>
      <c r="C19" s="111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1"/>
    </row>
    <row r="20" spans="1:15" ht="15">
      <c r="A20" s="111"/>
      <c r="B20" s="111" t="s">
        <v>60</v>
      </c>
      <c r="C20" s="111"/>
      <c r="D20" s="269" t="s">
        <v>122</v>
      </c>
      <c r="E20" s="270"/>
      <c r="F20" s="270"/>
      <c r="G20" s="113"/>
      <c r="H20" s="113"/>
      <c r="I20" s="113"/>
      <c r="J20" s="113"/>
      <c r="K20" s="113"/>
      <c r="L20" s="113"/>
      <c r="M20" s="113"/>
      <c r="N20" s="113"/>
      <c r="O20" s="111"/>
    </row>
    <row r="21" spans="1:15" ht="13.5">
      <c r="A21" s="111"/>
      <c r="B21" s="111"/>
      <c r="C21" s="111"/>
      <c r="D21" s="111"/>
      <c r="E21" s="111" t="s">
        <v>61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3.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3.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3.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3.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3.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3.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3.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174"/>
  <sheetViews>
    <sheetView showGridLines="0" tabSelected="1" zoomScale="80" zoomScaleNormal="80" zoomScalePageLayoutView="0" workbookViewId="0" topLeftCell="C1">
      <selection activeCell="H54" sqref="H54"/>
    </sheetView>
  </sheetViews>
  <sheetFormatPr defaultColWidth="0" defaultRowHeight="12.75" zeroHeight="1"/>
  <cols>
    <col min="1" max="1" width="1.1484375" style="37" customWidth="1"/>
    <col min="2" max="2" width="70.140625" style="37" customWidth="1"/>
    <col min="3" max="7" width="20.00390625" style="37" customWidth="1"/>
    <col min="8" max="8" width="21.8515625" style="120" bestFit="1" customWidth="1"/>
    <col min="9" max="12" width="20.00390625" style="37" customWidth="1"/>
    <col min="13" max="13" width="21.8515625" style="114" customWidth="1"/>
    <col min="14" max="16" width="20.00390625" style="37" customWidth="1"/>
    <col min="17" max="17" width="10.28125" style="37" customWidth="1"/>
    <col min="18" max="16384" width="10.28125" style="37" hidden="1" customWidth="1"/>
  </cols>
  <sheetData>
    <row r="1" ht="5.25" customHeight="1" thickBot="1">
      <c r="H1" s="114"/>
    </row>
    <row r="2" spans="2:13" s="3" customFormat="1" ht="29.25" customHeight="1" thickBot="1">
      <c r="B2" s="143" t="s">
        <v>4</v>
      </c>
      <c r="C2" s="275" t="str">
        <f>Identifikace!D8</f>
        <v>Sociální služby Chomutov, příspěvková organizace</v>
      </c>
      <c r="D2" s="276"/>
      <c r="E2" s="276"/>
      <c r="F2" s="276"/>
      <c r="G2" s="276"/>
      <c r="H2" s="277"/>
      <c r="I2" s="276"/>
      <c r="J2" s="76" t="s">
        <v>59</v>
      </c>
      <c r="K2" s="75">
        <f>Identifikace!D12</f>
        <v>46789944</v>
      </c>
      <c r="L2" s="75"/>
      <c r="M2" s="118"/>
    </row>
    <row r="3" spans="2:13" s="14" customFormat="1" ht="27.75" customHeight="1" thickBot="1">
      <c r="B3" s="12"/>
      <c r="C3" s="13" t="s">
        <v>129</v>
      </c>
      <c r="D3" s="278" t="s">
        <v>113</v>
      </c>
      <c r="E3" s="278"/>
      <c r="F3" s="278"/>
      <c r="G3" s="278"/>
      <c r="H3" s="115" t="s">
        <v>67</v>
      </c>
      <c r="I3" s="278" t="s">
        <v>128</v>
      </c>
      <c r="J3" s="278"/>
      <c r="K3" s="278"/>
      <c r="L3" s="278"/>
      <c r="M3" s="115" t="s">
        <v>67</v>
      </c>
    </row>
    <row r="4" spans="2:13" s="14" customFormat="1" ht="15.75" thickBot="1">
      <c r="B4" s="15"/>
      <c r="C4" s="16" t="s">
        <v>7</v>
      </c>
      <c r="D4" s="17" t="s">
        <v>5</v>
      </c>
      <c r="E4" s="18" t="s">
        <v>27</v>
      </c>
      <c r="F4" s="19" t="s">
        <v>26</v>
      </c>
      <c r="G4" s="20" t="s">
        <v>28</v>
      </c>
      <c r="H4" s="117" t="s">
        <v>68</v>
      </c>
      <c r="I4" s="17" t="s">
        <v>5</v>
      </c>
      <c r="J4" s="18" t="s">
        <v>27</v>
      </c>
      <c r="K4" s="19" t="s">
        <v>26</v>
      </c>
      <c r="L4" s="20" t="s">
        <v>117</v>
      </c>
      <c r="M4" s="173" t="s">
        <v>118</v>
      </c>
    </row>
    <row r="5" spans="2:13" s="14" customFormat="1" ht="15.75" thickBot="1">
      <c r="B5" s="21" t="s">
        <v>0</v>
      </c>
      <c r="C5" s="217">
        <f>C6+C9+C10+C11+C12+C13+C14+C15+C16+C17+C18+C22+C23+C24+C7</f>
        <v>87601</v>
      </c>
      <c r="D5" s="7">
        <f>D11+D12+D13+D14+D15+D16+D17+D18+D22+D23+D24</f>
        <v>46289</v>
      </c>
      <c r="E5" s="8">
        <f>E9+E11+E12+E13+E14+E15+E16+E17+E18+E22+E23+E24</f>
        <v>15109</v>
      </c>
      <c r="F5" s="10">
        <f>F6+F11+F12+F13+F14+F15+F16+F17+F18+F22+F23+F24+F7</f>
        <v>29986</v>
      </c>
      <c r="G5" s="11">
        <f>SUM(D5:F5)</f>
        <v>91384</v>
      </c>
      <c r="H5" s="121">
        <f>(G5-C5)/C5</f>
        <v>0.04318443853380669</v>
      </c>
      <c r="I5" s="7">
        <f>I11+I12+I13+I14+I15+I16+I17+I18+I22+I23+I24</f>
        <v>46289</v>
      </c>
      <c r="J5" s="8">
        <f>J9+J11+J12+J13+J14+J15+J16+J17+J18+J22+J23+J24</f>
        <v>19472</v>
      </c>
      <c r="K5" s="10">
        <f>K6+K11+K12+K13+K14+K15+K16+K17+K18+K22+K23+K24</f>
        <v>30197</v>
      </c>
      <c r="L5" s="11">
        <f>SUM(I5:K5)</f>
        <v>95958</v>
      </c>
      <c r="M5" s="222">
        <f>(L5-G5)/G5</f>
        <v>0.050052525606233036</v>
      </c>
    </row>
    <row r="6" spans="2:13" s="95" customFormat="1" ht="14.25" thickBot="1">
      <c r="B6" s="102" t="s">
        <v>10</v>
      </c>
      <c r="C6" s="78">
        <v>31939</v>
      </c>
      <c r="D6" s="31"/>
      <c r="E6" s="32"/>
      <c r="F6" s="132">
        <v>29986</v>
      </c>
      <c r="G6" s="83">
        <f>SUM(F6)</f>
        <v>29986</v>
      </c>
      <c r="H6" s="134">
        <f>(G6-C6)/C6</f>
        <v>-0.061147813018566644</v>
      </c>
      <c r="I6" s="31"/>
      <c r="J6" s="32"/>
      <c r="K6" s="132">
        <v>30197</v>
      </c>
      <c r="L6" s="83">
        <f>SUM(K6)</f>
        <v>30197</v>
      </c>
      <c r="M6" s="174">
        <f aca="true" t="shared" si="0" ref="M6:M24">(L6-G6)/G6</f>
        <v>0.007036617087974388</v>
      </c>
    </row>
    <row r="7" spans="2:13" s="95" customFormat="1" ht="13.5">
      <c r="B7" s="24" t="s">
        <v>108</v>
      </c>
      <c r="C7" s="101">
        <v>0</v>
      </c>
      <c r="D7" s="229"/>
      <c r="E7" s="230"/>
      <c r="F7" s="232"/>
      <c r="G7" s="83">
        <f>SUM(F7)</f>
        <v>0</v>
      </c>
      <c r="H7" s="134" t="e">
        <f>(G7-C7)/C7</f>
        <v>#DIV/0!</v>
      </c>
      <c r="I7" s="229"/>
      <c r="J7" s="230"/>
      <c r="K7" s="232"/>
      <c r="L7" s="231"/>
      <c r="M7" s="174" t="e">
        <f>(L7-G7)/G7</f>
        <v>#DIV/0!</v>
      </c>
    </row>
    <row r="8" spans="2:13" s="95" customFormat="1" ht="14.25" thickBot="1">
      <c r="B8" s="225" t="s">
        <v>107</v>
      </c>
      <c r="C8" s="79">
        <v>0</v>
      </c>
      <c r="D8" s="33"/>
      <c r="E8" s="34"/>
      <c r="F8" s="228"/>
      <c r="G8" s="226">
        <f>SUM(F8)</f>
        <v>0</v>
      </c>
      <c r="H8" s="227" t="e">
        <f aca="true" t="shared" si="1" ref="H8:H46">(G8-C8)/C8</f>
        <v>#DIV/0!</v>
      </c>
      <c r="I8" s="33"/>
      <c r="J8" s="34"/>
      <c r="K8" s="228"/>
      <c r="L8" s="224">
        <f>SUM(K8)</f>
        <v>0</v>
      </c>
      <c r="M8" s="174" t="e">
        <f>(L8-G8)/G8</f>
        <v>#DIV/0!</v>
      </c>
    </row>
    <row r="9" spans="2:13" s="95" customFormat="1" ht="13.5">
      <c r="B9" s="103" t="s">
        <v>11</v>
      </c>
      <c r="C9" s="78">
        <v>12299</v>
      </c>
      <c r="D9" s="31"/>
      <c r="E9" s="82">
        <v>15109</v>
      </c>
      <c r="F9" s="140"/>
      <c r="G9" s="83">
        <f>SUM(E9)</f>
        <v>15109</v>
      </c>
      <c r="H9" s="134">
        <f t="shared" si="1"/>
        <v>0.22847385966338726</v>
      </c>
      <c r="I9" s="31"/>
      <c r="J9" s="82">
        <v>19472</v>
      </c>
      <c r="K9" s="140"/>
      <c r="L9" s="83">
        <f>SUM(J9)</f>
        <v>19472</v>
      </c>
      <c r="M9" s="175">
        <f t="shared" si="0"/>
        <v>0.28876828380435504</v>
      </c>
    </row>
    <row r="10" spans="2:13" s="87" customFormat="1" ht="14.25" thickBot="1">
      <c r="B10" s="22" t="s">
        <v>12</v>
      </c>
      <c r="C10" s="96">
        <v>0</v>
      </c>
      <c r="D10" s="97"/>
      <c r="E10" s="93"/>
      <c r="F10" s="141"/>
      <c r="G10" s="81">
        <f>SUM(E10)</f>
        <v>0</v>
      </c>
      <c r="H10" s="135" t="e">
        <f t="shared" si="1"/>
        <v>#DIV/0!</v>
      </c>
      <c r="I10" s="97"/>
      <c r="J10" s="93"/>
      <c r="K10" s="141"/>
      <c r="L10" s="81">
        <f>SUM(J10)</f>
        <v>0</v>
      </c>
      <c r="M10" s="175" t="e">
        <f t="shared" si="0"/>
        <v>#DIV/0!</v>
      </c>
    </row>
    <row r="11" spans="2:13" s="87" customFormat="1" ht="13.5">
      <c r="B11" s="104" t="s">
        <v>58</v>
      </c>
      <c r="C11" s="98">
        <v>0</v>
      </c>
      <c r="D11" s="99"/>
      <c r="E11" s="100"/>
      <c r="F11" s="142">
        <v>0</v>
      </c>
      <c r="G11" s="30">
        <f aca="true" t="shared" si="2" ref="G11:G42">SUM(D11:F11)</f>
        <v>0</v>
      </c>
      <c r="H11" s="136" t="e">
        <f t="shared" si="1"/>
        <v>#DIV/0!</v>
      </c>
      <c r="I11" s="99"/>
      <c r="J11" s="100"/>
      <c r="K11" s="142">
        <v>0</v>
      </c>
      <c r="L11" s="30">
        <f aca="true" t="shared" si="3" ref="L11:L25">SUM(I11:K11)</f>
        <v>0</v>
      </c>
      <c r="M11" s="175" t="e">
        <f t="shared" si="0"/>
        <v>#DIV/0!</v>
      </c>
    </row>
    <row r="12" spans="2:13" s="87" customFormat="1" ht="13.5">
      <c r="B12" s="24" t="s">
        <v>54</v>
      </c>
      <c r="C12" s="101">
        <v>43246</v>
      </c>
      <c r="D12" s="84">
        <v>45000</v>
      </c>
      <c r="E12" s="85"/>
      <c r="F12" s="90"/>
      <c r="G12" s="29">
        <f>SUM(D12:F12)</f>
        <v>45000</v>
      </c>
      <c r="H12" s="137">
        <f t="shared" si="1"/>
        <v>0.040558664385145445</v>
      </c>
      <c r="I12" s="84">
        <v>45000</v>
      </c>
      <c r="J12" s="85"/>
      <c r="K12" s="90"/>
      <c r="L12" s="29">
        <f>SUM(I12:K12)</f>
        <v>45000</v>
      </c>
      <c r="M12" s="175">
        <f t="shared" si="0"/>
        <v>0</v>
      </c>
    </row>
    <row r="13" spans="2:13" s="87" customFormat="1" ht="13.5">
      <c r="B13" s="24" t="s">
        <v>53</v>
      </c>
      <c r="C13" s="101">
        <v>46</v>
      </c>
      <c r="D13" s="84">
        <v>18</v>
      </c>
      <c r="E13" s="85"/>
      <c r="F13" s="86"/>
      <c r="G13" s="29">
        <f t="shared" si="2"/>
        <v>18</v>
      </c>
      <c r="H13" s="137">
        <f t="shared" si="1"/>
        <v>-0.6086956521739131</v>
      </c>
      <c r="I13" s="84">
        <v>18</v>
      </c>
      <c r="J13" s="85"/>
      <c r="K13" s="86"/>
      <c r="L13" s="29">
        <f t="shared" si="3"/>
        <v>18</v>
      </c>
      <c r="M13" s="175">
        <f t="shared" si="0"/>
        <v>0</v>
      </c>
    </row>
    <row r="14" spans="2:13" s="87" customFormat="1" ht="13.5">
      <c r="B14" s="24" t="s">
        <v>52</v>
      </c>
      <c r="C14" s="101">
        <v>0</v>
      </c>
      <c r="D14" s="84"/>
      <c r="E14" s="85"/>
      <c r="F14" s="86"/>
      <c r="G14" s="29">
        <f t="shared" si="2"/>
        <v>0</v>
      </c>
      <c r="H14" s="137" t="e">
        <f t="shared" si="1"/>
        <v>#DIV/0!</v>
      </c>
      <c r="I14" s="84"/>
      <c r="J14" s="85"/>
      <c r="K14" s="86"/>
      <c r="L14" s="29">
        <f t="shared" si="3"/>
        <v>0</v>
      </c>
      <c r="M14" s="175" t="e">
        <f t="shared" si="0"/>
        <v>#DIV/0!</v>
      </c>
    </row>
    <row r="15" spans="2:13" s="125" customFormat="1" ht="13.5">
      <c r="B15" s="24" t="s">
        <v>13</v>
      </c>
      <c r="C15" s="84">
        <v>0</v>
      </c>
      <c r="D15" s="84"/>
      <c r="E15" s="85"/>
      <c r="F15" s="86"/>
      <c r="G15" s="29">
        <f>SUM(D15:F15)</f>
        <v>0</v>
      </c>
      <c r="H15" s="137" t="e">
        <f t="shared" si="1"/>
        <v>#DIV/0!</v>
      </c>
      <c r="I15" s="84"/>
      <c r="J15" s="85"/>
      <c r="K15" s="86"/>
      <c r="L15" s="29">
        <f>SUM(I15:K15)</f>
        <v>0</v>
      </c>
      <c r="M15" s="175" t="e">
        <f t="shared" si="0"/>
        <v>#DIV/0!</v>
      </c>
    </row>
    <row r="16" spans="2:13" s="87" customFormat="1" ht="13.5">
      <c r="B16" s="24" t="s">
        <v>51</v>
      </c>
      <c r="C16" s="84">
        <v>0</v>
      </c>
      <c r="D16" s="84"/>
      <c r="E16" s="85"/>
      <c r="F16" s="86"/>
      <c r="G16" s="29">
        <f t="shared" si="2"/>
        <v>0</v>
      </c>
      <c r="H16" s="137" t="e">
        <f t="shared" si="1"/>
        <v>#DIV/0!</v>
      </c>
      <c r="I16" s="84"/>
      <c r="J16" s="85"/>
      <c r="K16" s="86"/>
      <c r="L16" s="29">
        <f t="shared" si="3"/>
        <v>0</v>
      </c>
      <c r="M16" s="175" t="e">
        <f t="shared" si="0"/>
        <v>#DIV/0!</v>
      </c>
    </row>
    <row r="17" spans="2:13" s="87" customFormat="1" ht="13.5">
      <c r="B17" s="24" t="s">
        <v>50</v>
      </c>
      <c r="C17" s="123">
        <v>0</v>
      </c>
      <c r="D17" s="84"/>
      <c r="E17" s="85"/>
      <c r="F17" s="86"/>
      <c r="G17" s="29">
        <f t="shared" si="2"/>
        <v>0</v>
      </c>
      <c r="H17" s="137" t="e">
        <f>(G17-C17)/C17</f>
        <v>#DIV/0!</v>
      </c>
      <c r="I17" s="84"/>
      <c r="J17" s="85"/>
      <c r="K17" s="86"/>
      <c r="L17" s="29">
        <f t="shared" si="3"/>
        <v>0</v>
      </c>
      <c r="M17" s="175" t="e">
        <f t="shared" si="0"/>
        <v>#DIV/0!</v>
      </c>
    </row>
    <row r="18" spans="2:13" s="125" customFormat="1" ht="13.5">
      <c r="B18" s="24" t="s">
        <v>49</v>
      </c>
      <c r="C18" s="88">
        <f>SUM(C19:C21)</f>
        <v>0</v>
      </c>
      <c r="D18" s="88">
        <f>SUM(D19:D21)</f>
        <v>0</v>
      </c>
      <c r="E18" s="89">
        <f>SUM(E19:E21)</f>
        <v>0</v>
      </c>
      <c r="F18" s="131">
        <f>SUM(F19:F21)</f>
        <v>0</v>
      </c>
      <c r="G18" s="80">
        <f>SUM(D18:F18)</f>
        <v>0</v>
      </c>
      <c r="H18" s="138" t="e">
        <f t="shared" si="1"/>
        <v>#DIV/0!</v>
      </c>
      <c r="I18" s="88">
        <f>SUM(I19:I21)</f>
        <v>0</v>
      </c>
      <c r="J18" s="89">
        <f>SUM(J19:J21)</f>
        <v>0</v>
      </c>
      <c r="K18" s="131">
        <f>SUM(K19:K21)</f>
        <v>0</v>
      </c>
      <c r="L18" s="80">
        <f>SUM(I18:K18)</f>
        <v>0</v>
      </c>
      <c r="M18" s="176" t="e">
        <f>(L18-H18)/H18</f>
        <v>#DIV/0!</v>
      </c>
    </row>
    <row r="19" spans="2:13" s="3" customFormat="1" ht="13.5">
      <c r="B19" s="1" t="s">
        <v>15</v>
      </c>
      <c r="C19" s="123">
        <v>0</v>
      </c>
      <c r="D19" s="4"/>
      <c r="E19" s="5"/>
      <c r="F19" s="130"/>
      <c r="G19" s="29">
        <f t="shared" si="2"/>
        <v>0</v>
      </c>
      <c r="H19" s="137" t="e">
        <f t="shared" si="1"/>
        <v>#DIV/0!</v>
      </c>
      <c r="I19" s="4"/>
      <c r="J19" s="5"/>
      <c r="K19" s="130"/>
      <c r="L19" s="29">
        <f t="shared" si="3"/>
        <v>0</v>
      </c>
      <c r="M19" s="175" t="e">
        <f t="shared" si="0"/>
        <v>#DIV/0!</v>
      </c>
    </row>
    <row r="20" spans="2:13" s="3" customFormat="1" ht="13.5">
      <c r="B20" s="1" t="s">
        <v>16</v>
      </c>
      <c r="C20" s="123">
        <v>0</v>
      </c>
      <c r="D20" s="4"/>
      <c r="E20" s="5"/>
      <c r="F20" s="130"/>
      <c r="G20" s="29">
        <f t="shared" si="2"/>
        <v>0</v>
      </c>
      <c r="H20" s="137" t="e">
        <f t="shared" si="1"/>
        <v>#DIV/0!</v>
      </c>
      <c r="I20" s="4"/>
      <c r="J20" s="5"/>
      <c r="K20" s="130"/>
      <c r="L20" s="29">
        <f t="shared" si="3"/>
        <v>0</v>
      </c>
      <c r="M20" s="175" t="e">
        <f t="shared" si="0"/>
        <v>#DIV/0!</v>
      </c>
    </row>
    <row r="21" spans="2:13" s="3" customFormat="1" ht="13.5">
      <c r="B21" s="1" t="s">
        <v>17</v>
      </c>
      <c r="C21" s="123">
        <v>0</v>
      </c>
      <c r="D21" s="4"/>
      <c r="E21" s="5"/>
      <c r="F21" s="130"/>
      <c r="G21" s="29">
        <f t="shared" si="2"/>
        <v>0</v>
      </c>
      <c r="H21" s="137" t="e">
        <f t="shared" si="1"/>
        <v>#DIV/0!</v>
      </c>
      <c r="I21" s="4"/>
      <c r="J21" s="5"/>
      <c r="K21" s="130"/>
      <c r="L21" s="29">
        <f t="shared" si="3"/>
        <v>0</v>
      </c>
      <c r="M21" s="175" t="e">
        <f t="shared" si="0"/>
        <v>#DIV/0!</v>
      </c>
    </row>
    <row r="22" spans="2:13" s="125" customFormat="1" ht="13.5">
      <c r="B22" s="24" t="s">
        <v>48</v>
      </c>
      <c r="C22" s="123">
        <v>48</v>
      </c>
      <c r="D22" s="84">
        <v>1271</v>
      </c>
      <c r="E22" s="85"/>
      <c r="F22" s="86"/>
      <c r="G22" s="29">
        <f>SUM(D22:F22)</f>
        <v>1271</v>
      </c>
      <c r="H22" s="137">
        <f t="shared" si="1"/>
        <v>25.479166666666668</v>
      </c>
      <c r="I22" s="84">
        <v>1271</v>
      </c>
      <c r="J22" s="85"/>
      <c r="K22" s="86"/>
      <c r="L22" s="29">
        <f>SUM(I22:K22)</f>
        <v>1271</v>
      </c>
      <c r="M22" s="175">
        <f>(L22-G22)/G22</f>
        <v>0</v>
      </c>
    </row>
    <row r="23" spans="2:13" s="87" customFormat="1" ht="13.5">
      <c r="B23" s="24" t="s">
        <v>47</v>
      </c>
      <c r="C23" s="123">
        <v>23</v>
      </c>
      <c r="D23" s="84"/>
      <c r="E23" s="85"/>
      <c r="F23" s="86"/>
      <c r="G23" s="29">
        <f t="shared" si="2"/>
        <v>0</v>
      </c>
      <c r="H23" s="137">
        <f t="shared" si="1"/>
        <v>-1</v>
      </c>
      <c r="I23" s="84"/>
      <c r="J23" s="85"/>
      <c r="K23" s="86"/>
      <c r="L23" s="29">
        <f t="shared" si="3"/>
        <v>0</v>
      </c>
      <c r="M23" s="175" t="e">
        <f t="shared" si="0"/>
        <v>#DIV/0!</v>
      </c>
    </row>
    <row r="24" spans="2:13" s="94" customFormat="1" ht="12.75" customHeight="1" thickBot="1">
      <c r="B24" s="22" t="s">
        <v>14</v>
      </c>
      <c r="C24" s="124">
        <v>0</v>
      </c>
      <c r="D24" s="92"/>
      <c r="E24" s="93"/>
      <c r="F24" s="133"/>
      <c r="G24" s="81">
        <f t="shared" si="2"/>
        <v>0</v>
      </c>
      <c r="H24" s="135" t="e">
        <f t="shared" si="1"/>
        <v>#DIV/0!</v>
      </c>
      <c r="I24" s="92"/>
      <c r="J24" s="93"/>
      <c r="K24" s="133"/>
      <c r="L24" s="81">
        <f t="shared" si="3"/>
        <v>0</v>
      </c>
      <c r="M24" s="177" t="e">
        <f t="shared" si="0"/>
        <v>#DIV/0!</v>
      </c>
    </row>
    <row r="25" spans="2:13" s="14" customFormat="1" ht="15.75" thickBot="1">
      <c r="B25" s="23" t="s">
        <v>1</v>
      </c>
      <c r="C25" s="7">
        <f>C26+C27+C32+C33+C34+C35+C36+SUM(C37:C40)+SUM(C41:C47)</f>
        <v>87601</v>
      </c>
      <c r="D25" s="7">
        <f>D26+D27+D32+D33+D34+D35+D36+SUM(D37:D40)+SUM(D41:D47)</f>
        <v>46289</v>
      </c>
      <c r="E25" s="8">
        <f>E26+E27+E32+E33+E34+E35+E36+SUM(E37:E40)+SUM(E41:E47)</f>
        <v>15109</v>
      </c>
      <c r="F25" s="9">
        <f>F26+F27+F32+F33+F34+F35+F36+SUM(F37:F40)+SUM(F41:F47)</f>
        <v>29986</v>
      </c>
      <c r="G25" s="11">
        <f>SUM(D25:F25)</f>
        <v>91384</v>
      </c>
      <c r="H25" s="139">
        <f t="shared" si="1"/>
        <v>0.04318443853380669</v>
      </c>
      <c r="I25" s="7">
        <f>I26+I27+I32+I33+I34+I35+I36+SUM(I37:I40)+SUM(I41:I47)</f>
        <v>46289</v>
      </c>
      <c r="J25" s="8">
        <f>J26+J27+J32+J33+J34+J35+J36+SUM(J37:J40)+SUM(J41:J47)</f>
        <v>19472</v>
      </c>
      <c r="K25" s="9">
        <f>K26+K27+K32+K33+K34+K35+K36+SUM(K37:K40)+SUM(K41:K47)</f>
        <v>30197</v>
      </c>
      <c r="L25" s="11">
        <f t="shared" si="3"/>
        <v>95958</v>
      </c>
      <c r="M25" s="223">
        <f aca="true" t="shared" si="4" ref="M25:M48">(L25-G25)/G25</f>
        <v>0.050052525606233036</v>
      </c>
    </row>
    <row r="26" spans="2:13" s="125" customFormat="1" ht="13.5">
      <c r="B26" s="103" t="s">
        <v>18</v>
      </c>
      <c r="C26" s="128">
        <v>12202</v>
      </c>
      <c r="D26" s="84">
        <v>8735</v>
      </c>
      <c r="E26" s="85"/>
      <c r="F26" s="86">
        <v>3000</v>
      </c>
      <c r="G26" s="29">
        <f>SUM(D26:F26)</f>
        <v>11735</v>
      </c>
      <c r="H26" s="137">
        <f>(G26-C26)/C26</f>
        <v>-0.03827241435830192</v>
      </c>
      <c r="I26" s="84">
        <v>8735</v>
      </c>
      <c r="J26" s="85"/>
      <c r="K26" s="86">
        <v>3000</v>
      </c>
      <c r="L26" s="218">
        <f>SUM(I26:K26)</f>
        <v>11735</v>
      </c>
      <c r="M26" s="195">
        <f t="shared" si="4"/>
        <v>0</v>
      </c>
    </row>
    <row r="27" spans="2:13" s="125" customFormat="1" ht="13.5">
      <c r="B27" s="24" t="s">
        <v>20</v>
      </c>
      <c r="C27" s="129">
        <f>SUM(C28:C31)</f>
        <v>8612</v>
      </c>
      <c r="D27" s="88">
        <f>SUM(D28:D31)</f>
        <v>4900</v>
      </c>
      <c r="E27" s="89">
        <f>SUM(E28:E31)</f>
        <v>0</v>
      </c>
      <c r="F27" s="131">
        <f>SUM(F28:F31)</f>
        <v>3000</v>
      </c>
      <c r="G27" s="80">
        <f>SUM(D27:F27)</f>
        <v>7900</v>
      </c>
      <c r="H27" s="138">
        <f t="shared" si="1"/>
        <v>-0.08267533673943335</v>
      </c>
      <c r="I27" s="88">
        <f>SUM(I28:I31)</f>
        <v>4900</v>
      </c>
      <c r="J27" s="89">
        <f>SUM(J28:J31)</f>
        <v>0</v>
      </c>
      <c r="K27" s="131">
        <f>SUM(K28:K31)</f>
        <v>3000</v>
      </c>
      <c r="L27" s="219">
        <f>SUM(I27:K27)</f>
        <v>7900</v>
      </c>
      <c r="M27" s="176">
        <f t="shared" si="4"/>
        <v>0</v>
      </c>
    </row>
    <row r="28" spans="2:13" s="3" customFormat="1" ht="13.5">
      <c r="B28" s="1" t="s">
        <v>69</v>
      </c>
      <c r="C28" s="128">
        <v>1350</v>
      </c>
      <c r="D28" s="4">
        <f>1500-1000</f>
        <v>500</v>
      </c>
      <c r="E28" s="5"/>
      <c r="F28" s="130">
        <v>1000</v>
      </c>
      <c r="G28" s="29">
        <f t="shared" si="2"/>
        <v>1500</v>
      </c>
      <c r="H28" s="137">
        <f t="shared" si="1"/>
        <v>0.1111111111111111</v>
      </c>
      <c r="I28" s="4">
        <f>1500-1000</f>
        <v>500</v>
      </c>
      <c r="J28" s="5"/>
      <c r="K28" s="130">
        <v>1000</v>
      </c>
      <c r="L28" s="220">
        <f aca="true" t="shared" si="5" ref="L28:L48">SUM(I28:K28)</f>
        <v>1500</v>
      </c>
      <c r="M28" s="175">
        <f t="shared" si="4"/>
        <v>0</v>
      </c>
    </row>
    <row r="29" spans="2:13" s="3" customFormat="1" ht="13.5">
      <c r="B29" s="1" t="s">
        <v>21</v>
      </c>
      <c r="C29" s="128">
        <v>3987</v>
      </c>
      <c r="D29" s="4">
        <v>2455</v>
      </c>
      <c r="E29" s="5"/>
      <c r="F29" s="130">
        <v>1000</v>
      </c>
      <c r="G29" s="29">
        <f t="shared" si="2"/>
        <v>3455</v>
      </c>
      <c r="H29" s="137">
        <f t="shared" si="1"/>
        <v>-0.13343365939302734</v>
      </c>
      <c r="I29" s="4">
        <v>2455</v>
      </c>
      <c r="J29" s="5"/>
      <c r="K29" s="130">
        <v>1000</v>
      </c>
      <c r="L29" s="220">
        <f t="shared" si="5"/>
        <v>3455</v>
      </c>
      <c r="M29" s="175">
        <f t="shared" si="4"/>
        <v>0</v>
      </c>
    </row>
    <row r="30" spans="2:13" s="3" customFormat="1" ht="13.5">
      <c r="B30" s="1" t="s">
        <v>22</v>
      </c>
      <c r="C30" s="128">
        <v>0</v>
      </c>
      <c r="D30" s="4"/>
      <c r="E30" s="5"/>
      <c r="F30" s="130"/>
      <c r="G30" s="29">
        <f t="shared" si="2"/>
        <v>0</v>
      </c>
      <c r="H30" s="137" t="e">
        <f t="shared" si="1"/>
        <v>#DIV/0!</v>
      </c>
      <c r="I30" s="4"/>
      <c r="J30" s="5"/>
      <c r="K30" s="130"/>
      <c r="L30" s="220">
        <f t="shared" si="5"/>
        <v>0</v>
      </c>
      <c r="M30" s="175" t="e">
        <f t="shared" si="4"/>
        <v>#DIV/0!</v>
      </c>
    </row>
    <row r="31" spans="2:13" s="3" customFormat="1" ht="13.5">
      <c r="B31" s="1" t="s">
        <v>23</v>
      </c>
      <c r="C31" s="128">
        <v>3275</v>
      </c>
      <c r="D31" s="4">
        <f>2945-1000</f>
        <v>1945</v>
      </c>
      <c r="E31" s="5"/>
      <c r="F31" s="130">
        <v>1000</v>
      </c>
      <c r="G31" s="29">
        <f t="shared" si="2"/>
        <v>2945</v>
      </c>
      <c r="H31" s="137">
        <f t="shared" si="1"/>
        <v>-0.10076335877862595</v>
      </c>
      <c r="I31" s="4">
        <f>2945-1000</f>
        <v>1945</v>
      </c>
      <c r="J31" s="5"/>
      <c r="K31" s="130">
        <v>1000</v>
      </c>
      <c r="L31" s="220">
        <f t="shared" si="5"/>
        <v>2945</v>
      </c>
      <c r="M31" s="175">
        <f t="shared" si="4"/>
        <v>0</v>
      </c>
    </row>
    <row r="32" spans="2:13" s="87" customFormat="1" ht="13.5">
      <c r="B32" s="24" t="s">
        <v>19</v>
      </c>
      <c r="C32" s="128">
        <v>0</v>
      </c>
      <c r="D32" s="84"/>
      <c r="E32" s="85"/>
      <c r="F32" s="86"/>
      <c r="G32" s="29">
        <f t="shared" si="2"/>
        <v>0</v>
      </c>
      <c r="H32" s="137" t="e">
        <f t="shared" si="1"/>
        <v>#DIV/0!</v>
      </c>
      <c r="I32" s="84"/>
      <c r="J32" s="85"/>
      <c r="K32" s="86"/>
      <c r="L32" s="218">
        <f t="shared" si="5"/>
        <v>0</v>
      </c>
      <c r="M32" s="175" t="e">
        <f t="shared" si="4"/>
        <v>#DIV/0!</v>
      </c>
    </row>
    <row r="33" spans="2:13" s="87" customFormat="1" ht="13.5">
      <c r="B33" s="24" t="s">
        <v>24</v>
      </c>
      <c r="C33" s="128">
        <v>660</v>
      </c>
      <c r="D33" s="84">
        <f>480-200</f>
        <v>280</v>
      </c>
      <c r="E33" s="85"/>
      <c r="F33" s="86">
        <v>200</v>
      </c>
      <c r="G33" s="29">
        <f t="shared" si="2"/>
        <v>480</v>
      </c>
      <c r="H33" s="137">
        <f t="shared" si="1"/>
        <v>-0.2727272727272727</v>
      </c>
      <c r="I33" s="84">
        <f>480-200</f>
        <v>280</v>
      </c>
      <c r="J33" s="85"/>
      <c r="K33" s="86">
        <v>200</v>
      </c>
      <c r="L33" s="218">
        <f t="shared" si="5"/>
        <v>480</v>
      </c>
      <c r="M33" s="175">
        <f t="shared" si="4"/>
        <v>0</v>
      </c>
    </row>
    <row r="34" spans="2:13" s="87" customFormat="1" ht="13.5">
      <c r="B34" s="105" t="s">
        <v>44</v>
      </c>
      <c r="C34" s="128">
        <v>47</v>
      </c>
      <c r="D34" s="84">
        <v>33</v>
      </c>
      <c r="E34" s="85"/>
      <c r="F34" s="86"/>
      <c r="G34" s="29">
        <f t="shared" si="2"/>
        <v>33</v>
      </c>
      <c r="H34" s="137">
        <f t="shared" si="1"/>
        <v>-0.2978723404255319</v>
      </c>
      <c r="I34" s="84">
        <v>33</v>
      </c>
      <c r="J34" s="85"/>
      <c r="K34" s="86"/>
      <c r="L34" s="218">
        <f t="shared" si="5"/>
        <v>33</v>
      </c>
      <c r="M34" s="175">
        <f t="shared" si="4"/>
        <v>0</v>
      </c>
    </row>
    <row r="35" spans="2:13" s="87" customFormat="1" ht="13.5">
      <c r="B35" s="105" t="s">
        <v>45</v>
      </c>
      <c r="C35" s="128">
        <v>150</v>
      </c>
      <c r="D35" s="84">
        <v>106</v>
      </c>
      <c r="E35" s="85"/>
      <c r="F35" s="86"/>
      <c r="G35" s="29">
        <f>SUM(D35:F35)</f>
        <v>106</v>
      </c>
      <c r="H35" s="137">
        <f t="shared" si="1"/>
        <v>-0.29333333333333333</v>
      </c>
      <c r="I35" s="84">
        <v>106</v>
      </c>
      <c r="J35" s="85"/>
      <c r="K35" s="86"/>
      <c r="L35" s="218">
        <f t="shared" si="5"/>
        <v>106</v>
      </c>
      <c r="M35" s="175">
        <f t="shared" si="4"/>
        <v>0</v>
      </c>
    </row>
    <row r="36" spans="2:13" s="125" customFormat="1" ht="13.5">
      <c r="B36" s="126" t="s">
        <v>46</v>
      </c>
      <c r="C36" s="128">
        <v>4800</v>
      </c>
      <c r="D36" s="84">
        <v>2079</v>
      </c>
      <c r="E36" s="85"/>
      <c r="F36" s="86">
        <v>2500</v>
      </c>
      <c r="G36" s="29">
        <f>SUM(D36:F36)</f>
        <v>4579</v>
      </c>
      <c r="H36" s="137">
        <f>(G36-C36)/C36</f>
        <v>-0.04604166666666667</v>
      </c>
      <c r="I36" s="84">
        <v>2079</v>
      </c>
      <c r="J36" s="85"/>
      <c r="K36" s="86">
        <v>2500</v>
      </c>
      <c r="L36" s="218">
        <f>SUM(I36:K36)</f>
        <v>4579</v>
      </c>
      <c r="M36" s="175">
        <f t="shared" si="4"/>
        <v>0</v>
      </c>
    </row>
    <row r="37" spans="2:13" s="87" customFormat="1" ht="13.5">
      <c r="B37" s="105" t="s">
        <v>95</v>
      </c>
      <c r="C37" s="128">
        <v>42234</v>
      </c>
      <c r="D37" s="84">
        <v>19189</v>
      </c>
      <c r="E37" s="85">
        <v>15109</v>
      </c>
      <c r="F37" s="86">
        <v>9342</v>
      </c>
      <c r="G37" s="29">
        <f t="shared" si="2"/>
        <v>43640</v>
      </c>
      <c r="H37" s="137">
        <f t="shared" si="1"/>
        <v>0.033290713643036415</v>
      </c>
      <c r="I37" s="84">
        <v>19189</v>
      </c>
      <c r="J37" s="85">
        <v>18424</v>
      </c>
      <c r="K37" s="86">
        <v>9553</v>
      </c>
      <c r="L37" s="218">
        <f t="shared" si="5"/>
        <v>47166</v>
      </c>
      <c r="M37" s="175">
        <f t="shared" si="4"/>
        <v>0.0807974335472044</v>
      </c>
    </row>
    <row r="38" spans="2:13" s="91" customFormat="1" ht="13.5">
      <c r="B38" s="24" t="s">
        <v>70</v>
      </c>
      <c r="C38" s="128">
        <v>14361</v>
      </c>
      <c r="D38" s="84">
        <v>5094</v>
      </c>
      <c r="E38" s="85"/>
      <c r="F38" s="86">
        <v>9744</v>
      </c>
      <c r="G38" s="29">
        <f t="shared" si="2"/>
        <v>14838</v>
      </c>
      <c r="H38" s="137">
        <f t="shared" si="1"/>
        <v>0.033214957175684144</v>
      </c>
      <c r="I38" s="84">
        <v>5094</v>
      </c>
      <c r="J38" s="85">
        <v>1048</v>
      </c>
      <c r="K38" s="86">
        <v>9674</v>
      </c>
      <c r="L38" s="218">
        <f t="shared" si="5"/>
        <v>15816</v>
      </c>
      <c r="M38" s="175">
        <f t="shared" si="4"/>
        <v>0.06591184795794582</v>
      </c>
    </row>
    <row r="39" spans="2:13" s="91" customFormat="1" ht="13.5">
      <c r="B39" s="24" t="s">
        <v>71</v>
      </c>
      <c r="C39" s="128">
        <v>170</v>
      </c>
      <c r="D39" s="84">
        <v>182</v>
      </c>
      <c r="E39" s="85"/>
      <c r="F39" s="86"/>
      <c r="G39" s="29">
        <f t="shared" si="2"/>
        <v>182</v>
      </c>
      <c r="H39" s="137">
        <f t="shared" si="1"/>
        <v>0.07058823529411765</v>
      </c>
      <c r="I39" s="84">
        <v>182</v>
      </c>
      <c r="J39" s="85"/>
      <c r="K39" s="86"/>
      <c r="L39" s="218">
        <f t="shared" si="5"/>
        <v>182</v>
      </c>
      <c r="M39" s="175">
        <f t="shared" si="4"/>
        <v>0</v>
      </c>
    </row>
    <row r="40" spans="2:13" s="125" customFormat="1" ht="13.5">
      <c r="B40" s="24" t="s">
        <v>72</v>
      </c>
      <c r="C40" s="128">
        <v>1129</v>
      </c>
      <c r="D40" s="84">
        <v>993</v>
      </c>
      <c r="E40" s="85"/>
      <c r="F40" s="86">
        <v>600</v>
      </c>
      <c r="G40" s="29">
        <f>SUM(D40:F40)</f>
        <v>1593</v>
      </c>
      <c r="H40" s="137">
        <f>(G40-C40)/C40</f>
        <v>0.41098317094774134</v>
      </c>
      <c r="I40" s="84">
        <v>993</v>
      </c>
      <c r="J40" s="85"/>
      <c r="K40" s="86">
        <v>600</v>
      </c>
      <c r="L40" s="218">
        <f>SUM(I40:K40)</f>
        <v>1593</v>
      </c>
      <c r="M40" s="175">
        <f t="shared" si="4"/>
        <v>0</v>
      </c>
    </row>
    <row r="41" spans="2:13" s="87" customFormat="1" ht="13.5">
      <c r="B41" s="24" t="s">
        <v>73</v>
      </c>
      <c r="C41" s="128">
        <v>0</v>
      </c>
      <c r="D41" s="84"/>
      <c r="E41" s="85"/>
      <c r="F41" s="86"/>
      <c r="G41" s="29">
        <f t="shared" si="2"/>
        <v>0</v>
      </c>
      <c r="H41" s="137" t="e">
        <f t="shared" si="1"/>
        <v>#DIV/0!</v>
      </c>
      <c r="I41" s="84"/>
      <c r="J41" s="85"/>
      <c r="K41" s="86"/>
      <c r="L41" s="218">
        <f t="shared" si="5"/>
        <v>0</v>
      </c>
      <c r="M41" s="175" t="e">
        <f t="shared" si="4"/>
        <v>#DIV/0!</v>
      </c>
    </row>
    <row r="42" spans="2:13" s="87" customFormat="1" ht="13.5">
      <c r="B42" s="24" t="s">
        <v>74</v>
      </c>
      <c r="C42" s="128">
        <v>0</v>
      </c>
      <c r="D42" s="84">
        <v>1</v>
      </c>
      <c r="E42" s="85"/>
      <c r="F42" s="86"/>
      <c r="G42" s="29">
        <f t="shared" si="2"/>
        <v>1</v>
      </c>
      <c r="H42" s="137" t="e">
        <f t="shared" si="1"/>
        <v>#DIV/0!</v>
      </c>
      <c r="I42" s="84">
        <v>1</v>
      </c>
      <c r="J42" s="85"/>
      <c r="K42" s="86"/>
      <c r="L42" s="218">
        <f t="shared" si="5"/>
        <v>1</v>
      </c>
      <c r="M42" s="175">
        <f t="shared" si="4"/>
        <v>0</v>
      </c>
    </row>
    <row r="43" spans="2:13" s="87" customFormat="1" ht="13.5">
      <c r="B43" s="24" t="s">
        <v>75</v>
      </c>
      <c r="C43" s="128">
        <v>0</v>
      </c>
      <c r="D43" s="84"/>
      <c r="E43" s="85"/>
      <c r="F43" s="86"/>
      <c r="G43" s="29">
        <f>SUM(D43:F43)</f>
        <v>0</v>
      </c>
      <c r="H43" s="137" t="e">
        <f t="shared" si="1"/>
        <v>#DIV/0!</v>
      </c>
      <c r="I43" s="84"/>
      <c r="J43" s="85"/>
      <c r="K43" s="86"/>
      <c r="L43" s="218">
        <f t="shared" si="5"/>
        <v>0</v>
      </c>
      <c r="M43" s="175" t="e">
        <f t="shared" si="4"/>
        <v>#DIV/0!</v>
      </c>
    </row>
    <row r="44" spans="2:13" s="87" customFormat="1" ht="13.5">
      <c r="B44" s="24" t="s">
        <v>76</v>
      </c>
      <c r="C44" s="128">
        <v>0</v>
      </c>
      <c r="D44" s="84"/>
      <c r="E44" s="85"/>
      <c r="F44" s="86"/>
      <c r="G44" s="29">
        <f>SUM(D44:F44)</f>
        <v>0</v>
      </c>
      <c r="H44" s="137" t="e">
        <f t="shared" si="1"/>
        <v>#DIV/0!</v>
      </c>
      <c r="I44" s="84"/>
      <c r="J44" s="85"/>
      <c r="K44" s="86"/>
      <c r="L44" s="218">
        <f t="shared" si="5"/>
        <v>0</v>
      </c>
      <c r="M44" s="175" t="e">
        <f t="shared" si="4"/>
        <v>#DIV/0!</v>
      </c>
    </row>
    <row r="45" spans="2:13" s="87" customFormat="1" ht="13.5">
      <c r="B45" s="24" t="s">
        <v>77</v>
      </c>
      <c r="C45" s="128">
        <v>444</v>
      </c>
      <c r="D45" s="84">
        <f>446-200</f>
        <v>246</v>
      </c>
      <c r="E45" s="85"/>
      <c r="F45" s="86">
        <v>200</v>
      </c>
      <c r="G45" s="29">
        <f>SUM(D45:F45)</f>
        <v>446</v>
      </c>
      <c r="H45" s="137">
        <f t="shared" si="1"/>
        <v>0.0045045045045045045</v>
      </c>
      <c r="I45" s="84">
        <f>446-200</f>
        <v>246</v>
      </c>
      <c r="J45" s="85"/>
      <c r="K45" s="86">
        <v>200</v>
      </c>
      <c r="L45" s="218">
        <f t="shared" si="5"/>
        <v>446</v>
      </c>
      <c r="M45" s="175">
        <f t="shared" si="4"/>
        <v>0</v>
      </c>
    </row>
    <row r="46" spans="2:13" s="87" customFormat="1" ht="13.5">
      <c r="B46" s="24" t="s">
        <v>78</v>
      </c>
      <c r="C46" s="128">
        <v>1120</v>
      </c>
      <c r="D46" s="84">
        <f>634-300</f>
        <v>334</v>
      </c>
      <c r="E46" s="85"/>
      <c r="F46" s="86">
        <v>300</v>
      </c>
      <c r="G46" s="29">
        <f>SUM(D46:F46)</f>
        <v>634</v>
      </c>
      <c r="H46" s="137">
        <f t="shared" si="1"/>
        <v>-0.43392857142857144</v>
      </c>
      <c r="I46" s="84">
        <f>634-300</f>
        <v>334</v>
      </c>
      <c r="J46" s="85"/>
      <c r="K46" s="86">
        <v>300</v>
      </c>
      <c r="L46" s="218">
        <f t="shared" si="5"/>
        <v>634</v>
      </c>
      <c r="M46" s="175">
        <f t="shared" si="4"/>
        <v>0</v>
      </c>
    </row>
    <row r="47" spans="2:13" s="125" customFormat="1" ht="14.25" thickBot="1">
      <c r="B47" s="24" t="s">
        <v>25</v>
      </c>
      <c r="C47" s="128">
        <v>1672</v>
      </c>
      <c r="D47" s="84">
        <v>4117</v>
      </c>
      <c r="E47" s="85"/>
      <c r="F47" s="86">
        <v>1100</v>
      </c>
      <c r="G47" s="29">
        <f>SUM(D47:F47)</f>
        <v>5217</v>
      </c>
      <c r="H47" s="137">
        <f>(G47-C47)/C47</f>
        <v>2.1202153110047846</v>
      </c>
      <c r="I47" s="84">
        <v>4117</v>
      </c>
      <c r="J47" s="85"/>
      <c r="K47" s="86">
        <v>1170</v>
      </c>
      <c r="L47" s="218">
        <f>SUM(I47:K47)</f>
        <v>5287</v>
      </c>
      <c r="M47" s="177">
        <f t="shared" si="4"/>
        <v>0.013417672992141078</v>
      </c>
    </row>
    <row r="48" spans="2:13" s="14" customFormat="1" ht="15.75" thickBot="1">
      <c r="B48" s="178" t="s">
        <v>29</v>
      </c>
      <c r="C48" s="179">
        <f>C5-C25</f>
        <v>0</v>
      </c>
      <c r="D48" s="180">
        <f>D5-D25</f>
        <v>0</v>
      </c>
      <c r="E48" s="181">
        <f>E5-E25</f>
        <v>0</v>
      </c>
      <c r="F48" s="182">
        <f>F5-F25</f>
        <v>0</v>
      </c>
      <c r="G48" s="122">
        <f>G5-G25</f>
        <v>0</v>
      </c>
      <c r="H48" s="183" t="e">
        <f>(G48-C48)/C48</f>
        <v>#DIV/0!</v>
      </c>
      <c r="I48" s="180">
        <f>I5-I25</f>
        <v>0</v>
      </c>
      <c r="J48" s="181">
        <f>J5-J25</f>
        <v>0</v>
      </c>
      <c r="K48" s="184">
        <f>K5-K25</f>
        <v>0</v>
      </c>
      <c r="L48" s="221">
        <f t="shared" si="5"/>
        <v>0</v>
      </c>
      <c r="M48" s="222" t="e">
        <f t="shared" si="4"/>
        <v>#DIV/0!</v>
      </c>
    </row>
    <row r="49" spans="8:13" s="35" customFormat="1" ht="13.5">
      <c r="H49" s="119"/>
      <c r="M49" s="116"/>
    </row>
    <row r="50" spans="8:13" s="35" customFormat="1" ht="14.25" thickBot="1">
      <c r="H50" s="119"/>
      <c r="M50" s="116"/>
    </row>
    <row r="51" spans="2:11" s="35" customFormat="1" ht="15.75" thickBot="1">
      <c r="B51" s="152"/>
      <c r="C51" s="284" t="s">
        <v>113</v>
      </c>
      <c r="D51" s="285"/>
      <c r="E51" s="285"/>
      <c r="F51" s="286"/>
      <c r="G51" s="284" t="s">
        <v>128</v>
      </c>
      <c r="H51" s="285"/>
      <c r="I51" s="285"/>
      <c r="J51" s="286"/>
      <c r="K51" s="287" t="s">
        <v>83</v>
      </c>
    </row>
    <row r="52" spans="2:11" s="35" customFormat="1" ht="26.25" customHeight="1" thickBot="1">
      <c r="B52" s="196" t="s">
        <v>94</v>
      </c>
      <c r="C52" s="186" t="s">
        <v>79</v>
      </c>
      <c r="D52" s="187" t="s">
        <v>80</v>
      </c>
      <c r="E52" s="188" t="s">
        <v>81</v>
      </c>
      <c r="F52" s="190" t="s">
        <v>84</v>
      </c>
      <c r="G52" s="192" t="s">
        <v>79</v>
      </c>
      <c r="H52" s="187" t="s">
        <v>80</v>
      </c>
      <c r="I52" s="188" t="s">
        <v>81</v>
      </c>
      <c r="J52" s="189" t="s">
        <v>84</v>
      </c>
      <c r="K52" s="288"/>
    </row>
    <row r="53" spans="2:11" s="35" customFormat="1" ht="13.5">
      <c r="B53" s="210" t="s">
        <v>97</v>
      </c>
      <c r="C53" s="193">
        <v>50244</v>
      </c>
      <c r="D53" s="185">
        <v>39600</v>
      </c>
      <c r="E53" s="151">
        <f>D53-C53</f>
        <v>-10644</v>
      </c>
      <c r="F53" s="150">
        <v>10644</v>
      </c>
      <c r="G53" s="193">
        <v>53060</v>
      </c>
      <c r="H53" s="185">
        <v>41714</v>
      </c>
      <c r="I53" s="151">
        <f>H53-G53</f>
        <v>-11346</v>
      </c>
      <c r="J53" s="150">
        <v>11346</v>
      </c>
      <c r="K53" s="195">
        <f>(J53-F53)/F53</f>
        <v>0.06595264937993235</v>
      </c>
    </row>
    <row r="54" spans="2:11" s="35" customFormat="1" ht="13.5">
      <c r="B54" s="210" t="s">
        <v>98</v>
      </c>
      <c r="C54" s="194">
        <v>0</v>
      </c>
      <c r="D54" s="149">
        <v>0</v>
      </c>
      <c r="E54" s="151">
        <f aca="true" t="shared" si="6" ref="E54:E62">D54-C54</f>
        <v>0</v>
      </c>
      <c r="F54" s="148">
        <v>0</v>
      </c>
      <c r="G54" s="194">
        <v>0</v>
      </c>
      <c r="H54" s="149">
        <v>0</v>
      </c>
      <c r="I54" s="151">
        <f aca="true" t="shared" si="7" ref="I54:I63">H54-G54</f>
        <v>0</v>
      </c>
      <c r="J54" s="148">
        <v>0</v>
      </c>
      <c r="K54" s="175" t="e">
        <f aca="true" t="shared" si="8" ref="K54:K65">(J54-F54)/F54</f>
        <v>#DIV/0!</v>
      </c>
    </row>
    <row r="55" spans="2:11" s="35" customFormat="1" ht="13.5">
      <c r="B55" s="210" t="s">
        <v>99</v>
      </c>
      <c r="C55" s="194">
        <v>16778</v>
      </c>
      <c r="D55" s="149">
        <v>7750</v>
      </c>
      <c r="E55" s="151">
        <f t="shared" si="6"/>
        <v>-9028</v>
      </c>
      <c r="F55" s="148">
        <v>9028</v>
      </c>
      <c r="G55" s="194">
        <v>17497</v>
      </c>
      <c r="H55" s="149">
        <v>8593</v>
      </c>
      <c r="I55" s="151">
        <f t="shared" si="7"/>
        <v>-8904</v>
      </c>
      <c r="J55" s="148">
        <v>8904</v>
      </c>
      <c r="K55" s="175">
        <f t="shared" si="8"/>
        <v>-0.013735046521931768</v>
      </c>
    </row>
    <row r="56" spans="2:11" s="35" customFormat="1" ht="13.5">
      <c r="B56" s="210" t="s">
        <v>100</v>
      </c>
      <c r="C56" s="194">
        <v>13066</v>
      </c>
      <c r="D56" s="149">
        <v>10461</v>
      </c>
      <c r="E56" s="151">
        <f t="shared" si="6"/>
        <v>-2605</v>
      </c>
      <c r="F56" s="148">
        <v>2605</v>
      </c>
      <c r="G56" s="194">
        <v>13554</v>
      </c>
      <c r="H56" s="149">
        <v>11154</v>
      </c>
      <c r="I56" s="151">
        <f t="shared" si="7"/>
        <v>-2400</v>
      </c>
      <c r="J56" s="148">
        <v>2400</v>
      </c>
      <c r="K56" s="175">
        <f t="shared" si="8"/>
        <v>-0.07869481765834933</v>
      </c>
    </row>
    <row r="57" spans="2:11" s="35" customFormat="1" ht="13.5">
      <c r="B57" s="211" t="s">
        <v>101</v>
      </c>
      <c r="C57" s="194">
        <v>1286</v>
      </c>
      <c r="D57" s="149">
        <v>343</v>
      </c>
      <c r="E57" s="151">
        <f t="shared" si="6"/>
        <v>-943</v>
      </c>
      <c r="F57" s="148">
        <v>943</v>
      </c>
      <c r="G57" s="194">
        <v>1355</v>
      </c>
      <c r="H57" s="149">
        <v>429</v>
      </c>
      <c r="I57" s="151">
        <f t="shared" si="7"/>
        <v>-926</v>
      </c>
      <c r="J57" s="148">
        <v>926</v>
      </c>
      <c r="K57" s="175">
        <f>(J57-F57)/F57</f>
        <v>-0.018027571580063628</v>
      </c>
    </row>
    <row r="58" spans="2:11" s="35" customFormat="1" ht="13.5">
      <c r="B58" s="211" t="s">
        <v>102</v>
      </c>
      <c r="C58" s="194">
        <v>2008</v>
      </c>
      <c r="D58" s="149">
        <v>511</v>
      </c>
      <c r="E58" s="151">
        <f t="shared" si="6"/>
        <v>-1497</v>
      </c>
      <c r="F58" s="148">
        <v>1497</v>
      </c>
      <c r="G58" s="194">
        <v>2133</v>
      </c>
      <c r="H58" s="149">
        <v>511</v>
      </c>
      <c r="I58" s="151">
        <f t="shared" si="7"/>
        <v>-1622</v>
      </c>
      <c r="J58" s="148">
        <v>1622</v>
      </c>
      <c r="K58" s="175">
        <f t="shared" si="8"/>
        <v>0.08350033400133601</v>
      </c>
    </row>
    <row r="59" spans="2:11" s="35" customFormat="1" ht="13.5">
      <c r="B59" s="210" t="s">
        <v>103</v>
      </c>
      <c r="C59" s="194">
        <v>1140</v>
      </c>
      <c r="D59" s="149">
        <v>146</v>
      </c>
      <c r="E59" s="151">
        <f t="shared" si="6"/>
        <v>-994</v>
      </c>
      <c r="F59" s="148">
        <v>994</v>
      </c>
      <c r="G59" s="194">
        <v>1208</v>
      </c>
      <c r="H59" s="149">
        <v>150</v>
      </c>
      <c r="I59" s="151">
        <f t="shared" si="7"/>
        <v>-1058</v>
      </c>
      <c r="J59" s="148">
        <v>1058</v>
      </c>
      <c r="K59" s="175">
        <f t="shared" si="8"/>
        <v>0.06438631790744467</v>
      </c>
    </row>
    <row r="60" spans="2:11" s="35" customFormat="1" ht="13.5">
      <c r="B60" s="210" t="s">
        <v>104</v>
      </c>
      <c r="C60" s="194">
        <v>4592</v>
      </c>
      <c r="D60" s="149">
        <v>2393</v>
      </c>
      <c r="E60" s="151">
        <f t="shared" si="6"/>
        <v>-2199</v>
      </c>
      <c r="F60" s="148">
        <v>2199</v>
      </c>
      <c r="G60" s="194">
        <v>4785</v>
      </c>
      <c r="H60" s="149">
        <v>3016</v>
      </c>
      <c r="I60" s="151">
        <f t="shared" si="7"/>
        <v>-1769</v>
      </c>
      <c r="J60" s="148">
        <v>1769</v>
      </c>
      <c r="K60" s="175">
        <f t="shared" si="8"/>
        <v>-0.19554342883128695</v>
      </c>
    </row>
    <row r="61" spans="2:11" s="35" customFormat="1" ht="13.5">
      <c r="B61" s="211" t="s">
        <v>105</v>
      </c>
      <c r="C61" s="194">
        <v>1847</v>
      </c>
      <c r="D61" s="149">
        <v>28</v>
      </c>
      <c r="E61" s="151">
        <f t="shared" si="6"/>
        <v>-1819</v>
      </c>
      <c r="F61" s="148">
        <v>1819</v>
      </c>
      <c r="G61" s="194">
        <v>1943</v>
      </c>
      <c r="H61" s="149">
        <v>28</v>
      </c>
      <c r="I61" s="151">
        <f t="shared" si="7"/>
        <v>-1915</v>
      </c>
      <c r="J61" s="148">
        <v>1915</v>
      </c>
      <c r="K61" s="175">
        <f t="shared" si="8"/>
        <v>0.052776250687190766</v>
      </c>
    </row>
    <row r="62" spans="2:11" s="35" customFormat="1" ht="13.5">
      <c r="B62" s="210" t="s">
        <v>106</v>
      </c>
      <c r="C62" s="194">
        <v>0</v>
      </c>
      <c r="D62" s="149">
        <v>0</v>
      </c>
      <c r="E62" s="151">
        <f t="shared" si="6"/>
        <v>0</v>
      </c>
      <c r="F62" s="148">
        <v>0</v>
      </c>
      <c r="G62" s="194">
        <v>0</v>
      </c>
      <c r="H62" s="149">
        <v>0</v>
      </c>
      <c r="I62" s="151">
        <f t="shared" si="7"/>
        <v>0</v>
      </c>
      <c r="J62" s="148">
        <v>0</v>
      </c>
      <c r="K62" s="175" t="e">
        <f t="shared" si="8"/>
        <v>#DIV/0!</v>
      </c>
    </row>
    <row r="63" spans="2:11" s="35" customFormat="1" ht="13.5">
      <c r="B63" s="242" t="s">
        <v>127</v>
      </c>
      <c r="C63" s="194">
        <v>423</v>
      </c>
      <c r="D63" s="149">
        <v>166</v>
      </c>
      <c r="E63" s="241"/>
      <c r="F63" s="148">
        <v>257</v>
      </c>
      <c r="G63" s="194">
        <v>423</v>
      </c>
      <c r="H63" s="149">
        <v>166</v>
      </c>
      <c r="I63" s="241">
        <f t="shared" si="7"/>
        <v>-257</v>
      </c>
      <c r="J63" s="148">
        <v>257</v>
      </c>
      <c r="K63" s="175"/>
    </row>
    <row r="64" spans="2:11" s="35" customFormat="1" ht="13.5">
      <c r="B64" s="242"/>
      <c r="C64" s="194"/>
      <c r="D64" s="149"/>
      <c r="E64" s="241"/>
      <c r="F64" s="148"/>
      <c r="G64" s="194"/>
      <c r="H64" s="149"/>
      <c r="I64" s="241"/>
      <c r="J64" s="148"/>
      <c r="K64" s="175"/>
    </row>
    <row r="65" spans="2:11" s="191" customFormat="1" ht="14.25" thickBot="1">
      <c r="B65" s="233" t="s">
        <v>82</v>
      </c>
      <c r="C65" s="234">
        <f>SUM(C53:C63)</f>
        <v>91384</v>
      </c>
      <c r="D65" s="235">
        <f>SUM(D53:D63)</f>
        <v>61398</v>
      </c>
      <c r="E65" s="236">
        <f>D65-C65</f>
        <v>-29986</v>
      </c>
      <c r="F65" s="237">
        <f>SUM(F53:F63)</f>
        <v>29986</v>
      </c>
      <c r="G65" s="238">
        <f>SUM(G53:G63)</f>
        <v>95958</v>
      </c>
      <c r="H65" s="235">
        <f>SUM(H53:H63)</f>
        <v>65761</v>
      </c>
      <c r="I65" s="236">
        <f>H65-G65</f>
        <v>-30197</v>
      </c>
      <c r="J65" s="239">
        <f>SUM(J53:J63)</f>
        <v>30197</v>
      </c>
      <c r="K65" s="240">
        <f t="shared" si="8"/>
        <v>0.007036617087974388</v>
      </c>
    </row>
    <row r="66" spans="2:10" s="35" customFormat="1" ht="14.25" thickBot="1">
      <c r="B66" s="146"/>
      <c r="C66" s="147"/>
      <c r="D66" s="147"/>
      <c r="E66" s="291">
        <f>E65+F65</f>
        <v>0</v>
      </c>
      <c r="F66" s="292"/>
      <c r="G66" s="147"/>
      <c r="H66" s="147"/>
      <c r="I66" s="291">
        <f>I65+J65</f>
        <v>0</v>
      </c>
      <c r="J66" s="292"/>
    </row>
    <row r="67" spans="2:10" s="154" customFormat="1" ht="13.5">
      <c r="B67" s="155"/>
      <c r="C67" s="156"/>
      <c r="D67" s="156"/>
      <c r="E67" s="157"/>
      <c r="F67" s="157"/>
      <c r="G67" s="156"/>
      <c r="H67" s="156"/>
      <c r="I67" s="157"/>
      <c r="J67" s="157"/>
    </row>
    <row r="68" spans="2:10" s="154" customFormat="1" ht="14.25" thickBot="1">
      <c r="B68" s="155"/>
      <c r="C68" s="156"/>
      <c r="D68" s="156"/>
      <c r="E68" s="157"/>
      <c r="F68" s="157"/>
      <c r="G68" s="156"/>
      <c r="H68" s="156"/>
      <c r="I68" s="157"/>
      <c r="J68" s="157"/>
    </row>
    <row r="69" spans="2:16" s="154" customFormat="1" ht="14.25" thickBot="1">
      <c r="B69" s="162"/>
      <c r="C69" s="279" t="s">
        <v>109</v>
      </c>
      <c r="D69" s="280"/>
      <c r="E69" s="280"/>
      <c r="F69" s="280"/>
      <c r="G69" s="280"/>
      <c r="H69" s="280"/>
      <c r="I69" s="281"/>
      <c r="J69" s="280" t="s">
        <v>110</v>
      </c>
      <c r="K69" s="280"/>
      <c r="L69" s="280"/>
      <c r="M69" s="280"/>
      <c r="N69" s="280"/>
      <c r="O69" s="280"/>
      <c r="P69" s="289"/>
    </row>
    <row r="70" spans="2:16" s="154" customFormat="1" ht="26.25" customHeight="1" thickBot="1">
      <c r="B70" s="213" t="s">
        <v>93</v>
      </c>
      <c r="C70" s="159" t="s">
        <v>85</v>
      </c>
      <c r="D70" s="160" t="s">
        <v>86</v>
      </c>
      <c r="E70" s="161" t="s">
        <v>87</v>
      </c>
      <c r="F70" s="159" t="s">
        <v>88</v>
      </c>
      <c r="G70" s="160" t="s">
        <v>89</v>
      </c>
      <c r="H70" s="161" t="s">
        <v>90</v>
      </c>
      <c r="I70" s="262" t="s">
        <v>81</v>
      </c>
      <c r="J70" s="259" t="s">
        <v>85</v>
      </c>
      <c r="K70" s="160" t="s">
        <v>86</v>
      </c>
      <c r="L70" s="161" t="s">
        <v>87</v>
      </c>
      <c r="M70" s="159" t="s">
        <v>88</v>
      </c>
      <c r="N70" s="258" t="s">
        <v>89</v>
      </c>
      <c r="O70" s="161" t="s">
        <v>90</v>
      </c>
      <c r="P70" s="153" t="s">
        <v>81</v>
      </c>
    </row>
    <row r="71" spans="2:16" s="154" customFormat="1" ht="13.5">
      <c r="B71" s="215" t="s">
        <v>97</v>
      </c>
      <c r="C71" s="251">
        <v>40021.54</v>
      </c>
      <c r="D71" s="254"/>
      <c r="E71" s="253">
        <f aca="true" t="shared" si="9" ref="E71:E81">C71+D71</f>
        <v>40021.54</v>
      </c>
      <c r="F71" s="255">
        <v>36818.2</v>
      </c>
      <c r="G71" s="209">
        <v>14.49</v>
      </c>
      <c r="H71" s="253">
        <f aca="true" t="shared" si="10" ref="H71:H81">F71+G71</f>
        <v>36832.689999999995</v>
      </c>
      <c r="I71" s="263">
        <f aca="true" t="shared" si="11" ref="I71:I81">H71-E71</f>
        <v>-3188.850000000006</v>
      </c>
      <c r="J71" s="260">
        <v>23460.69</v>
      </c>
      <c r="K71" s="254"/>
      <c r="L71" s="253">
        <f aca="true" t="shared" si="12" ref="L71:L81">J71+K71</f>
        <v>23460.69</v>
      </c>
      <c r="M71" s="255">
        <v>17861.89</v>
      </c>
      <c r="N71" s="209">
        <v>8.38</v>
      </c>
      <c r="O71" s="253">
        <f aca="true" t="shared" si="13" ref="O71:O81">M71+N71</f>
        <v>17870.27</v>
      </c>
      <c r="P71" s="197">
        <f aca="true" t="shared" si="14" ref="P71:P81">O71-L71</f>
        <v>-5590.419999999998</v>
      </c>
    </row>
    <row r="72" spans="2:16" s="154" customFormat="1" ht="13.5">
      <c r="B72" s="215" t="s">
        <v>98</v>
      </c>
      <c r="C72" s="252">
        <v>10375.48</v>
      </c>
      <c r="D72" s="254">
        <v>30.52</v>
      </c>
      <c r="E72" s="197">
        <f t="shared" si="9"/>
        <v>10406</v>
      </c>
      <c r="F72" s="256">
        <v>635.3</v>
      </c>
      <c r="G72" s="209">
        <v>39.9</v>
      </c>
      <c r="H72" s="197">
        <f t="shared" si="10"/>
        <v>675.1999999999999</v>
      </c>
      <c r="I72" s="263">
        <f t="shared" si="11"/>
        <v>-9730.8</v>
      </c>
      <c r="J72" s="261">
        <v>66.03</v>
      </c>
      <c r="K72" s="254">
        <v>58.28</v>
      </c>
      <c r="L72" s="197">
        <f t="shared" si="12"/>
        <v>124.31</v>
      </c>
      <c r="M72" s="256">
        <v>-0.55</v>
      </c>
      <c r="N72" s="209">
        <v>85.1</v>
      </c>
      <c r="O72" s="197">
        <f t="shared" si="13"/>
        <v>84.55</v>
      </c>
      <c r="P72" s="197">
        <f t="shared" si="14"/>
        <v>-39.760000000000005</v>
      </c>
    </row>
    <row r="73" spans="2:16" s="154" customFormat="1" ht="13.5">
      <c r="B73" s="215" t="s">
        <v>99</v>
      </c>
      <c r="C73" s="252">
        <v>11993.05</v>
      </c>
      <c r="D73" s="254">
        <v>1016.12</v>
      </c>
      <c r="E73" s="197">
        <f t="shared" si="9"/>
        <v>13009.17</v>
      </c>
      <c r="F73" s="256">
        <v>6262.34</v>
      </c>
      <c r="G73" s="209">
        <v>1175.87</v>
      </c>
      <c r="H73" s="197">
        <f t="shared" si="10"/>
        <v>7438.21</v>
      </c>
      <c r="I73" s="263">
        <f t="shared" si="11"/>
        <v>-5570.96</v>
      </c>
      <c r="J73" s="261">
        <v>7247.74</v>
      </c>
      <c r="K73" s="254">
        <v>405.3</v>
      </c>
      <c r="L73" s="197">
        <f t="shared" si="12"/>
        <v>7653.04</v>
      </c>
      <c r="M73" s="256">
        <v>3124.75</v>
      </c>
      <c r="N73" s="209">
        <v>422.18</v>
      </c>
      <c r="O73" s="197">
        <f t="shared" si="13"/>
        <v>3546.93</v>
      </c>
      <c r="P73" s="197">
        <f t="shared" si="14"/>
        <v>-4106.110000000001</v>
      </c>
    </row>
    <row r="74" spans="2:16" s="154" customFormat="1" ht="13.5">
      <c r="B74" s="215" t="s">
        <v>100</v>
      </c>
      <c r="C74" s="252">
        <v>11987.14</v>
      </c>
      <c r="D74" s="254"/>
      <c r="E74" s="197">
        <f t="shared" si="9"/>
        <v>11987.14</v>
      </c>
      <c r="F74" s="256">
        <v>9740.18</v>
      </c>
      <c r="G74" s="209"/>
      <c r="H74" s="197">
        <f t="shared" si="10"/>
        <v>9740.18</v>
      </c>
      <c r="I74" s="263">
        <f t="shared" si="11"/>
        <v>-2246.959999999999</v>
      </c>
      <c r="J74" s="261">
        <v>6606.94</v>
      </c>
      <c r="K74" s="254"/>
      <c r="L74" s="197">
        <f t="shared" si="12"/>
        <v>6606.94</v>
      </c>
      <c r="M74" s="256">
        <v>5178.06</v>
      </c>
      <c r="N74" s="209">
        <v>0.38</v>
      </c>
      <c r="O74" s="197">
        <f t="shared" si="13"/>
        <v>5178.4400000000005</v>
      </c>
      <c r="P74" s="197">
        <f t="shared" si="14"/>
        <v>-1428.499999999999</v>
      </c>
    </row>
    <row r="75" spans="2:16" s="154" customFormat="1" ht="13.5">
      <c r="B75" s="216" t="s">
        <v>101</v>
      </c>
      <c r="C75" s="252">
        <v>673</v>
      </c>
      <c r="D75" s="254"/>
      <c r="E75" s="197">
        <f t="shared" si="9"/>
        <v>673</v>
      </c>
      <c r="F75" s="256">
        <v>674.53</v>
      </c>
      <c r="G75" s="209"/>
      <c r="H75" s="197">
        <f t="shared" si="10"/>
        <v>674.53</v>
      </c>
      <c r="I75" s="263">
        <f t="shared" si="11"/>
        <v>1.5299999999999727</v>
      </c>
      <c r="J75" s="261">
        <v>549.81</v>
      </c>
      <c r="K75" s="254"/>
      <c r="L75" s="197">
        <f t="shared" si="12"/>
        <v>549.81</v>
      </c>
      <c r="M75" s="256">
        <v>140.8</v>
      </c>
      <c r="N75" s="209">
        <v>0.02</v>
      </c>
      <c r="O75" s="197">
        <f t="shared" si="13"/>
        <v>140.82000000000002</v>
      </c>
      <c r="P75" s="197">
        <f t="shared" si="14"/>
        <v>-408.9899999999999</v>
      </c>
    </row>
    <row r="76" spans="2:16" s="154" customFormat="1" ht="13.5">
      <c r="B76" s="216" t="s">
        <v>102</v>
      </c>
      <c r="C76" s="252">
        <v>1389.22</v>
      </c>
      <c r="D76" s="254"/>
      <c r="E76" s="197">
        <f t="shared" si="9"/>
        <v>1389.22</v>
      </c>
      <c r="F76" s="256">
        <v>482.37</v>
      </c>
      <c r="G76" s="209"/>
      <c r="H76" s="197">
        <f t="shared" si="10"/>
        <v>482.37</v>
      </c>
      <c r="I76" s="263">
        <f t="shared" si="11"/>
        <v>-906.85</v>
      </c>
      <c r="J76" s="261">
        <v>931.07</v>
      </c>
      <c r="K76" s="254"/>
      <c r="L76" s="197">
        <f t="shared" si="12"/>
        <v>931.07</v>
      </c>
      <c r="M76" s="256">
        <v>274.34</v>
      </c>
      <c r="N76" s="209">
        <v>0.23</v>
      </c>
      <c r="O76" s="197">
        <f t="shared" si="13"/>
        <v>274.57</v>
      </c>
      <c r="P76" s="197">
        <f t="shared" si="14"/>
        <v>-656.5</v>
      </c>
    </row>
    <row r="77" spans="2:16" s="154" customFormat="1" ht="13.5">
      <c r="B77" s="215" t="s">
        <v>103</v>
      </c>
      <c r="C77" s="243">
        <v>655.4</v>
      </c>
      <c r="D77" s="254"/>
      <c r="E77" s="198">
        <f t="shared" si="9"/>
        <v>655.4</v>
      </c>
      <c r="F77" s="245">
        <v>511.54</v>
      </c>
      <c r="G77" s="209"/>
      <c r="H77" s="198">
        <f t="shared" si="10"/>
        <v>511.54</v>
      </c>
      <c r="I77" s="264">
        <f t="shared" si="11"/>
        <v>-143.85999999999996</v>
      </c>
      <c r="J77" s="244">
        <v>472.97</v>
      </c>
      <c r="K77" s="254"/>
      <c r="L77" s="198">
        <f t="shared" si="12"/>
        <v>472.97</v>
      </c>
      <c r="M77" s="245">
        <v>61.06</v>
      </c>
      <c r="N77" s="209">
        <v>0.02</v>
      </c>
      <c r="O77" s="198">
        <f t="shared" si="13"/>
        <v>61.080000000000005</v>
      </c>
      <c r="P77" s="198">
        <f t="shared" si="14"/>
        <v>-411.89000000000004</v>
      </c>
    </row>
    <row r="78" spans="2:16" s="154" customFormat="1" ht="13.5">
      <c r="B78" s="215" t="s">
        <v>104</v>
      </c>
      <c r="C78" s="243">
        <v>2747.22</v>
      </c>
      <c r="D78" s="254"/>
      <c r="E78" s="198">
        <f t="shared" si="9"/>
        <v>2747.22</v>
      </c>
      <c r="F78" s="245">
        <v>2522.93</v>
      </c>
      <c r="G78" s="209"/>
      <c r="H78" s="198">
        <f t="shared" si="10"/>
        <v>2522.93</v>
      </c>
      <c r="I78" s="264">
        <f t="shared" si="11"/>
        <v>-224.28999999999996</v>
      </c>
      <c r="J78" s="244">
        <v>2146.1</v>
      </c>
      <c r="K78" s="254"/>
      <c r="L78" s="198">
        <f t="shared" si="12"/>
        <v>2146.1</v>
      </c>
      <c r="M78" s="245">
        <v>1403.37</v>
      </c>
      <c r="N78" s="209">
        <v>0.38</v>
      </c>
      <c r="O78" s="198">
        <f t="shared" si="13"/>
        <v>1403.75</v>
      </c>
      <c r="P78" s="198">
        <f t="shared" si="14"/>
        <v>-742.3499999999999</v>
      </c>
    </row>
    <row r="79" spans="2:16" s="154" customFormat="1" ht="13.5">
      <c r="B79" s="216" t="s">
        <v>105</v>
      </c>
      <c r="C79" s="243">
        <v>1736.02</v>
      </c>
      <c r="D79" s="254"/>
      <c r="E79" s="198">
        <f t="shared" si="9"/>
        <v>1736.02</v>
      </c>
      <c r="F79" s="245">
        <v>482.52</v>
      </c>
      <c r="G79" s="209">
        <v>12</v>
      </c>
      <c r="H79" s="198">
        <f t="shared" si="10"/>
        <v>494.52</v>
      </c>
      <c r="I79" s="264">
        <f t="shared" si="11"/>
        <v>-1241.5</v>
      </c>
      <c r="J79" s="244">
        <v>774.78</v>
      </c>
      <c r="K79" s="254"/>
      <c r="L79" s="198">
        <f t="shared" si="12"/>
        <v>774.78</v>
      </c>
      <c r="M79" s="245">
        <v>5.48</v>
      </c>
      <c r="N79" s="209">
        <v>4.98</v>
      </c>
      <c r="O79" s="198">
        <f t="shared" si="13"/>
        <v>10.46</v>
      </c>
      <c r="P79" s="198">
        <f t="shared" si="14"/>
        <v>-764.3199999999999</v>
      </c>
    </row>
    <row r="80" spans="2:16" s="154" customFormat="1" ht="13.5">
      <c r="B80" s="215" t="s">
        <v>106</v>
      </c>
      <c r="C80" s="243">
        <v>4355.55</v>
      </c>
      <c r="D80" s="254"/>
      <c r="E80" s="198">
        <f t="shared" si="9"/>
        <v>4355.55</v>
      </c>
      <c r="F80" s="245">
        <v>120.45</v>
      </c>
      <c r="G80" s="209"/>
      <c r="H80" s="198">
        <f t="shared" si="10"/>
        <v>120.45</v>
      </c>
      <c r="I80" s="264">
        <f t="shared" si="11"/>
        <v>-4235.1</v>
      </c>
      <c r="J80" s="244">
        <v>54.18</v>
      </c>
      <c r="K80" s="254"/>
      <c r="L80" s="198">
        <f t="shared" si="12"/>
        <v>54.18</v>
      </c>
      <c r="M80" s="245">
        <v>0</v>
      </c>
      <c r="N80" s="209"/>
      <c r="O80" s="198">
        <f t="shared" si="13"/>
        <v>0</v>
      </c>
      <c r="P80" s="198">
        <f t="shared" si="14"/>
        <v>-54.18</v>
      </c>
    </row>
    <row r="81" spans="2:16" s="154" customFormat="1" ht="13.5">
      <c r="B81" s="215" t="s">
        <v>126</v>
      </c>
      <c r="C81" s="243">
        <v>0</v>
      </c>
      <c r="D81" s="254"/>
      <c r="E81" s="198">
        <f t="shared" si="9"/>
        <v>0</v>
      </c>
      <c r="F81" s="245">
        <v>0</v>
      </c>
      <c r="G81" s="209"/>
      <c r="H81" s="198">
        <f t="shared" si="10"/>
        <v>0</v>
      </c>
      <c r="I81" s="264">
        <f t="shared" si="11"/>
        <v>0</v>
      </c>
      <c r="J81" s="244">
        <v>270.46</v>
      </c>
      <c r="K81" s="254"/>
      <c r="L81" s="198">
        <f t="shared" si="12"/>
        <v>270.46</v>
      </c>
      <c r="M81" s="245">
        <v>112.13</v>
      </c>
      <c r="N81" s="209"/>
      <c r="O81" s="198">
        <f t="shared" si="13"/>
        <v>112.13</v>
      </c>
      <c r="P81" s="198">
        <f t="shared" si="14"/>
        <v>-158.32999999999998</v>
      </c>
    </row>
    <row r="82" spans="2:16" s="154" customFormat="1" ht="14.25" thickBot="1">
      <c r="B82" s="246"/>
      <c r="C82" s="247"/>
      <c r="D82" s="254"/>
      <c r="E82" s="249"/>
      <c r="F82" s="250"/>
      <c r="G82" s="209"/>
      <c r="H82" s="249"/>
      <c r="I82" s="265"/>
      <c r="J82" s="248"/>
      <c r="K82" s="254"/>
      <c r="L82" s="249"/>
      <c r="M82" s="250"/>
      <c r="N82" s="209"/>
      <c r="O82" s="249"/>
      <c r="P82" s="249"/>
    </row>
    <row r="83" spans="2:16" s="203" customFormat="1" ht="14.25" thickBot="1">
      <c r="B83" s="214" t="s">
        <v>82</v>
      </c>
      <c r="C83" s="282" t="s">
        <v>91</v>
      </c>
      <c r="D83" s="283"/>
      <c r="E83" s="212">
        <f>SUM(F71:F80)-SUM(C71:C80)</f>
        <v>-27683.260000000017</v>
      </c>
      <c r="F83" s="163" t="s">
        <v>123</v>
      </c>
      <c r="G83" s="257"/>
      <c r="H83" s="212">
        <f>SUM(G71:G80)-SUM(D71:D80)</f>
        <v>195.6199999999999</v>
      </c>
      <c r="I83" s="266">
        <f>E83+H83</f>
        <v>-27487.640000000018</v>
      </c>
      <c r="J83" s="290" t="s">
        <v>91</v>
      </c>
      <c r="K83" s="283"/>
      <c r="L83" s="212">
        <f>SUM(M71:M82)-SUM(J71:J82)</f>
        <v>-14419.439999999995</v>
      </c>
      <c r="M83" s="163" t="s">
        <v>92</v>
      </c>
      <c r="N83" s="257"/>
      <c r="O83" s="212">
        <f>SUM(N71:N82)-SUM(K71:K82)</f>
        <v>58.08999999999992</v>
      </c>
      <c r="P83" s="164">
        <f>L83+O83</f>
        <v>-14361.349999999995</v>
      </c>
    </row>
    <row r="84" spans="2:10" s="154" customFormat="1" ht="13.5">
      <c r="B84" s="155"/>
      <c r="C84" s="156"/>
      <c r="D84" s="156"/>
      <c r="E84" s="157"/>
      <c r="F84" s="157"/>
      <c r="G84" s="156"/>
      <c r="H84" s="156"/>
      <c r="I84" s="157"/>
      <c r="J84" s="157"/>
    </row>
    <row r="85" spans="8:13" s="35" customFormat="1" ht="14.25" thickBot="1">
      <c r="H85" s="119"/>
      <c r="M85" s="116"/>
    </row>
    <row r="86" spans="2:13" ht="26.25" customHeight="1" thickBot="1">
      <c r="B86" s="36" t="s">
        <v>30</v>
      </c>
      <c r="C86" s="25" t="s">
        <v>35</v>
      </c>
      <c r="D86" s="26" t="s">
        <v>116</v>
      </c>
      <c r="E86" s="26" t="s">
        <v>115</v>
      </c>
      <c r="F86" s="27" t="s">
        <v>114</v>
      </c>
      <c r="G86" s="267" t="s">
        <v>111</v>
      </c>
      <c r="M86" s="37"/>
    </row>
    <row r="87" spans="2:13" ht="13.5">
      <c r="B87" s="38" t="s">
        <v>31</v>
      </c>
      <c r="C87" s="47">
        <v>79.2</v>
      </c>
      <c r="D87" s="48">
        <v>245</v>
      </c>
      <c r="E87" s="49">
        <v>150</v>
      </c>
      <c r="F87" s="50">
        <v>50</v>
      </c>
      <c r="G87" s="51">
        <f>D87+E87-F87</f>
        <v>345</v>
      </c>
      <c r="M87" s="37"/>
    </row>
    <row r="88" spans="2:13" ht="13.5">
      <c r="B88" s="1" t="s">
        <v>124</v>
      </c>
      <c r="C88" s="4">
        <v>0</v>
      </c>
      <c r="D88" s="52">
        <v>196</v>
      </c>
      <c r="E88" s="5">
        <v>100</v>
      </c>
      <c r="F88" s="6">
        <v>0</v>
      </c>
      <c r="G88" s="51">
        <f aca="true" t="shared" si="15" ref="G88:G93">D88+E88-F88</f>
        <v>296</v>
      </c>
      <c r="M88" s="37"/>
    </row>
    <row r="89" spans="2:13" ht="13.5">
      <c r="B89" s="1" t="s">
        <v>33</v>
      </c>
      <c r="C89" s="4">
        <v>79.2</v>
      </c>
      <c r="D89" s="52">
        <v>49</v>
      </c>
      <c r="E89" s="5">
        <v>50</v>
      </c>
      <c r="F89" s="6">
        <v>20</v>
      </c>
      <c r="G89" s="51">
        <f t="shared" si="15"/>
        <v>79</v>
      </c>
      <c r="M89" s="37"/>
    </row>
    <row r="90" spans="2:13" ht="13.5">
      <c r="B90" s="1" t="s">
        <v>34</v>
      </c>
      <c r="C90" s="4">
        <v>0</v>
      </c>
      <c r="D90" s="52">
        <v>0</v>
      </c>
      <c r="E90" s="5">
        <v>0</v>
      </c>
      <c r="F90" s="6">
        <v>0</v>
      </c>
      <c r="G90" s="51">
        <f t="shared" si="15"/>
        <v>0</v>
      </c>
      <c r="M90" s="37"/>
    </row>
    <row r="91" spans="2:13" ht="13.5">
      <c r="B91" s="2" t="s">
        <v>32</v>
      </c>
      <c r="C91" s="4">
        <v>585</v>
      </c>
      <c r="D91" s="52">
        <v>824</v>
      </c>
      <c r="E91" s="5">
        <v>446</v>
      </c>
      <c r="F91" s="6">
        <v>567</v>
      </c>
      <c r="G91" s="51">
        <f t="shared" si="15"/>
        <v>703</v>
      </c>
      <c r="M91" s="37"/>
    </row>
    <row r="92" spans="2:13" ht="13.5">
      <c r="B92" s="39" t="s">
        <v>125</v>
      </c>
      <c r="C92" s="53">
        <v>109.59</v>
      </c>
      <c r="D92" s="54">
        <v>109.59</v>
      </c>
      <c r="E92" s="55">
        <v>0</v>
      </c>
      <c r="F92" s="56">
        <v>0</v>
      </c>
      <c r="G92" s="51">
        <f t="shared" si="15"/>
        <v>109.59</v>
      </c>
      <c r="M92" s="37"/>
    </row>
    <row r="93" spans="2:13" ht="14.25" thickBot="1">
      <c r="B93" s="40" t="s">
        <v>3</v>
      </c>
      <c r="C93" s="57">
        <v>245.68</v>
      </c>
      <c r="D93" s="58">
        <v>273</v>
      </c>
      <c r="E93" s="59">
        <v>873</v>
      </c>
      <c r="F93" s="60">
        <v>850</v>
      </c>
      <c r="G93" s="61">
        <f t="shared" si="15"/>
        <v>296</v>
      </c>
      <c r="M93" s="37"/>
    </row>
    <row r="94" spans="2:13" ht="14.25" thickBot="1">
      <c r="B94" s="35"/>
      <c r="C94" s="28"/>
      <c r="D94" s="28"/>
      <c r="E94" s="41"/>
      <c r="F94" s="28"/>
      <c r="G94" s="35"/>
      <c r="M94" s="37"/>
    </row>
    <row r="95" spans="2:13" ht="13.5">
      <c r="B95" s="44" t="s">
        <v>36</v>
      </c>
      <c r="C95" s="46">
        <v>2015</v>
      </c>
      <c r="D95" s="42" t="s">
        <v>112</v>
      </c>
      <c r="E95" s="43" t="s">
        <v>113</v>
      </c>
      <c r="F95" s="28"/>
      <c r="G95" s="35"/>
      <c r="M95" s="37"/>
    </row>
    <row r="96" spans="2:13" ht="13.5">
      <c r="B96" s="45" t="s">
        <v>36</v>
      </c>
      <c r="C96" s="72">
        <f>SUM(C97:C99)</f>
        <v>11989.18</v>
      </c>
      <c r="D96" s="73">
        <f>SUM(D97:D99)</f>
        <v>3100</v>
      </c>
      <c r="E96" s="74">
        <f>SUM(E97:E99)</f>
        <v>3052</v>
      </c>
      <c r="M96" s="37"/>
    </row>
    <row r="97" spans="2:13" ht="13.5" customHeight="1">
      <c r="B97" s="144" t="s">
        <v>55</v>
      </c>
      <c r="C97" s="66">
        <v>11878.6</v>
      </c>
      <c r="D97" s="67">
        <v>3000</v>
      </c>
      <c r="E97" s="68">
        <v>2952</v>
      </c>
      <c r="I97" s="154"/>
      <c r="J97" s="154"/>
      <c r="K97" s="158"/>
      <c r="M97" s="37"/>
    </row>
    <row r="98" spans="2:13" ht="13.5" customHeight="1">
      <c r="B98" s="144" t="s">
        <v>56</v>
      </c>
      <c r="C98" s="66">
        <v>98.84</v>
      </c>
      <c r="D98" s="67">
        <v>90</v>
      </c>
      <c r="E98" s="68">
        <v>90</v>
      </c>
      <c r="M98" s="37"/>
    </row>
    <row r="99" spans="2:13" ht="13.5" customHeight="1" thickBot="1">
      <c r="B99" s="145" t="s">
        <v>57</v>
      </c>
      <c r="C99" s="69">
        <v>11.74</v>
      </c>
      <c r="D99" s="70">
        <v>10</v>
      </c>
      <c r="E99" s="71">
        <v>10</v>
      </c>
      <c r="M99" s="37"/>
    </row>
    <row r="100" spans="2:13" ht="13.5">
      <c r="B100" s="172"/>
      <c r="C100" s="35"/>
      <c r="D100" s="35"/>
      <c r="E100" s="35"/>
      <c r="M100" s="37"/>
    </row>
    <row r="101" spans="1:16" s="154" customFormat="1" ht="14.25" thickBot="1">
      <c r="A101" s="165"/>
      <c r="B101" s="165"/>
      <c r="C101" s="166"/>
      <c r="D101" s="166"/>
      <c r="E101" s="168"/>
      <c r="F101" s="167"/>
      <c r="G101" s="167"/>
      <c r="H101" s="168"/>
      <c r="I101" s="37"/>
      <c r="J101" s="37"/>
      <c r="K101" s="37"/>
      <c r="L101" s="169"/>
      <c r="M101" s="169"/>
      <c r="N101" s="169"/>
      <c r="O101" s="170"/>
      <c r="P101" s="171"/>
    </row>
    <row r="102" spans="2:13" ht="13.5">
      <c r="B102" s="204" t="s">
        <v>37</v>
      </c>
      <c r="C102" s="46">
        <v>2015</v>
      </c>
      <c r="D102" s="42" t="s">
        <v>112</v>
      </c>
      <c r="E102" s="43" t="s">
        <v>113</v>
      </c>
      <c r="M102" s="37"/>
    </row>
    <row r="103" spans="2:13" ht="13.5">
      <c r="B103" s="205" t="s">
        <v>38</v>
      </c>
      <c r="C103" s="207">
        <v>5119</v>
      </c>
      <c r="D103" s="62">
        <v>0</v>
      </c>
      <c r="E103" s="63">
        <v>0</v>
      </c>
      <c r="M103" s="37"/>
    </row>
    <row r="104" spans="2:13" ht="13.5">
      <c r="B104" s="205" t="s">
        <v>39</v>
      </c>
      <c r="C104" s="207">
        <v>0</v>
      </c>
      <c r="D104" s="62">
        <v>0</v>
      </c>
      <c r="E104" s="63">
        <v>0</v>
      </c>
      <c r="M104" s="37"/>
    </row>
    <row r="105" spans="2:13" ht="13.5">
      <c r="B105" s="205" t="s">
        <v>40</v>
      </c>
      <c r="C105" s="207">
        <v>0</v>
      </c>
      <c r="D105" s="62">
        <v>0</v>
      </c>
      <c r="E105" s="63">
        <v>0</v>
      </c>
      <c r="M105" s="37"/>
    </row>
    <row r="106" spans="2:13" ht="13.5">
      <c r="B106" s="205" t="s">
        <v>41</v>
      </c>
      <c r="C106" s="207">
        <v>146</v>
      </c>
      <c r="D106" s="62">
        <v>0</v>
      </c>
      <c r="E106" s="63">
        <v>295</v>
      </c>
      <c r="M106" s="37"/>
    </row>
    <row r="107" spans="2:13" ht="14.25" thickBot="1">
      <c r="B107" s="206" t="s">
        <v>42</v>
      </c>
      <c r="C107" s="208">
        <v>0</v>
      </c>
      <c r="D107" s="64">
        <v>0</v>
      </c>
      <c r="E107" s="65">
        <v>0</v>
      </c>
      <c r="M107" s="37"/>
    </row>
    <row r="108" ht="14.25" thickBot="1">
      <c r="M108" s="37"/>
    </row>
    <row r="109" spans="2:13" ht="13.5">
      <c r="B109" s="199" t="s">
        <v>43</v>
      </c>
      <c r="C109" s="202" t="s">
        <v>96</v>
      </c>
      <c r="M109" s="37"/>
    </row>
    <row r="110" spans="2:13" ht="14.25" thickBot="1">
      <c r="B110" s="200">
        <v>187</v>
      </c>
      <c r="C110" s="201">
        <v>0</v>
      </c>
      <c r="M110" s="37"/>
    </row>
    <row r="111" ht="13.5">
      <c r="M111" s="37"/>
    </row>
    <row r="112" spans="2:13" ht="13.5">
      <c r="B112" s="106" t="s">
        <v>8</v>
      </c>
      <c r="C112" s="127">
        <v>43003</v>
      </c>
      <c r="D112" s="107"/>
      <c r="H112" s="37"/>
      <c r="M112" s="37"/>
    </row>
    <row r="113" spans="2:13" ht="13.5">
      <c r="B113" s="108"/>
      <c r="C113" s="107"/>
      <c r="D113" s="107"/>
      <c r="H113" s="37"/>
      <c r="M113" s="37"/>
    </row>
    <row r="114" spans="2:13" ht="13.5">
      <c r="B114" s="106" t="s">
        <v>9</v>
      </c>
      <c r="C114" s="109" t="str">
        <f>Identifikace!D17</f>
        <v>Ing. Ivana Vomáčková</v>
      </c>
      <c r="D114" s="109"/>
      <c r="H114" s="37"/>
      <c r="M114" s="37"/>
    </row>
    <row r="115" spans="2:13" ht="13.5">
      <c r="B115" s="106"/>
      <c r="C115" s="109"/>
      <c r="D115" s="109"/>
      <c r="H115" s="37"/>
      <c r="M115" s="37"/>
    </row>
    <row r="116" spans="2:13" ht="13.5" hidden="1">
      <c r="B116" s="106" t="s">
        <v>6</v>
      </c>
      <c r="C116" s="109" t="e">
        <f>Identifikace!#REF!</f>
        <v>#REF!</v>
      </c>
      <c r="D116" s="109"/>
      <c r="H116" s="37"/>
      <c r="M116" s="37"/>
    </row>
    <row r="117" spans="2:13" ht="13.5">
      <c r="B117" s="106" t="s">
        <v>66</v>
      </c>
      <c r="C117" s="110" t="str">
        <f>Identifikace!D20</f>
        <v>Mgr. Alena Tölgová</v>
      </c>
      <c r="D117" s="109"/>
      <c r="H117" s="37"/>
      <c r="M117" s="37"/>
    </row>
    <row r="118" spans="8:13" ht="13.5">
      <c r="H118" s="37"/>
      <c r="M118" s="37"/>
    </row>
    <row r="119" spans="8:13" ht="13.5">
      <c r="H119" s="37"/>
      <c r="M119" s="37"/>
    </row>
    <row r="120" spans="8:13" ht="13.5" hidden="1">
      <c r="H120" s="37"/>
      <c r="M120" s="37"/>
    </row>
    <row r="121" spans="8:13" ht="13.5" hidden="1">
      <c r="H121" s="37"/>
      <c r="M121" s="37"/>
    </row>
    <row r="122" spans="8:13" ht="13.5" hidden="1">
      <c r="H122" s="37"/>
      <c r="M122" s="37"/>
    </row>
    <row r="123" spans="8:13" ht="13.5" hidden="1">
      <c r="H123" s="37"/>
      <c r="M123" s="37"/>
    </row>
    <row r="124" spans="8:13" ht="13.5" hidden="1">
      <c r="H124" s="37"/>
      <c r="M124" s="37"/>
    </row>
    <row r="125" spans="8:13" ht="13.5" hidden="1">
      <c r="H125" s="37"/>
      <c r="M125" s="37"/>
    </row>
    <row r="126" spans="8:13" ht="13.5">
      <c r="H126" s="37"/>
      <c r="M126" s="37"/>
    </row>
    <row r="127" spans="8:13" ht="13.5" hidden="1">
      <c r="H127" s="37"/>
      <c r="M127" s="37"/>
    </row>
    <row r="128" spans="8:13" ht="13.5" hidden="1">
      <c r="H128" s="37"/>
      <c r="M128" s="37"/>
    </row>
    <row r="129" spans="8:13" ht="13.5" hidden="1">
      <c r="H129" s="37"/>
      <c r="M129" s="37"/>
    </row>
    <row r="130" spans="8:13" ht="13.5" hidden="1">
      <c r="H130" s="37"/>
      <c r="M130" s="37"/>
    </row>
    <row r="131" spans="8:13" ht="13.5" hidden="1">
      <c r="H131" s="37"/>
      <c r="M131" s="37"/>
    </row>
    <row r="132" spans="8:13" ht="13.5" hidden="1">
      <c r="H132" s="37"/>
      <c r="M132" s="37"/>
    </row>
    <row r="133" spans="8:13" ht="13.5" hidden="1">
      <c r="H133" s="37"/>
      <c r="M133" s="37"/>
    </row>
    <row r="134" spans="8:13" ht="13.5" hidden="1">
      <c r="H134" s="37"/>
      <c r="M134" s="37"/>
    </row>
    <row r="135" spans="8:13" ht="13.5" hidden="1">
      <c r="H135" s="37"/>
      <c r="M135" s="37"/>
    </row>
    <row r="136" spans="8:13" ht="13.5" hidden="1">
      <c r="H136" s="37"/>
      <c r="M136" s="37"/>
    </row>
    <row r="137" spans="8:13" ht="13.5" hidden="1">
      <c r="H137" s="37"/>
      <c r="M137" s="37"/>
    </row>
    <row r="138" spans="8:13" ht="13.5" hidden="1">
      <c r="H138" s="37"/>
      <c r="M138" s="37"/>
    </row>
    <row r="139" spans="8:13" ht="13.5" hidden="1">
      <c r="H139" s="37"/>
      <c r="M139" s="37"/>
    </row>
    <row r="140" spans="8:13" ht="13.5" hidden="1">
      <c r="H140" s="37"/>
      <c r="M140" s="37"/>
    </row>
    <row r="141" spans="8:13" ht="13.5" hidden="1">
      <c r="H141" s="37"/>
      <c r="M141" s="37"/>
    </row>
    <row r="142" spans="8:13" ht="13.5" hidden="1">
      <c r="H142" s="37"/>
      <c r="M142" s="37"/>
    </row>
    <row r="143" spans="8:13" ht="13.5" hidden="1">
      <c r="H143" s="37"/>
      <c r="M143" s="37"/>
    </row>
    <row r="144" spans="8:13" ht="13.5" hidden="1">
      <c r="H144" s="37"/>
      <c r="M144" s="37"/>
    </row>
    <row r="145" spans="8:13" ht="13.5" hidden="1">
      <c r="H145" s="37"/>
      <c r="M145" s="37"/>
    </row>
    <row r="146" spans="8:13" ht="13.5" hidden="1">
      <c r="H146" s="37"/>
      <c r="M146" s="37"/>
    </row>
    <row r="147" spans="8:13" ht="13.5" hidden="1">
      <c r="H147" s="37"/>
      <c r="M147" s="37"/>
    </row>
    <row r="148" spans="8:13" ht="13.5" hidden="1">
      <c r="H148" s="37"/>
      <c r="M148" s="37"/>
    </row>
    <row r="149" spans="8:13" ht="13.5" hidden="1">
      <c r="H149" s="37"/>
      <c r="M149" s="37"/>
    </row>
    <row r="150" spans="8:13" ht="13.5" hidden="1">
      <c r="H150" s="37"/>
      <c r="M150" s="37"/>
    </row>
    <row r="151" spans="8:13" ht="13.5" hidden="1">
      <c r="H151" s="37"/>
      <c r="M151" s="37"/>
    </row>
    <row r="152" spans="8:13" ht="13.5" hidden="1">
      <c r="H152" s="37"/>
      <c r="M152" s="37"/>
    </row>
    <row r="153" spans="8:13" ht="13.5" hidden="1">
      <c r="H153" s="37"/>
      <c r="M153" s="37"/>
    </row>
    <row r="154" spans="8:13" ht="13.5" hidden="1">
      <c r="H154" s="37"/>
      <c r="M154" s="37"/>
    </row>
    <row r="155" spans="8:13" ht="13.5" hidden="1">
      <c r="H155" s="37"/>
      <c r="M155" s="37"/>
    </row>
    <row r="156" spans="8:13" ht="13.5" hidden="1">
      <c r="H156" s="37"/>
      <c r="M156" s="37"/>
    </row>
    <row r="157" spans="8:13" ht="13.5" hidden="1">
      <c r="H157" s="37"/>
      <c r="M157" s="37"/>
    </row>
    <row r="158" spans="8:13" ht="13.5" hidden="1">
      <c r="H158" s="37"/>
      <c r="M158" s="37"/>
    </row>
    <row r="159" spans="8:13" ht="13.5" hidden="1">
      <c r="H159" s="37"/>
      <c r="M159" s="37"/>
    </row>
    <row r="160" spans="8:13" ht="13.5" hidden="1">
      <c r="H160" s="37"/>
      <c r="M160" s="37"/>
    </row>
    <row r="161" spans="8:13" ht="13.5" hidden="1">
      <c r="H161" s="37"/>
      <c r="M161" s="37"/>
    </row>
    <row r="162" spans="8:13" ht="13.5" hidden="1">
      <c r="H162" s="37"/>
      <c r="M162" s="37"/>
    </row>
    <row r="163" spans="8:13" ht="13.5" hidden="1">
      <c r="H163" s="37"/>
      <c r="M163" s="37"/>
    </row>
    <row r="164" spans="8:13" ht="13.5" hidden="1">
      <c r="H164" s="37"/>
      <c r="M164" s="37"/>
    </row>
    <row r="165" spans="8:13" ht="13.5" hidden="1">
      <c r="H165" s="37"/>
      <c r="M165" s="37"/>
    </row>
    <row r="166" spans="8:13" ht="13.5" hidden="1">
      <c r="H166" s="37"/>
      <c r="M166" s="37"/>
    </row>
    <row r="167" spans="8:13" ht="13.5" hidden="1">
      <c r="H167" s="37"/>
      <c r="M167" s="37"/>
    </row>
    <row r="168" spans="8:13" ht="13.5" hidden="1">
      <c r="H168" s="37"/>
      <c r="M168" s="37"/>
    </row>
    <row r="169" spans="8:13" ht="13.5" hidden="1">
      <c r="H169" s="37"/>
      <c r="M169" s="37"/>
    </row>
    <row r="170" spans="8:13" ht="13.5" hidden="1">
      <c r="H170" s="37"/>
      <c r="M170" s="37"/>
    </row>
    <row r="171" spans="8:13" ht="13.5" hidden="1">
      <c r="H171" s="37"/>
      <c r="M171" s="37"/>
    </row>
    <row r="172" spans="8:13" ht="13.5" hidden="1">
      <c r="H172" s="37"/>
      <c r="M172" s="37"/>
    </row>
    <row r="173" spans="8:13" ht="13.5" hidden="1">
      <c r="H173" s="37"/>
      <c r="M173" s="37"/>
    </row>
    <row r="174" spans="8:13" ht="13.5" hidden="1">
      <c r="H174" s="37"/>
      <c r="M174" s="37"/>
    </row>
    <row r="175" ht="13.5"/>
    <row r="176" ht="13.5"/>
    <row r="177" ht="13.5"/>
    <row r="178" ht="13.5"/>
    <row r="179" ht="13.5"/>
    <row r="180" ht="13.5"/>
  </sheetData>
  <sheetProtection/>
  <mergeCells count="12">
    <mergeCell ref="I66:J66"/>
    <mergeCell ref="E66:F66"/>
    <mergeCell ref="C2:I2"/>
    <mergeCell ref="D3:G3"/>
    <mergeCell ref="I3:L3"/>
    <mergeCell ref="C69:I69"/>
    <mergeCell ref="C83:D83"/>
    <mergeCell ref="C51:F51"/>
    <mergeCell ref="G51:J51"/>
    <mergeCell ref="K51:K52"/>
    <mergeCell ref="J69:P69"/>
    <mergeCell ref="J83:K83"/>
  </mergeCells>
  <conditionalFormatting sqref="H1:H2 H102:H65536 K97 H85:H100 M6 H49:H50 H27:H35 H41:H46 H37:H39 K53:K65 H6:H24 M8:M24">
    <cfRule type="cellIs" priority="65" dxfId="2" operator="greaterThan">
      <formula>5%</formula>
    </cfRule>
    <cfRule type="cellIs" priority="66" dxfId="1" operator="greaterThan">
      <formula>2.51%</formula>
    </cfRule>
    <cfRule type="cellIs" priority="67" dxfId="0" operator="between">
      <formula>0.01%</formula>
      <formula>2.5%</formula>
    </cfRule>
    <cfRule type="cellIs" priority="68" dxfId="18" operator="lessThan">
      <formula>0</formula>
    </cfRule>
  </conditionalFormatting>
  <conditionalFormatting sqref="H26">
    <cfRule type="cellIs" priority="17" dxfId="2" operator="greaterThan">
      <formula>5%</formula>
    </cfRule>
    <cfRule type="cellIs" priority="18" dxfId="1" operator="greaterThan">
      <formula>2.51%</formula>
    </cfRule>
    <cfRule type="cellIs" priority="19" dxfId="0" operator="between">
      <formula>0.01%</formula>
      <formula>2.5%</formula>
    </cfRule>
    <cfRule type="cellIs" priority="20" dxfId="18" operator="lessThan">
      <formula>0</formula>
    </cfRule>
  </conditionalFormatting>
  <conditionalFormatting sqref="H36">
    <cfRule type="cellIs" priority="13" dxfId="2" operator="greaterThan">
      <formula>5%</formula>
    </cfRule>
    <cfRule type="cellIs" priority="14" dxfId="1" operator="greaterThan">
      <formula>2.51%</formula>
    </cfRule>
    <cfRule type="cellIs" priority="15" dxfId="0" operator="between">
      <formula>0.01%</formula>
      <formula>2.5%</formula>
    </cfRule>
    <cfRule type="cellIs" priority="16" dxfId="18" operator="lessThan">
      <formula>0</formula>
    </cfRule>
  </conditionalFormatting>
  <conditionalFormatting sqref="H40">
    <cfRule type="cellIs" priority="9" dxfId="2" operator="greaterThan">
      <formula>5%</formula>
    </cfRule>
    <cfRule type="cellIs" priority="10" dxfId="1" operator="greaterThan">
      <formula>2.51%</formula>
    </cfRule>
    <cfRule type="cellIs" priority="11" dxfId="0" operator="between">
      <formula>0.01%</formula>
      <formula>2.5%</formula>
    </cfRule>
    <cfRule type="cellIs" priority="12" dxfId="18" operator="lessThan">
      <formula>0</formula>
    </cfRule>
  </conditionalFormatting>
  <conditionalFormatting sqref="H47">
    <cfRule type="cellIs" priority="5" dxfId="2" operator="greaterThan">
      <formula>5%</formula>
    </cfRule>
    <cfRule type="cellIs" priority="6" dxfId="1" operator="greaterThan">
      <formula>2.51%</formula>
    </cfRule>
    <cfRule type="cellIs" priority="7" dxfId="0" operator="between">
      <formula>0.01%</formula>
      <formula>2.5%</formula>
    </cfRule>
    <cfRule type="cellIs" priority="8" dxfId="18" operator="lessThan">
      <formula>0</formula>
    </cfRule>
  </conditionalFormatting>
  <conditionalFormatting sqref="M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18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96:E99 C87:G93">
      <formula1>0</formula1>
      <formula2>99999</formula2>
    </dataValidation>
    <dataValidation type="whole" showInputMessage="1" showErrorMessage="1" errorTitle="Chybové hlášení" error="Hodnota není vyplněna nebo vyplněna nesprávná hodnota" sqref="C103:E107">
      <formula1>0</formula1>
      <formula2>99999</formula2>
    </dataValidation>
    <dataValidation type="decimal" allowBlank="1" showInputMessage="1" showErrorMessage="1" sqref="B110">
      <formula1>1</formula1>
      <formula2>999</formula2>
    </dataValidation>
    <dataValidation type="decimal" showInputMessage="1" showErrorMessage="1" errorTitle="Chyba vyplnění" error="Hodnota není vyplněna nebo zadána nesprávná hodnota" sqref="K53:K65 C5:M48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2017-06-26T09:51:42Z</cp:lastPrinted>
  <dcterms:created xsi:type="dcterms:W3CDTF">2006-03-21T13:33:46Z</dcterms:created>
  <dcterms:modified xsi:type="dcterms:W3CDTF">2018-03-07T13:43:21Z</dcterms:modified>
  <cp:category/>
  <cp:version/>
  <cp:contentType/>
  <cp:contentStatus/>
</cp:coreProperties>
</file>