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<sst xmlns="http://schemas.openxmlformats.org/spreadsheetml/2006/main" count="193" uniqueCount="172">
  <si>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</si>
  <si>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</si>
  <si>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</si>
  <si>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</si>
  <si>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</si>
  <si>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</si>
  <si>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</si>
  <si>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</si>
  <si>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</si>
  <si>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</si>
  <si>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</si>
  <si>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</si>
  <si>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</si>
  <si>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</si>
  <si>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</si>
  <si>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</si>
  <si>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</si>
  <si>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</si>
  <si>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</si>
  <si>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</si>
  <si>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</si>
  <si>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</si>
  <si>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</si>
  <si>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</si>
  <si>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</si>
  <si>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</si>
  <si>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</si>
  <si>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</si>
  <si>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</si>
  <si>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</si>
  <si>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</si>
  <si>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</si>
  <si>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</si>
  <si>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</si>
  <si>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</si>
  <si>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</si>
  <si>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</si>
  <si>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</si>
  <si>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</si>
  <si>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</si>
  <si>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</si>
  <si>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</si>
  <si>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</si>
  <si>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</si>
  <si>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</si>
  <si>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</si>
  <si>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</si>
  <si>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</si>
  <si>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</si>
  <si>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</si>
  <si>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</si>
  <si>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</si>
  <si>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</si>
  <si>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</si>
  <si>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</si>
  <si>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</si>
  <si>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</si>
  <si>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</si>
  <si>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</si>
  <si>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</si>
  <si>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</si>
  <si>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</si>
  <si>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</si>
  <si>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</si>
  <si>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</si>
  <si>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</si>
  <si>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</si>
  <si>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</si>
  <si>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</si>
  <si>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</si>
  <si>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</si>
  <si>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</si>
  <si>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</si>
  <si>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</si>
  <si>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</si>
  <si>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</si>
  <si>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</si>
  <si>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</si>
  <si>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</si>
  <si>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</si>
  <si>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</si>
  <si>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</si>
  <si>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</si>
  <si>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</si>
  <si>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</si>
  <si>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</si>
  <si>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</si>
  <si>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</si>
  <si>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</si>
  <si>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</si>
  <si>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</si>
  <si>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</si>
  <si>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</si>
  <si>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</si>
  <si>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</si>
  <si>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</si>
  <si>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</si>
  <si>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</si>
  <si>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</si>
  <si>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</si>
  <si>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</si>
  <si>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</si>
  <si>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</si>
  <si>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</si>
  <si>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</si>
  <si>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</si>
  <si>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</si>
  <si>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</si>
  <si>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</si>
  <si>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</si>
  <si>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</si>
  <si>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</si>
  <si>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</si>
  <si>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</si>
  <si>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</si>
  <si>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</si>
  <si>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</si>
  <si>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</si>
  <si>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</si>
  <si>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</si>
  <si>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</si>
  <si>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</si>
  <si>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</si>
  <si>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</si>
  <si>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</si>
  <si>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</si>
  <si>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</si>
  <si>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</si>
  <si>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</si>
  <si>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</si>
  <si>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</si>
  <si>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</si>
  <si>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</si>
  <si>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</si>
  <si>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</si>
  <si>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</si>
  <si>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</si>
  <si>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</si>
  <si>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</si>
  <si>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</si>
  <si>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</si>
  <si>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</si>
  <si>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</si>
  <si>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</si>
  <si>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</si>
  <si>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</si>
  <si>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</si>
  <si>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</si>
  <si>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</si>
  <si>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</si>
  <si>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</si>
  <si>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</si>
  <si>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</si>
  <si>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</si>
  <si>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</si>
  <si>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</si>
  <si>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Chomutov, Akademika Heyrovského 4539</t>
  </si>
  <si>
    <t>Akademika Heyrovského 4539</t>
  </si>
  <si>
    <t>Bažantová Alena</t>
  </si>
  <si>
    <t>Mgr. Miloš Zelenka</t>
  </si>
  <si>
    <t>2130005</t>
  </si>
  <si>
    <t>Krouhač zeleniny</t>
  </si>
  <si>
    <t>zjednoduš.</t>
  </si>
  <si>
    <t>Čistící stroj</t>
  </si>
  <si>
    <t>42</t>
  </si>
  <si>
    <t>Budova ZŠ</t>
  </si>
  <si>
    <t>.1973</t>
  </si>
  <si>
    <t>63</t>
  </si>
  <si>
    <t>Doskočiště</t>
  </si>
  <si>
    <t>43</t>
  </si>
  <si>
    <t>Garáž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</si>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</sst>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3" fontId="4" fillId="0" borderId="12" xfId="0" applyNumberFormat="1" applyFont="1" applyFill="1" applyBorder="1" applyAlignment="1">
      <alignment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0" fontId="4" fillId="37" borderId="90" xfId="0" applyFont="1" applyFill="1" applyBorder="1" applyAlignment="1" applyProtection="1">
      <alignment horizontal="center"/>
      <protection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31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1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0" xfId="0" applyFont="1" applyFill="1" applyBorder="1" applyAlignment="1" applyProtection="1">
      <alignment horizontal="left" indent="7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65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4">
      <selection activeCell="D20" sqref="D20:F20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6" t="s">
        <v>145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29" t="s">
        <v>156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7" t="s">
        <v>157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3">
        <v>46789758</v>
      </c>
      <c r="E12" s="323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28">
        <v>42601</v>
      </c>
      <c r="E15" s="324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4" t="s">
        <v>158</v>
      </c>
      <c r="E17" s="325"/>
      <c r="F17" s="325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4" t="s">
        <v>159</v>
      </c>
      <c r="E20" s="325"/>
      <c r="F20" s="325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1:P109"/>
  <sheetViews>
    <sheetView showGridLines="0" tabSelected="1" zoomScalePageLayoutView="0" workbookViewId="0" topLeftCell="E76">
      <selection activeCell="B2" sqref="B2:N109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30" t="str">
        <f>Identifikace!D8</f>
        <v>Základní škola Chomutov, Akademika Heyrovského 4539</v>
      </c>
      <c r="D2" s="331"/>
      <c r="E2" s="331"/>
      <c r="F2" s="331"/>
      <c r="G2" s="331"/>
      <c r="H2" s="332"/>
      <c r="I2" s="331"/>
      <c r="J2" s="104" t="s">
        <v>104</v>
      </c>
      <c r="K2" s="103">
        <f>Identifikace!D12</f>
        <v>46789758</v>
      </c>
      <c r="L2" s="103"/>
      <c r="M2" s="168"/>
    </row>
    <row r="3" spans="2:13" s="18" customFormat="1" ht="27.75" customHeight="1" thickBot="1">
      <c r="B3" s="16"/>
      <c r="C3" s="17" t="s">
        <v>150</v>
      </c>
      <c r="D3" s="333" t="s">
        <v>149</v>
      </c>
      <c r="E3" s="333"/>
      <c r="F3" s="333"/>
      <c r="G3" s="333"/>
      <c r="H3" s="165" t="s">
        <v>113</v>
      </c>
      <c r="I3" s="334" t="s">
        <v>147</v>
      </c>
      <c r="J3" s="334"/>
      <c r="K3" s="334"/>
      <c r="L3" s="334"/>
      <c r="M3" s="165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7" t="s">
        <v>114</v>
      </c>
      <c r="I4" s="21" t="s">
        <v>6</v>
      </c>
      <c r="J4" s="22" t="s">
        <v>62</v>
      </c>
      <c r="K4" s="23" t="s">
        <v>61</v>
      </c>
      <c r="L4" s="24" t="s">
        <v>171</v>
      </c>
      <c r="M4" s="175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27962</v>
      </c>
      <c r="D5" s="11">
        <f>D11+D12+D16+D17+D18+D19+D20+D21+D25+D28+D29</f>
        <v>4257</v>
      </c>
      <c r="E5" s="12">
        <f>E9+E11+E12+E16+E17+E18+E19+E20+E21+E25+E28+E29</f>
        <v>19869</v>
      </c>
      <c r="F5" s="14">
        <f>F6+F11+F12+F16+F17+F18+F19+F20+F21+F25+F28+F29+F7</f>
        <v>3996</v>
      </c>
      <c r="G5" s="15">
        <f>SUM(D5:F5)</f>
        <v>28122</v>
      </c>
      <c r="H5" s="171">
        <f>(G5-C5)/C5</f>
        <v>0.005722051355410915</v>
      </c>
      <c r="I5" s="11">
        <f>I11+I12+I16+I17+I18+I19+I20+I21+I25+I28+I29</f>
        <v>4270</v>
      </c>
      <c r="J5" s="12">
        <f>J9+J11+J12+J16+J17+J18+J19+J20+J21+J25+J28+J29</f>
        <v>21082</v>
      </c>
      <c r="K5" s="14">
        <f>K6+K11+K12+K16+K17+K18+K19+K20+K21+K25+K28+K29</f>
        <v>3960</v>
      </c>
      <c r="L5" s="15">
        <f>SUM(I5:K5)</f>
        <v>29312</v>
      </c>
      <c r="M5" s="307">
        <f>(L5-G5)/G5</f>
        <v>0.04231562477775407</v>
      </c>
    </row>
    <row r="6" spans="2:13" s="132" customFormat="1" ht="13.5">
      <c r="B6" s="141" t="s">
        <v>26</v>
      </c>
      <c r="C6" s="108">
        <v>23931</v>
      </c>
      <c r="D6" s="55"/>
      <c r="E6" s="56"/>
      <c r="F6" s="112">
        <v>3960</v>
      </c>
      <c r="G6" s="113">
        <f>SUM(F6)</f>
        <v>3960</v>
      </c>
      <c r="H6" s="199">
        <f>(G6-C6)/C6</f>
        <v>-0.8345242572395637</v>
      </c>
      <c r="I6" s="55"/>
      <c r="J6" s="56"/>
      <c r="K6" s="197">
        <v>3960</v>
      </c>
      <c r="L6" s="113">
        <f>SUM(K6)</f>
        <v>3960</v>
      </c>
      <c r="M6" s="318">
        <f aca="true" t="shared" si="0" ref="M6:M29">(L6-G6)/G6</f>
        <v>0</v>
      </c>
    </row>
    <row r="7" spans="2:13" s="132" customFormat="1" ht="13.5">
      <c r="B7" s="33" t="s">
        <v>146</v>
      </c>
      <c r="C7" s="140"/>
      <c r="D7" s="315"/>
      <c r="E7" s="316"/>
      <c r="F7" s="122">
        <v>36</v>
      </c>
      <c r="G7" s="52">
        <f>SUM(F7)</f>
        <v>36</v>
      </c>
      <c r="H7" s="202" t="e">
        <f>(G7-C7)/C7</f>
        <v>#DIV/0!</v>
      </c>
      <c r="I7" s="315"/>
      <c r="J7" s="316"/>
      <c r="K7" s="317"/>
      <c r="L7" s="319"/>
      <c r="M7" s="173">
        <f>(L7-G7)/G7</f>
        <v>-1</v>
      </c>
    </row>
    <row r="8" spans="2:13" s="132" customFormat="1" ht="14.25" thickBot="1">
      <c r="B8" s="306" t="s">
        <v>139</v>
      </c>
      <c r="C8" s="133"/>
      <c r="D8" s="134"/>
      <c r="E8" s="320"/>
      <c r="F8" s="130"/>
      <c r="G8" s="110">
        <f>SUM(F8)</f>
        <v>0</v>
      </c>
      <c r="H8" s="200" t="e">
        <f aca="true" t="shared" si="1" ref="H8:H70">(G8-C8)/C8</f>
        <v>#DIV/0!</v>
      </c>
      <c r="I8" s="134"/>
      <c r="J8" s="320"/>
      <c r="K8" s="198">
        <v>65</v>
      </c>
      <c r="L8" s="110">
        <f>SUM(K8)</f>
        <v>65</v>
      </c>
      <c r="M8" s="321" t="e">
        <f t="shared" si="0"/>
        <v>#DIV/0!</v>
      </c>
    </row>
    <row r="9" spans="2:13" s="132" customFormat="1" ht="13.5">
      <c r="B9" s="142" t="s">
        <v>27</v>
      </c>
      <c r="C9" s="108"/>
      <c r="D9" s="55"/>
      <c r="E9" s="111">
        <v>19869</v>
      </c>
      <c r="F9" s="57"/>
      <c r="G9" s="113">
        <f>SUM(E9)</f>
        <v>19869</v>
      </c>
      <c r="H9" s="199" t="e">
        <f t="shared" si="1"/>
        <v>#DIV/0!</v>
      </c>
      <c r="I9" s="55"/>
      <c r="J9" s="111">
        <v>21082</v>
      </c>
      <c r="K9" s="210"/>
      <c r="L9" s="113">
        <f>SUM(J9)</f>
        <v>21082</v>
      </c>
      <c r="M9" s="312">
        <f t="shared" si="0"/>
        <v>0.06104987669233479</v>
      </c>
    </row>
    <row r="10" spans="2:13" s="119" customFormat="1" ht="14.25" thickBot="1">
      <c r="B10" s="31" t="s">
        <v>28</v>
      </c>
      <c r="C10" s="133"/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313" t="e">
        <f t="shared" si="0"/>
        <v>#DIV/0!</v>
      </c>
    </row>
    <row r="11" spans="2:13" s="119" customFormat="1" ht="13.5">
      <c r="B11" s="143" t="s">
        <v>102</v>
      </c>
      <c r="C11" s="136"/>
      <c r="D11" s="137"/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94</v>
      </c>
      <c r="C12" s="180">
        <f>SUM(C13:C15)</f>
        <v>3367</v>
      </c>
      <c r="D12" s="180">
        <f>SUM(D13:D15)</f>
        <v>3750</v>
      </c>
      <c r="E12" s="180">
        <f>SUM(E13:E15)</f>
        <v>0</v>
      </c>
      <c r="F12" s="180">
        <f>SUM(F13:F15)</f>
        <v>0</v>
      </c>
      <c r="G12" s="109">
        <f t="shared" si="2"/>
        <v>3750</v>
      </c>
      <c r="H12" s="203">
        <f t="shared" si="1"/>
        <v>0.11375111375111376</v>
      </c>
      <c r="I12" s="180">
        <f>SUM(I13:I15)</f>
        <v>3550</v>
      </c>
      <c r="J12" s="180">
        <f>SUM(J13:J15)</f>
        <v>0</v>
      </c>
      <c r="K12" s="180">
        <f>SUM(K13:K15)</f>
        <v>0</v>
      </c>
      <c r="L12" s="109">
        <f>SUM(I12:K12)</f>
        <v>3550</v>
      </c>
      <c r="M12" s="311">
        <f t="shared" si="0"/>
        <v>-0.05333333333333334</v>
      </c>
    </row>
    <row r="13" spans="2:13" s="221" customFormat="1" ht="13.5">
      <c r="B13" s="222" t="s">
        <v>31</v>
      </c>
      <c r="C13" s="223">
        <v>1730</v>
      </c>
      <c r="D13" s="224">
        <v>1800</v>
      </c>
      <c r="E13" s="225"/>
      <c r="F13" s="226"/>
      <c r="G13" s="52">
        <f t="shared" si="2"/>
        <v>1800</v>
      </c>
      <c r="H13" s="202">
        <f t="shared" si="1"/>
        <v>0.04046242774566474</v>
      </c>
      <c r="I13" s="224">
        <v>1900</v>
      </c>
      <c r="J13" s="225"/>
      <c r="K13" s="226"/>
      <c r="L13" s="52">
        <f>SUM(I13:K13)</f>
        <v>1900</v>
      </c>
      <c r="M13" s="173">
        <f t="shared" si="0"/>
        <v>0.05555555555555555</v>
      </c>
    </row>
    <row r="14" spans="2:13" s="221" customFormat="1" ht="13.5">
      <c r="B14" s="222" t="s">
        <v>124</v>
      </c>
      <c r="C14" s="223">
        <v>119</v>
      </c>
      <c r="D14" s="224">
        <v>150</v>
      </c>
      <c r="E14" s="225"/>
      <c r="F14" s="226"/>
      <c r="G14" s="52">
        <f t="shared" si="2"/>
        <v>150</v>
      </c>
      <c r="H14" s="202">
        <f t="shared" si="1"/>
        <v>0.2605042016806723</v>
      </c>
      <c r="I14" s="224">
        <v>150</v>
      </c>
      <c r="J14" s="225"/>
      <c r="K14" s="226"/>
      <c r="L14" s="52">
        <f>SUM(I14:K14)</f>
        <v>150</v>
      </c>
      <c r="M14" s="173">
        <f t="shared" si="0"/>
        <v>0</v>
      </c>
    </row>
    <row r="15" spans="2:13" s="221" customFormat="1" ht="13.5">
      <c r="B15" s="222" t="s">
        <v>125</v>
      </c>
      <c r="C15" s="223">
        <v>1518</v>
      </c>
      <c r="D15" s="224">
        <v>1800</v>
      </c>
      <c r="E15" s="225"/>
      <c r="F15" s="226"/>
      <c r="G15" s="52">
        <f t="shared" si="2"/>
        <v>1800</v>
      </c>
      <c r="H15" s="202">
        <f t="shared" si="1"/>
        <v>0.1857707509881423</v>
      </c>
      <c r="I15" s="224">
        <v>1500</v>
      </c>
      <c r="J15" s="225"/>
      <c r="K15" s="226"/>
      <c r="L15" s="52">
        <f>SUM(I15:K15)</f>
        <v>1500</v>
      </c>
      <c r="M15" s="173">
        <f t="shared" si="0"/>
        <v>-0.16666666666666666</v>
      </c>
    </row>
    <row r="16" spans="2:13" s="119" customFormat="1" ht="13.5">
      <c r="B16" s="33" t="s">
        <v>93</v>
      </c>
      <c r="C16" s="140">
        <v>370</v>
      </c>
      <c r="D16" s="116">
        <v>280</v>
      </c>
      <c r="E16" s="117"/>
      <c r="F16" s="122"/>
      <c r="G16" s="52">
        <f t="shared" si="2"/>
        <v>280</v>
      </c>
      <c r="H16" s="202">
        <f t="shared" si="1"/>
        <v>-0.24324324324324326</v>
      </c>
      <c r="I16" s="116">
        <v>280</v>
      </c>
      <c r="J16" s="117"/>
      <c r="K16" s="118"/>
      <c r="L16" s="52">
        <f t="shared" si="3"/>
        <v>280</v>
      </c>
      <c r="M16" s="173">
        <f t="shared" si="0"/>
        <v>0</v>
      </c>
    </row>
    <row r="17" spans="2:13" s="119" customFormat="1" ht="13.5">
      <c r="B17" s="33" t="s">
        <v>92</v>
      </c>
      <c r="C17" s="140"/>
      <c r="D17" s="116"/>
      <c r="E17" s="117"/>
      <c r="F17" s="122"/>
      <c r="G17" s="52">
        <f t="shared" si="2"/>
        <v>0</v>
      </c>
      <c r="H17" s="202" t="e">
        <f t="shared" si="1"/>
        <v>#DIV/0!</v>
      </c>
      <c r="I17" s="116"/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300"/>
      <c r="D18" s="300"/>
      <c r="E18" s="301"/>
      <c r="F18" s="302"/>
      <c r="G18" s="52">
        <f>SUM(D18:F18)</f>
        <v>0</v>
      </c>
      <c r="H18" s="202" t="e">
        <f t="shared" si="1"/>
        <v>#DIV/0!</v>
      </c>
      <c r="I18" s="300"/>
      <c r="J18" s="301"/>
      <c r="K18" s="303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91</v>
      </c>
      <c r="C19" s="116"/>
      <c r="D19" s="116"/>
      <c r="E19" s="117"/>
      <c r="F19" s="122"/>
      <c r="G19" s="52">
        <f t="shared" si="2"/>
        <v>0</v>
      </c>
      <c r="H19" s="202" t="e">
        <f t="shared" si="1"/>
        <v>#DIV/0!</v>
      </c>
      <c r="I19" s="116"/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90</v>
      </c>
      <c r="C20" s="179"/>
      <c r="D20" s="116"/>
      <c r="E20" s="117"/>
      <c r="F20" s="122"/>
      <c r="G20" s="52">
        <f t="shared" si="2"/>
        <v>0</v>
      </c>
      <c r="H20" s="202" t="e">
        <f>(G20-C20)/C20</f>
        <v>#DIV/0!</v>
      </c>
      <c r="I20" s="116"/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89</v>
      </c>
      <c r="C21" s="120">
        <f>SUM(C22:C24)</f>
        <v>189</v>
      </c>
      <c r="D21" s="120">
        <f>SUM(D22:D24)</f>
        <v>170</v>
      </c>
      <c r="E21" s="121">
        <f>SUM(E22:E24)</f>
        <v>0</v>
      </c>
      <c r="F21" s="124">
        <f>SUM(F22:F24)</f>
        <v>0</v>
      </c>
      <c r="G21" s="109">
        <f>SUM(D21:F21)</f>
        <v>170</v>
      </c>
      <c r="H21" s="203">
        <f t="shared" si="1"/>
        <v>-0.10052910052910052</v>
      </c>
      <c r="I21" s="120">
        <f>SUM(I22:I24)</f>
        <v>235</v>
      </c>
      <c r="J21" s="121">
        <f>SUM(J22:J24)</f>
        <v>0</v>
      </c>
      <c r="K21" s="195">
        <f>SUM(K22:K24)</f>
        <v>0</v>
      </c>
      <c r="L21" s="109">
        <f>SUM(I21:K21)</f>
        <v>235</v>
      </c>
      <c r="M21" s="311">
        <f>(L21-G21)/G21</f>
        <v>0.38235294117647056</v>
      </c>
    </row>
    <row r="22" spans="2:16" s="3" customFormat="1" ht="13.5">
      <c r="B22" s="1" t="s">
        <v>32</v>
      </c>
      <c r="C22" s="179">
        <v>29</v>
      </c>
      <c r="D22" s="4">
        <v>70</v>
      </c>
      <c r="E22" s="5"/>
      <c r="F22" s="6"/>
      <c r="G22" s="52">
        <f t="shared" si="2"/>
        <v>70</v>
      </c>
      <c r="H22" s="202">
        <f t="shared" si="1"/>
        <v>1.4137931034482758</v>
      </c>
      <c r="I22" s="4">
        <v>70</v>
      </c>
      <c r="J22" s="5"/>
      <c r="K22" s="194"/>
      <c r="L22" s="52">
        <f t="shared" si="3"/>
        <v>70</v>
      </c>
      <c r="M22" s="173">
        <f t="shared" si="0"/>
        <v>0</v>
      </c>
      <c r="O22" s="26"/>
      <c r="P22" s="27"/>
    </row>
    <row r="23" spans="2:16" s="3" customFormat="1" ht="13.5">
      <c r="B23" s="1" t="s">
        <v>33</v>
      </c>
      <c r="C23" s="179">
        <v>160</v>
      </c>
      <c r="D23" s="4">
        <v>100</v>
      </c>
      <c r="E23" s="5"/>
      <c r="F23" s="6"/>
      <c r="G23" s="52">
        <f t="shared" si="2"/>
        <v>100</v>
      </c>
      <c r="H23" s="202">
        <f t="shared" si="1"/>
        <v>-0.375</v>
      </c>
      <c r="I23" s="4">
        <v>100</v>
      </c>
      <c r="J23" s="5"/>
      <c r="K23" s="194"/>
      <c r="L23" s="52">
        <f t="shared" si="3"/>
        <v>100</v>
      </c>
      <c r="M23" s="173">
        <f t="shared" si="0"/>
        <v>0</v>
      </c>
      <c r="O23" s="28"/>
      <c r="P23" s="29"/>
    </row>
    <row r="24" spans="2:16" s="3" customFormat="1" ht="13.5">
      <c r="B24" s="1" t="s">
        <v>34</v>
      </c>
      <c r="C24" s="179"/>
      <c r="D24" s="4"/>
      <c r="E24" s="5"/>
      <c r="F24" s="6"/>
      <c r="G24" s="52">
        <f t="shared" si="2"/>
        <v>0</v>
      </c>
      <c r="H24" s="202" t="e">
        <f t="shared" si="1"/>
        <v>#DIV/0!</v>
      </c>
      <c r="I24" s="4">
        <v>65</v>
      </c>
      <c r="J24" s="5"/>
      <c r="K24" s="194"/>
      <c r="L24" s="52">
        <f t="shared" si="3"/>
        <v>65</v>
      </c>
      <c r="M24" s="173" t="e">
        <f t="shared" si="0"/>
        <v>#DIV/0!</v>
      </c>
      <c r="O24" s="30"/>
      <c r="P24" s="30"/>
    </row>
    <row r="25" spans="2:13" s="182" customFormat="1" ht="13.5">
      <c r="B25" s="33" t="s">
        <v>88</v>
      </c>
      <c r="C25" s="120">
        <f>SUM(C26:C27)</f>
        <v>101</v>
      </c>
      <c r="D25" s="120">
        <f>SUM(D26:D27)</f>
        <v>57</v>
      </c>
      <c r="E25" s="121">
        <f>SUM(E26:E27)</f>
        <v>0</v>
      </c>
      <c r="F25" s="124">
        <f>SUM(F26:F27)</f>
        <v>0</v>
      </c>
      <c r="G25" s="109">
        <f t="shared" si="2"/>
        <v>57</v>
      </c>
      <c r="H25" s="203">
        <f t="shared" si="1"/>
        <v>-0.43564356435643564</v>
      </c>
      <c r="I25" s="120">
        <f>SUM(I26:I27)</f>
        <v>205</v>
      </c>
      <c r="J25" s="121">
        <f>SUM(J26:J27)</f>
        <v>0</v>
      </c>
      <c r="K25" s="195">
        <f>SUM(K26:K27)</f>
        <v>0</v>
      </c>
      <c r="L25" s="109">
        <f>SUM(I25:K25)</f>
        <v>205</v>
      </c>
      <c r="M25" s="311">
        <f>(L25-G25)/G25</f>
        <v>2.5964912280701755</v>
      </c>
    </row>
    <row r="26" spans="2:13" s="3" customFormat="1" ht="13.5">
      <c r="B26" s="1" t="s">
        <v>35</v>
      </c>
      <c r="C26" s="218"/>
      <c r="D26" s="4">
        <v>50</v>
      </c>
      <c r="E26" s="5"/>
      <c r="F26" s="6"/>
      <c r="G26" s="115">
        <f t="shared" si="2"/>
        <v>50</v>
      </c>
      <c r="H26" s="219" t="e">
        <f>(G26-C26)/C26</f>
        <v>#DIV/0!</v>
      </c>
      <c r="I26" s="4">
        <v>200</v>
      </c>
      <c r="J26" s="5"/>
      <c r="K26" s="194"/>
      <c r="L26" s="115">
        <f t="shared" si="3"/>
        <v>200</v>
      </c>
      <c r="M26" s="220">
        <f>(L26-G26)/G26</f>
        <v>3</v>
      </c>
    </row>
    <row r="27" spans="2:13" s="3" customFormat="1" ht="13.5">
      <c r="B27" s="1" t="s">
        <v>0</v>
      </c>
      <c r="C27" s="218">
        <v>101</v>
      </c>
      <c r="D27" s="4">
        <v>7</v>
      </c>
      <c r="E27" s="5"/>
      <c r="F27" s="6"/>
      <c r="G27" s="115">
        <f t="shared" si="2"/>
        <v>7</v>
      </c>
      <c r="H27" s="219">
        <f t="shared" si="1"/>
        <v>-0.9306930693069307</v>
      </c>
      <c r="I27" s="4">
        <v>5</v>
      </c>
      <c r="J27" s="5"/>
      <c r="K27" s="194"/>
      <c r="L27" s="115">
        <f t="shared" si="3"/>
        <v>5</v>
      </c>
      <c r="M27" s="220">
        <f t="shared" si="0"/>
        <v>-0.2857142857142857</v>
      </c>
    </row>
    <row r="28" spans="2:13" s="119" customFormat="1" ht="13.5">
      <c r="B28" s="33" t="s">
        <v>87</v>
      </c>
      <c r="C28" s="179">
        <v>4</v>
      </c>
      <c r="D28" s="116"/>
      <c r="E28" s="117"/>
      <c r="F28" s="122"/>
      <c r="G28" s="52">
        <f t="shared" si="2"/>
        <v>0</v>
      </c>
      <c r="H28" s="202">
        <f t="shared" si="1"/>
        <v>-1</v>
      </c>
      <c r="I28" s="116"/>
      <c r="J28" s="117"/>
      <c r="K28" s="118"/>
      <c r="L28" s="52">
        <f t="shared" si="3"/>
        <v>0</v>
      </c>
      <c r="M28" s="173" t="e">
        <f t="shared" si="0"/>
        <v>#DIV/0!</v>
      </c>
    </row>
    <row r="29" spans="2:13" s="131" customFormat="1" ht="12.75" customHeight="1" thickBot="1">
      <c r="B29" s="31" t="s">
        <v>30</v>
      </c>
      <c r="C29" s="181"/>
      <c r="D29" s="128"/>
      <c r="E29" s="129"/>
      <c r="F29" s="130"/>
      <c r="G29" s="110">
        <f t="shared" si="2"/>
        <v>0</v>
      </c>
      <c r="H29" s="200" t="e">
        <f t="shared" si="1"/>
        <v>#DIV/0!</v>
      </c>
      <c r="I29" s="128"/>
      <c r="J29" s="129"/>
      <c r="K29" s="198"/>
      <c r="L29" s="110">
        <f t="shared" si="3"/>
        <v>0</v>
      </c>
      <c r="M29" s="178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27906</v>
      </c>
      <c r="D30" s="11">
        <f>D31+D39+D44+D45+D46+D47+D48+SUM(D57:D61)+SUM(D65:D71)</f>
        <v>4257</v>
      </c>
      <c r="E30" s="12">
        <f>E31+E39+E44+E45+E46+E47+E48+SUM(E57:E61)+SUM(E65:E71)</f>
        <v>19869</v>
      </c>
      <c r="F30" s="13">
        <f>F31+F39+F44+F45+F46+F47+F48+SUM(F57:F61)+SUM(F65:F71)</f>
        <v>3996</v>
      </c>
      <c r="G30" s="15">
        <f>SUM(D30:F30)</f>
        <v>28122</v>
      </c>
      <c r="H30" s="204">
        <f t="shared" si="1"/>
        <v>0.0077402709094818315</v>
      </c>
      <c r="I30" s="11">
        <f>I31+I39+I44+I45+I46+I47+I48+SUM(I57:I61)+SUM(I65:I71)</f>
        <v>4270</v>
      </c>
      <c r="J30" s="12">
        <f>J31+J39+J44+J45+J46+J47+J48+SUM(J57:J61)+SUM(J65:J71)</f>
        <v>21082</v>
      </c>
      <c r="K30" s="13">
        <f>K31+K39+K44+K45+K46+K47+K48+SUM(K57:K61)+SUM(K65:K71)</f>
        <v>3960</v>
      </c>
      <c r="L30" s="15">
        <f t="shared" si="3"/>
        <v>29312</v>
      </c>
      <c r="M30" s="307">
        <f aca="true" t="shared" si="4" ref="M30:M74">(L30-G30)/G30</f>
        <v>0.04231562477775407</v>
      </c>
    </row>
    <row r="31" spans="2:13" s="182" customFormat="1" ht="13.5">
      <c r="B31" s="142" t="s">
        <v>36</v>
      </c>
      <c r="C31" s="228">
        <f>SUM(C32:C38)</f>
        <v>2653</v>
      </c>
      <c r="D31" s="191">
        <f>SUM(D32:D38)</f>
        <v>1920</v>
      </c>
      <c r="E31" s="192">
        <f>SUM(E32:E38)</f>
        <v>600</v>
      </c>
      <c r="F31" s="193">
        <f>SUM(F32:F38)</f>
        <v>240</v>
      </c>
      <c r="G31" s="114">
        <f t="shared" si="2"/>
        <v>2760</v>
      </c>
      <c r="H31" s="205">
        <f t="shared" si="1"/>
        <v>0.04033169996230682</v>
      </c>
      <c r="I31" s="127">
        <f>SUM(I32:I38)</f>
        <v>2130</v>
      </c>
      <c r="J31" s="125">
        <f>SUM(J32:J38)</f>
        <v>544</v>
      </c>
      <c r="K31" s="126">
        <f>SUM(K32:K38)</f>
        <v>240</v>
      </c>
      <c r="L31" s="114">
        <f>SUM(L32:L38)</f>
        <v>2914</v>
      </c>
      <c r="M31" s="310">
        <f>(L31-G31)/G31</f>
        <v>0.05579710144927536</v>
      </c>
    </row>
    <row r="32" spans="2:13" s="3" customFormat="1" ht="13.5">
      <c r="B32" s="1" t="s">
        <v>38</v>
      </c>
      <c r="C32" s="187">
        <v>1721</v>
      </c>
      <c r="D32" s="4">
        <v>1700</v>
      </c>
      <c r="E32" s="5"/>
      <c r="F32" s="194"/>
      <c r="G32" s="53">
        <f>SUM(D32:F32)</f>
        <v>1700</v>
      </c>
      <c r="H32" s="201">
        <f>(G32-C32)/C32</f>
        <v>-0.01220220801859384</v>
      </c>
      <c r="I32" s="4">
        <v>1900</v>
      </c>
      <c r="J32" s="5"/>
      <c r="K32" s="194"/>
      <c r="L32" s="146">
        <f>SUM(I32:K32)</f>
        <v>1900</v>
      </c>
      <c r="M32" s="172">
        <f t="shared" si="4"/>
        <v>0.11764705882352941</v>
      </c>
    </row>
    <row r="33" spans="2:13" s="3" customFormat="1" ht="13.5">
      <c r="B33" s="1" t="s">
        <v>39</v>
      </c>
      <c r="C33" s="188">
        <v>2</v>
      </c>
      <c r="D33" s="4">
        <v>10</v>
      </c>
      <c r="E33" s="5"/>
      <c r="F33" s="194"/>
      <c r="G33" s="52">
        <f t="shared" si="2"/>
        <v>10</v>
      </c>
      <c r="H33" s="202">
        <f t="shared" si="1"/>
        <v>4</v>
      </c>
      <c r="I33" s="4">
        <v>10</v>
      </c>
      <c r="J33" s="5"/>
      <c r="K33" s="194"/>
      <c r="L33" s="146">
        <f aca="true" t="shared" si="5" ref="L33:L74">SUM(I33:K33)</f>
        <v>10</v>
      </c>
      <c r="M33" s="172">
        <f t="shared" si="4"/>
        <v>0</v>
      </c>
    </row>
    <row r="34" spans="2:13" s="3" customFormat="1" ht="13.5">
      <c r="B34" s="1" t="s">
        <v>40</v>
      </c>
      <c r="C34" s="188">
        <v>56</v>
      </c>
      <c r="D34" s="4">
        <v>10</v>
      </c>
      <c r="E34" s="5">
        <v>600</v>
      </c>
      <c r="F34" s="194"/>
      <c r="G34" s="52">
        <f t="shared" si="2"/>
        <v>610</v>
      </c>
      <c r="H34" s="202">
        <f t="shared" si="1"/>
        <v>9.892857142857142</v>
      </c>
      <c r="I34" s="4">
        <v>10</v>
      </c>
      <c r="J34" s="5">
        <v>544</v>
      </c>
      <c r="K34" s="194"/>
      <c r="L34" s="146">
        <f t="shared" si="5"/>
        <v>554</v>
      </c>
      <c r="M34" s="172">
        <f t="shared" si="4"/>
        <v>-0.09180327868852459</v>
      </c>
    </row>
    <row r="35" spans="2:13" s="3" customFormat="1" ht="13.5">
      <c r="B35" s="1" t="s">
        <v>41</v>
      </c>
      <c r="C35" s="188">
        <v>66</v>
      </c>
      <c r="D35" s="4">
        <v>10</v>
      </c>
      <c r="E35" s="5"/>
      <c r="F35" s="194">
        <v>60</v>
      </c>
      <c r="G35" s="52">
        <f t="shared" si="2"/>
        <v>70</v>
      </c>
      <c r="H35" s="202">
        <f t="shared" si="1"/>
        <v>0.06060606060606061</v>
      </c>
      <c r="I35" s="4">
        <v>10</v>
      </c>
      <c r="J35" s="5"/>
      <c r="K35" s="194">
        <v>60</v>
      </c>
      <c r="L35" s="146">
        <f t="shared" si="5"/>
        <v>70</v>
      </c>
      <c r="M35" s="172">
        <f t="shared" si="4"/>
        <v>0</v>
      </c>
    </row>
    <row r="36" spans="2:13" s="3" customFormat="1" ht="13.5">
      <c r="B36" s="1" t="s">
        <v>42</v>
      </c>
      <c r="C36" s="188">
        <v>3</v>
      </c>
      <c r="D36" s="4"/>
      <c r="E36" s="5"/>
      <c r="F36" s="194">
        <v>4</v>
      </c>
      <c r="G36" s="52">
        <f t="shared" si="2"/>
        <v>4</v>
      </c>
      <c r="H36" s="202">
        <f t="shared" si="1"/>
        <v>0.3333333333333333</v>
      </c>
      <c r="I36" s="4"/>
      <c r="J36" s="5"/>
      <c r="K36" s="194">
        <v>4</v>
      </c>
      <c r="L36" s="146">
        <f t="shared" si="5"/>
        <v>4</v>
      </c>
      <c r="M36" s="172">
        <f t="shared" si="4"/>
        <v>0</v>
      </c>
    </row>
    <row r="37" spans="2:13" s="3" customFormat="1" ht="13.5">
      <c r="B37" s="1" t="s">
        <v>43</v>
      </c>
      <c r="C37" s="188">
        <v>153</v>
      </c>
      <c r="D37" s="4">
        <v>10</v>
      </c>
      <c r="E37" s="5"/>
      <c r="F37" s="194">
        <v>40</v>
      </c>
      <c r="G37" s="52">
        <f t="shared" si="2"/>
        <v>50</v>
      </c>
      <c r="H37" s="202">
        <f t="shared" si="1"/>
        <v>-0.673202614379085</v>
      </c>
      <c r="I37" s="4">
        <v>20</v>
      </c>
      <c r="J37" s="5"/>
      <c r="K37" s="194">
        <v>40</v>
      </c>
      <c r="L37" s="146">
        <f t="shared" si="5"/>
        <v>60</v>
      </c>
      <c r="M37" s="172">
        <f t="shared" si="4"/>
        <v>0.2</v>
      </c>
    </row>
    <row r="38" spans="2:13" s="3" customFormat="1" ht="13.5">
      <c r="B38" s="1" t="s">
        <v>44</v>
      </c>
      <c r="C38" s="188">
        <v>652</v>
      </c>
      <c r="D38" s="4">
        <v>180</v>
      </c>
      <c r="E38" s="5"/>
      <c r="F38" s="194">
        <v>136</v>
      </c>
      <c r="G38" s="52">
        <f t="shared" si="2"/>
        <v>316</v>
      </c>
      <c r="H38" s="202">
        <f t="shared" si="1"/>
        <v>-0.5153374233128835</v>
      </c>
      <c r="I38" s="4">
        <v>180</v>
      </c>
      <c r="J38" s="5"/>
      <c r="K38" s="194">
        <v>136</v>
      </c>
      <c r="L38" s="146">
        <f t="shared" si="5"/>
        <v>316</v>
      </c>
      <c r="M38" s="172">
        <f t="shared" si="4"/>
        <v>0</v>
      </c>
    </row>
    <row r="39" spans="2:13" s="182" customFormat="1" ht="13.5">
      <c r="B39" s="33" t="s">
        <v>45</v>
      </c>
      <c r="C39" s="189">
        <f>SUM(C40:C43)</f>
        <v>1661</v>
      </c>
      <c r="D39" s="120">
        <f>SUM(D40:D43)</f>
        <v>210</v>
      </c>
      <c r="E39" s="121">
        <f>SUM(E40:E43)</f>
        <v>0</v>
      </c>
      <c r="F39" s="195">
        <f>SUM(F40:F43)</f>
        <v>2067</v>
      </c>
      <c r="G39" s="109">
        <f>SUM(D39:F39)</f>
        <v>2277</v>
      </c>
      <c r="H39" s="203">
        <f t="shared" si="1"/>
        <v>0.3708609271523179</v>
      </c>
      <c r="I39" s="120">
        <f>SUM(I40:I43)</f>
        <v>210</v>
      </c>
      <c r="J39" s="121">
        <f>SUM(J40:J43)</f>
        <v>0</v>
      </c>
      <c r="K39" s="195">
        <f>SUM(K40:K43)</f>
        <v>2066</v>
      </c>
      <c r="L39" s="109">
        <f>SUM(I39:K39)</f>
        <v>2276</v>
      </c>
      <c r="M39" s="310">
        <f t="shared" si="4"/>
        <v>-0.0004391743522178305</v>
      </c>
    </row>
    <row r="40" spans="2:13" s="3" customFormat="1" ht="13.5">
      <c r="B40" s="1" t="s">
        <v>126</v>
      </c>
      <c r="C40" s="188">
        <v>74</v>
      </c>
      <c r="D40" s="4">
        <v>50</v>
      </c>
      <c r="E40" s="5"/>
      <c r="F40" s="194">
        <v>300</v>
      </c>
      <c r="G40" s="52">
        <f t="shared" si="2"/>
        <v>350</v>
      </c>
      <c r="H40" s="202">
        <f t="shared" si="1"/>
        <v>3.72972972972973</v>
      </c>
      <c r="I40" s="4">
        <v>50</v>
      </c>
      <c r="J40" s="5"/>
      <c r="K40" s="194">
        <v>300</v>
      </c>
      <c r="L40" s="146">
        <f t="shared" si="5"/>
        <v>350</v>
      </c>
      <c r="M40" s="172">
        <f t="shared" si="4"/>
        <v>0</v>
      </c>
    </row>
    <row r="41" spans="2:13" s="3" customFormat="1" ht="13.5">
      <c r="B41" s="1" t="s">
        <v>46</v>
      </c>
      <c r="C41" s="188">
        <v>1150</v>
      </c>
      <c r="D41" s="4">
        <v>80</v>
      </c>
      <c r="E41" s="5"/>
      <c r="F41" s="194">
        <v>1420</v>
      </c>
      <c r="G41" s="52">
        <f t="shared" si="2"/>
        <v>1500</v>
      </c>
      <c r="H41" s="202">
        <f t="shared" si="1"/>
        <v>0.30434782608695654</v>
      </c>
      <c r="I41" s="4">
        <v>80</v>
      </c>
      <c r="J41" s="5"/>
      <c r="K41" s="194">
        <v>1420</v>
      </c>
      <c r="L41" s="146">
        <f t="shared" si="5"/>
        <v>1500</v>
      </c>
      <c r="M41" s="172">
        <f t="shared" si="4"/>
        <v>0</v>
      </c>
    </row>
    <row r="42" spans="2:13" s="3" customFormat="1" ht="13.5">
      <c r="B42" s="1" t="s">
        <v>47</v>
      </c>
      <c r="C42" s="188">
        <v>9</v>
      </c>
      <c r="D42" s="4"/>
      <c r="E42" s="5"/>
      <c r="F42" s="194">
        <v>16</v>
      </c>
      <c r="G42" s="52">
        <f t="shared" si="2"/>
        <v>16</v>
      </c>
      <c r="H42" s="202">
        <f t="shared" si="1"/>
        <v>0.7777777777777778</v>
      </c>
      <c r="I42" s="4"/>
      <c r="J42" s="5"/>
      <c r="K42" s="194">
        <v>15</v>
      </c>
      <c r="L42" s="146">
        <f t="shared" si="5"/>
        <v>15</v>
      </c>
      <c r="M42" s="172">
        <f t="shared" si="4"/>
        <v>-0.0625</v>
      </c>
    </row>
    <row r="43" spans="2:13" s="3" customFormat="1" ht="13.5">
      <c r="B43" s="1" t="s">
        <v>48</v>
      </c>
      <c r="C43" s="188">
        <v>428</v>
      </c>
      <c r="D43" s="4">
        <v>80</v>
      </c>
      <c r="E43" s="5"/>
      <c r="F43" s="194">
        <v>331</v>
      </c>
      <c r="G43" s="52">
        <f t="shared" si="2"/>
        <v>411</v>
      </c>
      <c r="H43" s="202">
        <f t="shared" si="1"/>
        <v>-0.0397196261682243</v>
      </c>
      <c r="I43" s="4">
        <v>80</v>
      </c>
      <c r="J43" s="5"/>
      <c r="K43" s="194">
        <v>331</v>
      </c>
      <c r="L43" s="146">
        <f t="shared" si="5"/>
        <v>411</v>
      </c>
      <c r="M43" s="172">
        <f t="shared" si="4"/>
        <v>0</v>
      </c>
    </row>
    <row r="44" spans="2:13" s="119" customFormat="1" ht="13.5">
      <c r="B44" s="33" t="s">
        <v>37</v>
      </c>
      <c r="C44" s="188"/>
      <c r="D44" s="116"/>
      <c r="E44" s="117"/>
      <c r="F44" s="118"/>
      <c r="G44" s="52">
        <f t="shared" si="2"/>
        <v>0</v>
      </c>
      <c r="H44" s="202" t="e">
        <f t="shared" si="1"/>
        <v>#DIV/0!</v>
      </c>
      <c r="I44" s="116"/>
      <c r="J44" s="117"/>
      <c r="K44" s="118"/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496</v>
      </c>
      <c r="D45" s="116">
        <v>20</v>
      </c>
      <c r="E45" s="117"/>
      <c r="F45" s="118">
        <v>698</v>
      </c>
      <c r="G45" s="52">
        <f t="shared" si="2"/>
        <v>718</v>
      </c>
      <c r="H45" s="202">
        <f t="shared" si="1"/>
        <v>0.4475806451612903</v>
      </c>
      <c r="I45" s="116">
        <v>20</v>
      </c>
      <c r="J45" s="117"/>
      <c r="K45" s="118">
        <v>700</v>
      </c>
      <c r="L45" s="52">
        <f t="shared" si="5"/>
        <v>720</v>
      </c>
      <c r="M45" s="172">
        <f t="shared" si="4"/>
        <v>0.002785515320334262</v>
      </c>
    </row>
    <row r="46" spans="2:13" s="119" customFormat="1" ht="13.5">
      <c r="B46" s="144" t="s">
        <v>84</v>
      </c>
      <c r="C46" s="188">
        <v>433</v>
      </c>
      <c r="D46" s="116"/>
      <c r="E46" s="117"/>
      <c r="F46" s="118"/>
      <c r="G46" s="52">
        <f t="shared" si="2"/>
        <v>0</v>
      </c>
      <c r="H46" s="202">
        <f t="shared" si="1"/>
        <v>-1</v>
      </c>
      <c r="I46" s="116"/>
      <c r="J46" s="117"/>
      <c r="K46" s="118"/>
      <c r="L46" s="52">
        <f t="shared" si="5"/>
        <v>0</v>
      </c>
      <c r="M46" s="172" t="e">
        <f t="shared" si="4"/>
        <v>#DIV/0!</v>
      </c>
    </row>
    <row r="47" spans="2:13" s="119" customFormat="1" ht="13.5">
      <c r="B47" s="144" t="s">
        <v>85</v>
      </c>
      <c r="C47" s="188"/>
      <c r="D47" s="116"/>
      <c r="E47" s="117"/>
      <c r="F47" s="118"/>
      <c r="G47" s="52">
        <f>SUM(D47:F47)</f>
        <v>0</v>
      </c>
      <c r="H47" s="202" t="e">
        <f t="shared" si="1"/>
        <v>#DIV/0!</v>
      </c>
      <c r="I47" s="116"/>
      <c r="J47" s="117"/>
      <c r="K47" s="118"/>
      <c r="L47" s="52">
        <f t="shared" si="5"/>
        <v>0</v>
      </c>
      <c r="M47" s="172" t="e">
        <f t="shared" si="4"/>
        <v>#DIV/0!</v>
      </c>
    </row>
    <row r="48" spans="2:13" s="182" customFormat="1" ht="13.5">
      <c r="B48" s="183" t="s">
        <v>86</v>
      </c>
      <c r="C48" s="189">
        <f>SUM(C49:C56)</f>
        <v>2409</v>
      </c>
      <c r="D48" s="120">
        <f>SUM(D49:D56)</f>
        <v>1802</v>
      </c>
      <c r="E48" s="121">
        <f>SUM(E49:E56)</f>
        <v>0</v>
      </c>
      <c r="F48" s="195">
        <f>SUM(F49:F56)</f>
        <v>470</v>
      </c>
      <c r="G48" s="109">
        <f t="shared" si="2"/>
        <v>2272</v>
      </c>
      <c r="H48" s="203">
        <f t="shared" si="1"/>
        <v>-0.056870070568700706</v>
      </c>
      <c r="I48" s="120">
        <f>SUM(I49:I56)</f>
        <v>1502</v>
      </c>
      <c r="J48" s="121">
        <f>SUM(J49:J56)</f>
        <v>0</v>
      </c>
      <c r="K48" s="195">
        <f>SUM(K49:K56)</f>
        <v>441</v>
      </c>
      <c r="L48" s="109">
        <f t="shared" si="5"/>
        <v>1943</v>
      </c>
      <c r="M48" s="310">
        <f t="shared" si="4"/>
        <v>-0.144806338028169</v>
      </c>
    </row>
    <row r="49" spans="2:13" s="3" customFormat="1" ht="13.5">
      <c r="B49" s="227" t="s">
        <v>50</v>
      </c>
      <c r="C49" s="188">
        <v>8</v>
      </c>
      <c r="D49" s="4"/>
      <c r="E49" s="5"/>
      <c r="F49" s="194">
        <v>6</v>
      </c>
      <c r="G49" s="52">
        <f t="shared" si="2"/>
        <v>6</v>
      </c>
      <c r="H49" s="202">
        <f t="shared" si="1"/>
        <v>-0.25</v>
      </c>
      <c r="I49" s="4"/>
      <c r="J49" s="5"/>
      <c r="K49" s="194">
        <v>6</v>
      </c>
      <c r="L49" s="146">
        <f t="shared" si="5"/>
        <v>6</v>
      </c>
      <c r="M49" s="172">
        <f t="shared" si="4"/>
        <v>0</v>
      </c>
    </row>
    <row r="50" spans="2:13" s="3" customFormat="1" ht="13.5">
      <c r="B50" s="227" t="s">
        <v>51</v>
      </c>
      <c r="C50" s="188">
        <v>35</v>
      </c>
      <c r="D50" s="4"/>
      <c r="E50" s="5"/>
      <c r="F50" s="194">
        <v>40</v>
      </c>
      <c r="G50" s="52">
        <f t="shared" si="2"/>
        <v>40</v>
      </c>
      <c r="H50" s="202">
        <f t="shared" si="1"/>
        <v>0.14285714285714285</v>
      </c>
      <c r="I50" s="4"/>
      <c r="J50" s="5"/>
      <c r="K50" s="194">
        <v>40</v>
      </c>
      <c r="L50" s="146">
        <f t="shared" si="5"/>
        <v>40</v>
      </c>
      <c r="M50" s="172">
        <f t="shared" si="4"/>
        <v>0</v>
      </c>
    </row>
    <row r="51" spans="2:13" s="3" customFormat="1" ht="13.5">
      <c r="B51" s="227" t="s">
        <v>52</v>
      </c>
      <c r="C51" s="188">
        <v>54</v>
      </c>
      <c r="D51" s="4"/>
      <c r="E51" s="5"/>
      <c r="F51" s="194">
        <v>20</v>
      </c>
      <c r="G51" s="52">
        <f t="shared" si="2"/>
        <v>20</v>
      </c>
      <c r="H51" s="202">
        <f t="shared" si="1"/>
        <v>-0.6296296296296297</v>
      </c>
      <c r="I51" s="4"/>
      <c r="J51" s="5"/>
      <c r="K51" s="194">
        <v>20</v>
      </c>
      <c r="L51" s="146">
        <f t="shared" si="5"/>
        <v>20</v>
      </c>
      <c r="M51" s="172">
        <f t="shared" si="4"/>
        <v>0</v>
      </c>
    </row>
    <row r="52" spans="2:13" s="3" customFormat="1" ht="13.5" customHeight="1">
      <c r="B52" s="227" t="s">
        <v>53</v>
      </c>
      <c r="C52" s="188"/>
      <c r="D52" s="4"/>
      <c r="E52" s="5"/>
      <c r="F52" s="194"/>
      <c r="G52" s="52">
        <f t="shared" si="2"/>
        <v>0</v>
      </c>
      <c r="H52" s="202" t="e">
        <f t="shared" si="1"/>
        <v>#DIV/0!</v>
      </c>
      <c r="I52" s="4"/>
      <c r="J52" s="5"/>
      <c r="K52" s="194"/>
      <c r="L52" s="146">
        <f t="shared" si="5"/>
        <v>0</v>
      </c>
      <c r="M52" s="172" t="e">
        <f t="shared" si="4"/>
        <v>#DIV/0!</v>
      </c>
    </row>
    <row r="53" spans="2:13" s="3" customFormat="1" ht="13.5" customHeight="1">
      <c r="B53" s="227" t="s">
        <v>127</v>
      </c>
      <c r="C53" s="188">
        <v>59</v>
      </c>
      <c r="D53" s="4"/>
      <c r="E53" s="5"/>
      <c r="F53" s="194">
        <v>57</v>
      </c>
      <c r="G53" s="52">
        <f t="shared" si="2"/>
        <v>57</v>
      </c>
      <c r="H53" s="202">
        <f t="shared" si="1"/>
        <v>-0.03389830508474576</v>
      </c>
      <c r="I53" s="4"/>
      <c r="J53" s="5"/>
      <c r="K53" s="194">
        <v>57</v>
      </c>
      <c r="L53" s="146">
        <f t="shared" si="5"/>
        <v>57</v>
      </c>
      <c r="M53" s="172">
        <f t="shared" si="4"/>
        <v>0</v>
      </c>
    </row>
    <row r="54" spans="2:13" s="3" customFormat="1" ht="13.5">
      <c r="B54" s="227" t="s">
        <v>54</v>
      </c>
      <c r="C54" s="188"/>
      <c r="D54" s="4"/>
      <c r="E54" s="5"/>
      <c r="F54" s="194">
        <v>10</v>
      </c>
      <c r="G54" s="52">
        <f t="shared" si="2"/>
        <v>10</v>
      </c>
      <c r="H54" s="202" t="e">
        <f t="shared" si="1"/>
        <v>#DIV/0!</v>
      </c>
      <c r="I54" s="4"/>
      <c r="J54" s="5"/>
      <c r="K54" s="194">
        <v>10</v>
      </c>
      <c r="L54" s="146">
        <f t="shared" si="5"/>
        <v>10</v>
      </c>
      <c r="M54" s="172">
        <f t="shared" si="4"/>
        <v>0</v>
      </c>
    </row>
    <row r="55" spans="2:13" s="3" customFormat="1" ht="13.5">
      <c r="B55" s="227" t="s">
        <v>55</v>
      </c>
      <c r="C55" s="188">
        <v>19</v>
      </c>
      <c r="D55" s="4">
        <v>2</v>
      </c>
      <c r="E55" s="5"/>
      <c r="F55" s="194">
        <v>15</v>
      </c>
      <c r="G55" s="52">
        <f t="shared" si="2"/>
        <v>17</v>
      </c>
      <c r="H55" s="202">
        <f t="shared" si="1"/>
        <v>-0.10526315789473684</v>
      </c>
      <c r="I55" s="4">
        <v>2</v>
      </c>
      <c r="J55" s="5"/>
      <c r="K55" s="194">
        <v>15</v>
      </c>
      <c r="L55" s="146">
        <f t="shared" si="5"/>
        <v>17</v>
      </c>
      <c r="M55" s="172">
        <f t="shared" si="4"/>
        <v>0</v>
      </c>
    </row>
    <row r="56" spans="2:13" s="3" customFormat="1" ht="13.5">
      <c r="B56" s="227" t="s">
        <v>128</v>
      </c>
      <c r="C56" s="188">
        <v>2234</v>
      </c>
      <c r="D56" s="4">
        <v>1800</v>
      </c>
      <c r="E56" s="5"/>
      <c r="F56" s="194">
        <v>322</v>
      </c>
      <c r="G56" s="52">
        <f t="shared" si="2"/>
        <v>2122</v>
      </c>
      <c r="H56" s="202">
        <f t="shared" si="1"/>
        <v>-0.050134288272157566</v>
      </c>
      <c r="I56" s="4">
        <v>1500</v>
      </c>
      <c r="J56" s="5"/>
      <c r="K56" s="194">
        <v>293</v>
      </c>
      <c r="L56" s="146">
        <f t="shared" si="5"/>
        <v>1793</v>
      </c>
      <c r="M56" s="172">
        <f t="shared" si="4"/>
        <v>-0.15504241281809614</v>
      </c>
    </row>
    <row r="57" spans="2:13" s="119" customFormat="1" ht="13.5">
      <c r="B57" s="144" t="s">
        <v>95</v>
      </c>
      <c r="C57" s="188">
        <v>14118</v>
      </c>
      <c r="D57" s="116"/>
      <c r="E57" s="117">
        <v>14086</v>
      </c>
      <c r="F57" s="118"/>
      <c r="G57" s="52">
        <f t="shared" si="2"/>
        <v>14086</v>
      </c>
      <c r="H57" s="202">
        <f t="shared" si="1"/>
        <v>-0.002266610001416631</v>
      </c>
      <c r="I57" s="116"/>
      <c r="J57" s="117">
        <v>14900</v>
      </c>
      <c r="K57" s="118">
        <v>0</v>
      </c>
      <c r="L57" s="52">
        <f t="shared" si="5"/>
        <v>14900</v>
      </c>
      <c r="M57" s="172">
        <f t="shared" si="4"/>
        <v>0.057787874485304556</v>
      </c>
    </row>
    <row r="58" spans="2:13" s="119" customFormat="1" ht="13.5">
      <c r="B58" s="145" t="s">
        <v>129</v>
      </c>
      <c r="C58" s="188">
        <v>70</v>
      </c>
      <c r="D58" s="116"/>
      <c r="E58" s="117">
        <v>70</v>
      </c>
      <c r="F58" s="118"/>
      <c r="G58" s="52">
        <f t="shared" si="2"/>
        <v>70</v>
      </c>
      <c r="H58" s="202">
        <f t="shared" si="1"/>
        <v>0</v>
      </c>
      <c r="I58" s="116"/>
      <c r="J58" s="117">
        <v>70</v>
      </c>
      <c r="K58" s="118"/>
      <c r="L58" s="52">
        <f t="shared" si="5"/>
        <v>70</v>
      </c>
      <c r="M58" s="172">
        <f t="shared" si="4"/>
        <v>0</v>
      </c>
    </row>
    <row r="59" spans="2:13" s="123" customFormat="1" ht="13.5">
      <c r="B59" s="33" t="s">
        <v>130</v>
      </c>
      <c r="C59" s="188">
        <v>4748</v>
      </c>
      <c r="D59" s="116"/>
      <c r="E59" s="117">
        <v>4836</v>
      </c>
      <c r="F59" s="118"/>
      <c r="G59" s="52">
        <f t="shared" si="2"/>
        <v>4836</v>
      </c>
      <c r="H59" s="202">
        <f t="shared" si="1"/>
        <v>0.018534119629317607</v>
      </c>
      <c r="I59" s="116"/>
      <c r="J59" s="117">
        <v>5215</v>
      </c>
      <c r="K59" s="118"/>
      <c r="L59" s="52">
        <f t="shared" si="5"/>
        <v>5215</v>
      </c>
      <c r="M59" s="172">
        <f t="shared" si="4"/>
        <v>0.0783705541770058</v>
      </c>
    </row>
    <row r="60" spans="2:13" s="123" customFormat="1" ht="13.5">
      <c r="B60" s="33" t="s">
        <v>131</v>
      </c>
      <c r="C60" s="188">
        <v>58</v>
      </c>
      <c r="D60" s="116"/>
      <c r="E60" s="117"/>
      <c r="F60" s="118"/>
      <c r="G60" s="52">
        <f t="shared" si="2"/>
        <v>0</v>
      </c>
      <c r="H60" s="202">
        <f t="shared" si="1"/>
        <v>-1</v>
      </c>
      <c r="I60" s="116"/>
      <c r="J60" s="117"/>
      <c r="K60" s="118"/>
      <c r="L60" s="52">
        <f t="shared" si="5"/>
        <v>0</v>
      </c>
      <c r="M60" s="172" t="e">
        <f t="shared" si="4"/>
        <v>#DIV/0!</v>
      </c>
    </row>
    <row r="61" spans="2:13" s="182" customFormat="1" ht="13.5">
      <c r="B61" s="33" t="s">
        <v>132</v>
      </c>
      <c r="C61" s="189">
        <f>SUM(C62:C64)</f>
        <v>185</v>
      </c>
      <c r="D61" s="120">
        <f>SUM(D62:D64)</f>
        <v>0</v>
      </c>
      <c r="E61" s="121">
        <f>SUM(E62:E64)</f>
        <v>277</v>
      </c>
      <c r="F61" s="195">
        <f>SUM(F62:F64)</f>
        <v>0</v>
      </c>
      <c r="G61" s="109">
        <f t="shared" si="2"/>
        <v>277</v>
      </c>
      <c r="H61" s="203">
        <f t="shared" si="1"/>
        <v>0.4972972972972973</v>
      </c>
      <c r="I61" s="120">
        <f>SUM(I62:I64)</f>
        <v>0</v>
      </c>
      <c r="J61" s="121">
        <f>SUM(J62:J64)</f>
        <v>353</v>
      </c>
      <c r="K61" s="195">
        <f>SUM(K62:K64)</f>
        <v>0</v>
      </c>
      <c r="L61" s="109">
        <f t="shared" si="5"/>
        <v>353</v>
      </c>
      <c r="M61" s="310">
        <f t="shared" si="4"/>
        <v>0.2743682310469314</v>
      </c>
    </row>
    <row r="62" spans="2:13" s="3" customFormat="1" ht="13.5">
      <c r="B62" s="222" t="s">
        <v>56</v>
      </c>
      <c r="C62" s="188">
        <v>141</v>
      </c>
      <c r="D62" s="7"/>
      <c r="E62" s="8">
        <v>212</v>
      </c>
      <c r="F62" s="9"/>
      <c r="G62" s="52">
        <f t="shared" si="2"/>
        <v>212</v>
      </c>
      <c r="H62" s="202">
        <f t="shared" si="1"/>
        <v>0.5035460992907801</v>
      </c>
      <c r="I62" s="7"/>
      <c r="J62" s="8">
        <v>298</v>
      </c>
      <c r="K62" s="9"/>
      <c r="L62" s="115">
        <f t="shared" si="5"/>
        <v>298</v>
      </c>
      <c r="M62" s="172">
        <f t="shared" si="4"/>
        <v>0.4056603773584906</v>
      </c>
    </row>
    <row r="63" spans="2:13" s="3" customFormat="1" ht="13.5">
      <c r="B63" s="222" t="s">
        <v>96</v>
      </c>
      <c r="C63" s="188">
        <v>15</v>
      </c>
      <c r="D63" s="7"/>
      <c r="E63" s="8">
        <v>15</v>
      </c>
      <c r="F63" s="9"/>
      <c r="G63" s="52">
        <f t="shared" si="2"/>
        <v>15</v>
      </c>
      <c r="H63" s="202">
        <f t="shared" si="1"/>
        <v>0</v>
      </c>
      <c r="I63" s="7"/>
      <c r="J63" s="8">
        <v>5</v>
      </c>
      <c r="K63" s="9"/>
      <c r="L63" s="115">
        <f t="shared" si="5"/>
        <v>5</v>
      </c>
      <c r="M63" s="172">
        <f t="shared" si="4"/>
        <v>-0.6666666666666666</v>
      </c>
    </row>
    <row r="64" spans="2:13" s="3" customFormat="1" ht="13.5">
      <c r="B64" s="222" t="s">
        <v>57</v>
      </c>
      <c r="C64" s="188">
        <v>29</v>
      </c>
      <c r="D64" s="7"/>
      <c r="E64" s="8">
        <v>50</v>
      </c>
      <c r="F64" s="9"/>
      <c r="G64" s="52">
        <f t="shared" si="2"/>
        <v>50</v>
      </c>
      <c r="H64" s="202">
        <f t="shared" si="1"/>
        <v>0.7241379310344828</v>
      </c>
      <c r="I64" s="7"/>
      <c r="J64" s="8">
        <v>50</v>
      </c>
      <c r="K64" s="9"/>
      <c r="L64" s="115">
        <f t="shared" si="5"/>
        <v>50</v>
      </c>
      <c r="M64" s="172">
        <f t="shared" si="4"/>
        <v>0</v>
      </c>
    </row>
    <row r="65" spans="2:13" s="119" customFormat="1" ht="13.5">
      <c r="B65" s="33" t="s">
        <v>133</v>
      </c>
      <c r="C65" s="188">
        <v>21</v>
      </c>
      <c r="D65" s="116"/>
      <c r="E65" s="117"/>
      <c r="F65" s="118"/>
      <c r="G65" s="52">
        <f t="shared" si="2"/>
        <v>0</v>
      </c>
      <c r="H65" s="202">
        <f t="shared" si="1"/>
        <v>-1</v>
      </c>
      <c r="I65" s="116"/>
      <c r="J65" s="117"/>
      <c r="K65" s="118"/>
      <c r="L65" s="52">
        <f t="shared" si="5"/>
        <v>0</v>
      </c>
      <c r="M65" s="172" t="e">
        <f t="shared" si="4"/>
        <v>#DIV/0!</v>
      </c>
    </row>
    <row r="66" spans="2:13" s="119" customFormat="1" ht="13.5">
      <c r="B66" s="33" t="s">
        <v>134</v>
      </c>
      <c r="C66" s="188"/>
      <c r="D66" s="116"/>
      <c r="E66" s="117"/>
      <c r="F66" s="118"/>
      <c r="G66" s="52">
        <f t="shared" si="2"/>
        <v>0</v>
      </c>
      <c r="H66" s="202" t="e">
        <f t="shared" si="1"/>
        <v>#DIV/0!</v>
      </c>
      <c r="I66" s="116"/>
      <c r="J66" s="117"/>
      <c r="K66" s="118"/>
      <c r="L66" s="52">
        <f t="shared" si="5"/>
        <v>0</v>
      </c>
      <c r="M66" s="172" t="e">
        <f t="shared" si="4"/>
        <v>#DIV/0!</v>
      </c>
    </row>
    <row r="67" spans="2:13" s="119" customFormat="1" ht="13.5">
      <c r="B67" s="33" t="s">
        <v>135</v>
      </c>
      <c r="C67" s="188"/>
      <c r="D67" s="116"/>
      <c r="E67" s="117"/>
      <c r="F67" s="118"/>
      <c r="G67" s="52">
        <f aca="true" t="shared" si="6" ref="G67:G73">SUM(D67:F67)</f>
        <v>0</v>
      </c>
      <c r="H67" s="202" t="e">
        <f t="shared" si="1"/>
        <v>#DIV/0!</v>
      </c>
      <c r="I67" s="116"/>
      <c r="J67" s="117"/>
      <c r="K67" s="118"/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136</v>
      </c>
      <c r="C68" s="188"/>
      <c r="D68" s="116"/>
      <c r="E68" s="117"/>
      <c r="F68" s="118"/>
      <c r="G68" s="52">
        <f t="shared" si="6"/>
        <v>0</v>
      </c>
      <c r="H68" s="202" t="e">
        <f t="shared" si="1"/>
        <v>#DIV/0!</v>
      </c>
      <c r="I68" s="116"/>
      <c r="J68" s="117"/>
      <c r="K68" s="118"/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137</v>
      </c>
      <c r="C69" s="188">
        <v>376</v>
      </c>
      <c r="D69" s="116"/>
      <c r="E69" s="117"/>
      <c r="F69" s="118">
        <v>256</v>
      </c>
      <c r="G69" s="52">
        <f t="shared" si="6"/>
        <v>256</v>
      </c>
      <c r="H69" s="202">
        <f t="shared" si="1"/>
        <v>-0.3191489361702128</v>
      </c>
      <c r="I69" s="116"/>
      <c r="J69" s="117"/>
      <c r="K69" s="118">
        <v>248</v>
      </c>
      <c r="L69" s="52">
        <f t="shared" si="5"/>
        <v>248</v>
      </c>
      <c r="M69" s="172">
        <f t="shared" si="4"/>
        <v>-0.03125</v>
      </c>
    </row>
    <row r="70" spans="2:13" s="119" customFormat="1" ht="13.5">
      <c r="B70" s="33" t="s">
        <v>138</v>
      </c>
      <c r="C70" s="188">
        <v>639</v>
      </c>
      <c r="D70" s="116">
        <v>265</v>
      </c>
      <c r="E70" s="117"/>
      <c r="F70" s="118">
        <v>200</v>
      </c>
      <c r="G70" s="52">
        <f t="shared" si="6"/>
        <v>465</v>
      </c>
      <c r="H70" s="202">
        <f t="shared" si="1"/>
        <v>-0.27230046948356806</v>
      </c>
      <c r="I70" s="116">
        <v>368</v>
      </c>
      <c r="J70" s="117"/>
      <c r="K70" s="118">
        <v>200</v>
      </c>
      <c r="L70" s="52">
        <f t="shared" si="5"/>
        <v>568</v>
      </c>
      <c r="M70" s="172">
        <f t="shared" si="4"/>
        <v>0.221505376344086</v>
      </c>
    </row>
    <row r="71" spans="2:13" s="182" customFormat="1" ht="13.5">
      <c r="B71" s="33" t="s">
        <v>58</v>
      </c>
      <c r="C71" s="189">
        <f>SUM(C72:C73)</f>
        <v>39</v>
      </c>
      <c r="D71" s="120">
        <f>SUM(D72:D73)</f>
        <v>40</v>
      </c>
      <c r="E71" s="121">
        <f>SUM(E72:E73)</f>
        <v>0</v>
      </c>
      <c r="F71" s="195">
        <f>SUM(F72:F73)</f>
        <v>65</v>
      </c>
      <c r="G71" s="109">
        <f t="shared" si="6"/>
        <v>105</v>
      </c>
      <c r="H71" s="203">
        <f>(G71-C71)/C71</f>
        <v>1.6923076923076923</v>
      </c>
      <c r="I71" s="120">
        <f>SUM(I72:I73)</f>
        <v>40</v>
      </c>
      <c r="J71" s="121">
        <f>SUM(J72:J73)</f>
        <v>0</v>
      </c>
      <c r="K71" s="195">
        <f>SUM(K72:K73)</f>
        <v>65</v>
      </c>
      <c r="L71" s="109">
        <f t="shared" si="5"/>
        <v>105</v>
      </c>
      <c r="M71" s="310">
        <f t="shared" si="4"/>
        <v>0</v>
      </c>
    </row>
    <row r="72" spans="2:13" s="3" customFormat="1" ht="13.5">
      <c r="B72" s="34" t="s">
        <v>59</v>
      </c>
      <c r="C72" s="188"/>
      <c r="D72" s="7"/>
      <c r="E72" s="8"/>
      <c r="F72" s="9"/>
      <c r="G72" s="52">
        <f t="shared" si="6"/>
        <v>0</v>
      </c>
      <c r="H72" s="202" t="e">
        <f>(G72-C72)/C72</f>
        <v>#DIV/0!</v>
      </c>
      <c r="I72" s="7"/>
      <c r="J72" s="8"/>
      <c r="K72" s="9"/>
      <c r="L72" s="115">
        <f t="shared" si="5"/>
        <v>0</v>
      </c>
      <c r="M72" s="172" t="e">
        <f t="shared" si="4"/>
        <v>#DIV/0!</v>
      </c>
    </row>
    <row r="73" spans="2:13" s="3" customFormat="1" ht="14.25" thickBot="1">
      <c r="B73" s="49" t="s">
        <v>60</v>
      </c>
      <c r="C73" s="190">
        <v>39</v>
      </c>
      <c r="D73" s="50">
        <v>40</v>
      </c>
      <c r="E73" s="51"/>
      <c r="F73" s="196">
        <v>65</v>
      </c>
      <c r="G73" s="54">
        <f t="shared" si="6"/>
        <v>105</v>
      </c>
      <c r="H73" s="206">
        <f>(G73-C73)/C73</f>
        <v>1.6923076923076923</v>
      </c>
      <c r="I73" s="50">
        <v>40</v>
      </c>
      <c r="J73" s="51"/>
      <c r="K73" s="196">
        <v>65</v>
      </c>
      <c r="L73" s="147">
        <f t="shared" si="5"/>
        <v>105</v>
      </c>
      <c r="M73" s="309">
        <f t="shared" si="4"/>
        <v>0</v>
      </c>
    </row>
    <row r="74" spans="2:13" s="18" customFormat="1" ht="16.5" thickBot="1" thickTop="1">
      <c r="B74" s="43" t="s">
        <v>63</v>
      </c>
      <c r="C74" s="44">
        <f>C5-C30</f>
        <v>56</v>
      </c>
      <c r="D74" s="45">
        <f>D5-D30</f>
        <v>0</v>
      </c>
      <c r="E74" s="46">
        <f>E5-E30</f>
        <v>0</v>
      </c>
      <c r="F74" s="47">
        <f>F5-F30</f>
        <v>0</v>
      </c>
      <c r="G74" s="174">
        <f>G5-G30</f>
        <v>0</v>
      </c>
      <c r="H74" s="207">
        <f>(G74-C74)/C74</f>
        <v>-1</v>
      </c>
      <c r="I74" s="45">
        <f>I5-I30</f>
        <v>0</v>
      </c>
      <c r="J74" s="46">
        <f>J5-J30</f>
        <v>0</v>
      </c>
      <c r="K74" s="213">
        <f>K5-K30</f>
        <v>0</v>
      </c>
      <c r="L74" s="48">
        <f t="shared" si="5"/>
        <v>0</v>
      </c>
      <c r="M74" s="308" t="e">
        <f t="shared" si="4"/>
        <v>#DIV/0!</v>
      </c>
    </row>
    <row r="75" spans="2:13" s="36" customFormat="1" ht="13.5">
      <c r="B75" s="35" t="s">
        <v>82</v>
      </c>
      <c r="C75" s="58">
        <v>8</v>
      </c>
      <c r="D75" s="150"/>
      <c r="E75" s="151"/>
      <c r="F75" s="154"/>
      <c r="G75" s="59"/>
      <c r="H75" s="208"/>
      <c r="I75" s="214"/>
      <c r="J75" s="151"/>
      <c r="K75" s="215"/>
      <c r="L75" s="59"/>
      <c r="M75" s="176"/>
    </row>
    <row r="76" spans="2:13" s="38" customFormat="1" ht="14.25" thickBot="1">
      <c r="B76" s="37" t="s">
        <v>83</v>
      </c>
      <c r="C76" s="148">
        <v>48</v>
      </c>
      <c r="D76" s="152"/>
      <c r="E76" s="153"/>
      <c r="F76" s="155"/>
      <c r="G76" s="149"/>
      <c r="H76" s="209"/>
      <c r="I76" s="216"/>
      <c r="J76" s="153"/>
      <c r="K76" s="217"/>
      <c r="L76" s="149"/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355</v>
      </c>
      <c r="D80" s="76">
        <v>350</v>
      </c>
      <c r="E80" s="77">
        <v>100</v>
      </c>
      <c r="F80" s="78">
        <v>200</v>
      </c>
      <c r="G80" s="79">
        <f>D80+E80-F80</f>
        <v>250</v>
      </c>
      <c r="I80" s="185">
        <v>50</v>
      </c>
      <c r="J80" s="186">
        <v>517</v>
      </c>
    </row>
    <row r="81" spans="2:7" ht="13.5">
      <c r="B81" s="1" t="s">
        <v>68</v>
      </c>
      <c r="C81" s="4">
        <v>25</v>
      </c>
      <c r="D81" s="80">
        <v>25</v>
      </c>
      <c r="E81" s="5">
        <v>25</v>
      </c>
      <c r="F81" s="6">
        <v>0</v>
      </c>
      <c r="G81" s="79">
        <f aca="true" t="shared" si="7" ref="G81:G86">D81+E81-F81</f>
        <v>50</v>
      </c>
    </row>
    <row r="82" spans="2:7" ht="13.5">
      <c r="B82" s="1" t="s">
        <v>69</v>
      </c>
      <c r="C82" s="4">
        <v>89</v>
      </c>
      <c r="D82" s="80">
        <v>45</v>
      </c>
      <c r="E82" s="5">
        <v>40</v>
      </c>
      <c r="F82" s="6">
        <v>80</v>
      </c>
      <c r="G82" s="79">
        <f t="shared" si="7"/>
        <v>5</v>
      </c>
    </row>
    <row r="83" spans="2:13" ht="13.5">
      <c r="B83" s="1" t="s">
        <v>70</v>
      </c>
      <c r="C83" s="4"/>
      <c r="D83" s="80"/>
      <c r="E83" s="5"/>
      <c r="F83" s="6"/>
      <c r="G83" s="79">
        <f t="shared" si="7"/>
        <v>0</v>
      </c>
      <c r="M83" s="62"/>
    </row>
    <row r="84" spans="2:13" ht="13.5">
      <c r="B84" s="2" t="s">
        <v>66</v>
      </c>
      <c r="C84" s="4">
        <v>1874</v>
      </c>
      <c r="D84" s="80">
        <v>1800</v>
      </c>
      <c r="E84" s="5">
        <v>248</v>
      </c>
      <c r="F84" s="6">
        <v>100</v>
      </c>
      <c r="G84" s="79">
        <f t="shared" si="7"/>
        <v>1948</v>
      </c>
      <c r="M84" s="62"/>
    </row>
    <row r="85" spans="2:13" ht="13.5">
      <c r="B85" s="64" t="s">
        <v>67</v>
      </c>
      <c r="C85" s="81">
        <v>399</v>
      </c>
      <c r="D85" s="82">
        <v>329</v>
      </c>
      <c r="E85" s="83">
        <v>30</v>
      </c>
      <c r="F85" s="84">
        <v>70</v>
      </c>
      <c r="G85" s="79">
        <f t="shared" si="7"/>
        <v>289</v>
      </c>
      <c r="M85" s="62"/>
    </row>
    <row r="86" spans="2:13" ht="14.25" thickBot="1">
      <c r="B86" s="65" t="s">
        <v>4</v>
      </c>
      <c r="C86" s="85">
        <v>148</v>
      </c>
      <c r="D86" s="86">
        <v>150</v>
      </c>
      <c r="E86" s="87">
        <v>298</v>
      </c>
      <c r="F86" s="88">
        <v>300</v>
      </c>
      <c r="G86" s="89">
        <f t="shared" si="7"/>
        <v>148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4382.4</v>
      </c>
      <c r="D89" s="101">
        <f>SUM(D90:D92)</f>
        <v>4237.4</v>
      </c>
      <c r="E89" s="102">
        <f>SUM(E90:E92)</f>
        <v>4237.4</v>
      </c>
      <c r="M89" s="62"/>
    </row>
    <row r="90" spans="2:13" ht="13.5" customHeight="1">
      <c r="B90" s="304" t="s">
        <v>97</v>
      </c>
      <c r="C90" s="94">
        <v>4345</v>
      </c>
      <c r="D90" s="95">
        <v>4200</v>
      </c>
      <c r="E90" s="96">
        <v>4200</v>
      </c>
      <c r="M90" s="62"/>
    </row>
    <row r="91" spans="2:13" ht="13.5" customHeight="1">
      <c r="B91" s="304" t="s">
        <v>98</v>
      </c>
      <c r="C91" s="94">
        <v>37</v>
      </c>
      <c r="D91" s="95">
        <v>37</v>
      </c>
      <c r="E91" s="96">
        <v>37</v>
      </c>
      <c r="M91" s="62"/>
    </row>
    <row r="92" spans="2:13" ht="13.5" customHeight="1" thickBot="1">
      <c r="B92" s="305" t="s">
        <v>99</v>
      </c>
      <c r="C92" s="97">
        <v>0.4</v>
      </c>
      <c r="D92" s="98">
        <v>0.4</v>
      </c>
      <c r="E92" s="99">
        <v>0.4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>
        <v>16367</v>
      </c>
      <c r="D95" s="90">
        <v>16367</v>
      </c>
      <c r="E95" s="91">
        <v>16367</v>
      </c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>
        <v>334</v>
      </c>
      <c r="D97" s="90">
        <v>357</v>
      </c>
      <c r="E97" s="91">
        <v>360</v>
      </c>
      <c r="M97" s="62"/>
    </row>
    <row r="98" spans="2:13" ht="13.5">
      <c r="B98" s="70" t="s">
        <v>78</v>
      </c>
      <c r="C98" s="90">
        <v>9633</v>
      </c>
      <c r="D98" s="90">
        <v>9800</v>
      </c>
      <c r="E98" s="91">
        <v>9900</v>
      </c>
      <c r="M98" s="62"/>
    </row>
    <row r="99" spans="2:13" ht="14.25" thickBot="1">
      <c r="B99" s="71" t="s">
        <v>79</v>
      </c>
      <c r="C99" s="92">
        <v>3725</v>
      </c>
      <c r="D99" s="92">
        <v>3900</v>
      </c>
      <c r="E99" s="93">
        <v>4000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42601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Bažantová Alena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Mgr. Miloš Zelenka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26"/>
  <sheetViews>
    <sheetView zoomScale="80" zoomScaleNormal="80" zoomScalePageLayoutView="0" workbookViewId="0" topLeftCell="D4">
      <selection activeCell="I11" sqref="I11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  <col min="22" max="16384" width="8.7109375" style="29" hidden="1" customWidth="1"/>
  </cols>
  <sheetData>
    <row r="1" spans="1:21" s="278" customFormat="1" ht="21">
      <c r="A1" s="276"/>
      <c r="B1" s="355" t="str">
        <f>Identifikace!D8</f>
        <v>Základní škola Chomutov, Akademika Heyrovského 4539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277"/>
      <c r="U1" s="277"/>
    </row>
    <row r="2" spans="1:21" s="278" customFormat="1" ht="15">
      <c r="A2" s="276"/>
      <c r="B2" s="356" t="str">
        <f>Identifikace!D10</f>
        <v>Akademika Heyrovského 4539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279"/>
      <c r="S2" s="279"/>
      <c r="T2" s="277"/>
      <c r="U2" s="277"/>
    </row>
    <row r="3" spans="1:21" s="278" customFormat="1" ht="13.5">
      <c r="A3" s="276"/>
      <c r="B3" s="280"/>
      <c r="C3" s="280"/>
      <c r="D3" s="280"/>
      <c r="E3" s="280"/>
      <c r="F3" s="280"/>
      <c r="G3" s="279"/>
      <c r="H3" s="280"/>
      <c r="I3" s="280"/>
      <c r="J3" s="280"/>
      <c r="K3" s="279"/>
      <c r="L3" s="279"/>
      <c r="M3" s="279"/>
      <c r="N3" s="279"/>
      <c r="O3" s="279"/>
      <c r="P3" s="279"/>
      <c r="Q3" s="279"/>
      <c r="R3" s="279"/>
      <c r="S3" s="279"/>
      <c r="T3" s="277"/>
      <c r="U3" s="277"/>
    </row>
    <row r="4" spans="1:21" s="278" customFormat="1" ht="25.5">
      <c r="A4" s="276"/>
      <c r="B4" s="357" t="s">
        <v>140</v>
      </c>
      <c r="C4" s="357"/>
      <c r="D4" s="357"/>
      <c r="E4" s="357"/>
      <c r="F4" s="357"/>
      <c r="G4" s="357"/>
      <c r="H4" s="357"/>
      <c r="I4" s="357"/>
      <c r="J4" s="357"/>
      <c r="K4" s="357"/>
      <c r="L4" s="339"/>
      <c r="M4" s="339"/>
      <c r="N4" s="281"/>
      <c r="O4" s="281"/>
      <c r="P4" s="281"/>
      <c r="Q4" s="281"/>
      <c r="R4" s="281"/>
      <c r="S4" s="279"/>
      <c r="T4" s="277"/>
      <c r="U4" s="277"/>
    </row>
    <row r="5" spans="1:21" s="278" customFormat="1" ht="13.5">
      <c r="A5" s="276"/>
      <c r="B5" s="276"/>
      <c r="C5" s="276"/>
      <c r="D5" s="276"/>
      <c r="E5" s="282"/>
      <c r="F5" s="276"/>
      <c r="G5" s="277"/>
      <c r="H5" s="276"/>
      <c r="I5" s="276"/>
      <c r="J5" s="276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</row>
    <row r="6" spans="1:21" s="278" customFormat="1" ht="13.5">
      <c r="A6" s="276"/>
      <c r="B6" s="276"/>
      <c r="C6" s="276"/>
      <c r="D6" s="359" t="s">
        <v>121</v>
      </c>
      <c r="E6" s="351"/>
      <c r="F6" s="283" t="s">
        <v>116</v>
      </c>
      <c r="G6" s="284">
        <f>SUMIF(E:E,"M",P:P)</f>
        <v>20080</v>
      </c>
      <c r="H6" s="276"/>
      <c r="I6" s="276"/>
      <c r="J6" s="276"/>
      <c r="K6" s="285" t="s">
        <v>22</v>
      </c>
      <c r="L6" s="276"/>
      <c r="M6" s="286">
        <f>Identifikace!D15</f>
        <v>42601</v>
      </c>
      <c r="N6" s="277"/>
      <c r="O6" s="277"/>
      <c r="P6" s="277"/>
      <c r="Q6" s="277"/>
      <c r="R6" s="277"/>
      <c r="S6" s="277"/>
      <c r="T6" s="277"/>
      <c r="U6" s="277"/>
    </row>
    <row r="7" spans="1:21" s="278" customFormat="1" ht="13.5">
      <c r="A7" s="276"/>
      <c r="B7" s="276"/>
      <c r="C7" s="276"/>
      <c r="D7" s="350" t="s">
        <v>120</v>
      </c>
      <c r="E7" s="351"/>
      <c r="F7" s="283" t="s">
        <v>117</v>
      </c>
      <c r="G7" s="284">
        <f>SUMIF(E:E,"N",P:P)</f>
        <v>228301</v>
      </c>
      <c r="H7" s="276"/>
      <c r="I7" s="276"/>
      <c r="J7" s="276"/>
      <c r="K7" s="287"/>
      <c r="L7" s="276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ht="13.5">
      <c r="A8" s="276"/>
      <c r="B8" s="276"/>
      <c r="C8" s="276"/>
      <c r="D8" s="335"/>
      <c r="E8" s="336"/>
      <c r="F8" s="283" t="s">
        <v>8</v>
      </c>
      <c r="G8" s="284">
        <f>G6+G7</f>
        <v>248381</v>
      </c>
      <c r="H8" s="276"/>
      <c r="I8" s="276"/>
      <c r="J8" s="276"/>
      <c r="K8" s="285" t="s">
        <v>23</v>
      </c>
      <c r="L8" s="276"/>
      <c r="M8" s="277" t="str">
        <f>Identifikace!D17</f>
        <v>Bažantová Alena</v>
      </c>
      <c r="N8" s="277"/>
      <c r="O8" s="277"/>
      <c r="P8" s="277"/>
      <c r="Q8" s="277"/>
      <c r="R8" s="277"/>
      <c r="S8" s="277"/>
      <c r="T8" s="277"/>
      <c r="U8" s="277"/>
    </row>
    <row r="9" spans="1:21" s="278" customFormat="1" ht="13.5">
      <c r="A9" s="276"/>
      <c r="B9" s="276"/>
      <c r="C9" s="276"/>
      <c r="D9" s="282"/>
      <c r="E9" s="288"/>
      <c r="F9" s="289"/>
      <c r="G9" s="290"/>
      <c r="H9" s="276"/>
      <c r="I9" s="276"/>
      <c r="J9" s="276"/>
      <c r="K9" s="285"/>
      <c r="L9" s="276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105" customFormat="1" ht="13.5">
      <c r="A10" s="29"/>
      <c r="B10" s="29"/>
      <c r="C10" s="29"/>
      <c r="D10" s="342" t="s">
        <v>112</v>
      </c>
      <c r="E10" s="343"/>
      <c r="F10" s="344"/>
      <c r="G10" s="322">
        <v>228301</v>
      </c>
      <c r="H10" s="29"/>
      <c r="I10" s="29"/>
      <c r="J10" s="29"/>
      <c r="K10" s="251" t="s">
        <v>7</v>
      </c>
      <c r="L10" s="29"/>
      <c r="M10" s="231" t="str">
        <f>Identifikace!D20</f>
        <v>Mgr. Miloš Zelenka</v>
      </c>
      <c r="N10" s="229"/>
      <c r="O10" s="229"/>
      <c r="P10" s="229"/>
      <c r="Q10" s="229"/>
      <c r="R10" s="229"/>
      <c r="S10" s="229"/>
      <c r="T10" s="229"/>
      <c r="U10" s="229"/>
    </row>
    <row r="11" spans="1:21" s="105" customFormat="1" ht="13.5">
      <c r="A11" s="29"/>
      <c r="B11" s="29"/>
      <c r="C11" s="29"/>
      <c r="D11" s="236"/>
      <c r="E11" s="249"/>
      <c r="F11" s="250"/>
      <c r="G11" s="234"/>
      <c r="H11" s="29"/>
      <c r="I11" s="29"/>
      <c r="J11" s="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105" customFormat="1" ht="13.5">
      <c r="A12" s="29"/>
      <c r="B12" s="29"/>
      <c r="C12" s="29"/>
      <c r="D12" s="236"/>
      <c r="E12" s="249"/>
      <c r="F12" s="250"/>
      <c r="G12" s="234"/>
      <c r="H12" s="29"/>
      <c r="I12" s="29"/>
      <c r="J12" s="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s="105" customFormat="1" ht="14.25" thickBot="1">
      <c r="A13" s="29"/>
      <c r="B13" s="29"/>
      <c r="C13" s="29"/>
      <c r="D13" s="29"/>
      <c r="E13" s="236"/>
      <c r="F13" s="29"/>
      <c r="G13" s="229"/>
      <c r="H13" s="29"/>
      <c r="I13" s="29"/>
      <c r="J13" s="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s="105" customFormat="1" ht="13.5">
      <c r="A14" s="29"/>
      <c r="B14" s="352" t="s">
        <v>9</v>
      </c>
      <c r="C14" s="352" t="s">
        <v>101</v>
      </c>
      <c r="D14" s="352" t="s">
        <v>10</v>
      </c>
      <c r="E14" s="252" t="s">
        <v>115</v>
      </c>
      <c r="F14" s="352" t="s">
        <v>11</v>
      </c>
      <c r="G14" s="345" t="s">
        <v>12</v>
      </c>
      <c r="H14" s="352" t="s">
        <v>13</v>
      </c>
      <c r="I14" s="352" t="s">
        <v>14</v>
      </c>
      <c r="J14" s="352" t="s">
        <v>15</v>
      </c>
      <c r="K14" s="345" t="s">
        <v>16</v>
      </c>
      <c r="L14" s="347" t="s">
        <v>142</v>
      </c>
      <c r="M14" s="348"/>
      <c r="N14" s="348"/>
      <c r="O14" s="348"/>
      <c r="P14" s="337" t="s">
        <v>143</v>
      </c>
      <c r="Q14" s="337" t="s">
        <v>17</v>
      </c>
      <c r="R14" s="337"/>
      <c r="S14" s="337"/>
      <c r="T14" s="337"/>
      <c r="U14" s="232"/>
    </row>
    <row r="15" spans="1:21" s="105" customFormat="1" ht="14.25" thickBot="1">
      <c r="A15" s="29"/>
      <c r="B15" s="353"/>
      <c r="C15" s="353"/>
      <c r="D15" s="353"/>
      <c r="E15" s="248" t="s">
        <v>118</v>
      </c>
      <c r="F15" s="353"/>
      <c r="G15" s="346"/>
      <c r="H15" s="353"/>
      <c r="I15" s="353"/>
      <c r="J15" s="353"/>
      <c r="K15" s="346"/>
      <c r="L15" s="349"/>
      <c r="M15" s="349"/>
      <c r="N15" s="349"/>
      <c r="O15" s="349"/>
      <c r="P15" s="341"/>
      <c r="Q15" s="338"/>
      <c r="R15" s="338"/>
      <c r="S15" s="338"/>
      <c r="T15" s="338"/>
      <c r="U15" s="232"/>
    </row>
    <row r="16" spans="1:21" s="105" customFormat="1" ht="14.25" thickBot="1">
      <c r="A16" s="29"/>
      <c r="B16" s="354"/>
      <c r="C16" s="354"/>
      <c r="D16" s="354"/>
      <c r="E16" s="253" t="s">
        <v>119</v>
      </c>
      <c r="F16" s="354"/>
      <c r="G16" s="358"/>
      <c r="H16" s="354"/>
      <c r="I16" s="354"/>
      <c r="J16" s="354"/>
      <c r="K16" s="265">
        <v>2016</v>
      </c>
      <c r="L16" s="266" t="s">
        <v>18</v>
      </c>
      <c r="M16" s="266" t="s">
        <v>19</v>
      </c>
      <c r="N16" s="266" t="s">
        <v>20</v>
      </c>
      <c r="O16" s="266" t="s">
        <v>21</v>
      </c>
      <c r="P16" s="338"/>
      <c r="Q16" s="230" t="s">
        <v>24</v>
      </c>
      <c r="R16" s="230" t="s">
        <v>25</v>
      </c>
      <c r="S16" s="230" t="s">
        <v>100</v>
      </c>
      <c r="T16" s="230" t="s">
        <v>144</v>
      </c>
      <c r="U16" s="233"/>
    </row>
    <row r="17" spans="1:21" s="105" customFormat="1" ht="14.25" thickBot="1">
      <c r="A17" s="29"/>
      <c r="B17" s="340" t="s">
        <v>122</v>
      </c>
      <c r="C17" s="340"/>
      <c r="D17" s="340"/>
      <c r="E17" s="314" t="s">
        <v>141</v>
      </c>
      <c r="F17" s="256"/>
      <c r="G17" s="254">
        <f>SUM(G19:G9999)</f>
        <v>13840863.4</v>
      </c>
      <c r="H17" s="255" t="s">
        <v>103</v>
      </c>
      <c r="I17" s="255" t="s">
        <v>103</v>
      </c>
      <c r="J17" s="255" t="s">
        <v>103</v>
      </c>
      <c r="K17" s="254">
        <f aca="true" t="shared" si="0" ref="K17:T17">SUM(K19:K9999)</f>
        <v>8064199</v>
      </c>
      <c r="L17" s="299">
        <f t="shared" si="0"/>
        <v>62095.25</v>
      </c>
      <c r="M17" s="299">
        <f t="shared" si="0"/>
        <v>62095.25</v>
      </c>
      <c r="N17" s="299">
        <f t="shared" si="0"/>
        <v>62095.25</v>
      </c>
      <c r="O17" s="299">
        <f t="shared" si="0"/>
        <v>62096.25</v>
      </c>
      <c r="P17" s="254">
        <f t="shared" si="0"/>
        <v>248381</v>
      </c>
      <c r="Q17" s="106">
        <f t="shared" si="0"/>
        <v>241420</v>
      </c>
      <c r="R17" s="106">
        <f t="shared" si="0"/>
        <v>185520.4</v>
      </c>
      <c r="S17" s="106">
        <f t="shared" si="0"/>
        <v>182816</v>
      </c>
      <c r="T17" s="106">
        <f t="shared" si="0"/>
        <v>182816</v>
      </c>
      <c r="U17" s="234"/>
    </row>
    <row r="18" spans="1:21" s="105" customFormat="1" ht="14.25" thickBot="1">
      <c r="A18" s="29"/>
      <c r="B18" s="257" t="s">
        <v>123</v>
      </c>
      <c r="C18" s="257"/>
      <c r="D18" s="257"/>
      <c r="E18" s="257"/>
      <c r="F18" s="257"/>
      <c r="G18" s="259"/>
      <c r="H18" s="258"/>
      <c r="I18" s="258"/>
      <c r="J18" s="258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34"/>
    </row>
    <row r="19" spans="1:21" s="105" customFormat="1" ht="13.5">
      <c r="A19" s="29"/>
      <c r="B19" s="267">
        <v>1</v>
      </c>
      <c r="C19" s="239" t="s">
        <v>160</v>
      </c>
      <c r="D19" s="268" t="s">
        <v>161</v>
      </c>
      <c r="E19" s="246" t="s">
        <v>116</v>
      </c>
      <c r="F19" s="237">
        <v>41261</v>
      </c>
      <c r="G19" s="242">
        <v>52019</v>
      </c>
      <c r="H19" s="240" t="s">
        <v>162</v>
      </c>
      <c r="I19" s="241">
        <v>20</v>
      </c>
      <c r="J19" s="241">
        <v>5</v>
      </c>
      <c r="K19" s="242">
        <v>39248</v>
      </c>
      <c r="L19" s="242">
        <v>2453</v>
      </c>
      <c r="M19" s="242">
        <v>2453</v>
      </c>
      <c r="N19" s="242">
        <v>2453</v>
      </c>
      <c r="O19" s="242">
        <v>2453</v>
      </c>
      <c r="P19" s="242">
        <f>SUM(L19:O19)</f>
        <v>9812</v>
      </c>
      <c r="Q19" s="242">
        <v>2959</v>
      </c>
      <c r="R19" s="242">
        <v>0</v>
      </c>
      <c r="S19" s="242">
        <v>0</v>
      </c>
      <c r="T19" s="242">
        <v>0</v>
      </c>
      <c r="U19" s="235"/>
    </row>
    <row r="20" spans="1:21" s="105" customFormat="1" ht="13.5">
      <c r="A20" s="29"/>
      <c r="B20" s="269">
        <v>2</v>
      </c>
      <c r="C20" s="243">
        <v>2130006</v>
      </c>
      <c r="D20" s="270" t="s">
        <v>163</v>
      </c>
      <c r="E20" s="247" t="s">
        <v>116</v>
      </c>
      <c r="F20" s="238">
        <v>41629</v>
      </c>
      <c r="G20" s="244">
        <v>54044.4</v>
      </c>
      <c r="H20" s="243" t="s">
        <v>162</v>
      </c>
      <c r="I20" s="271">
        <v>20</v>
      </c>
      <c r="J20" s="271">
        <v>5</v>
      </c>
      <c r="K20" s="272">
        <v>30804</v>
      </c>
      <c r="L20" s="245">
        <v>2567</v>
      </c>
      <c r="M20" s="245">
        <v>2567</v>
      </c>
      <c r="N20" s="245">
        <v>2567</v>
      </c>
      <c r="O20" s="245">
        <v>2567</v>
      </c>
      <c r="P20" s="244">
        <f>SUM(L20:O20)</f>
        <v>10268</v>
      </c>
      <c r="Q20" s="245">
        <v>10268</v>
      </c>
      <c r="R20" s="245">
        <v>2704.4</v>
      </c>
      <c r="S20" s="245">
        <v>0</v>
      </c>
      <c r="T20" s="245">
        <v>0</v>
      </c>
      <c r="U20" s="235"/>
    </row>
    <row r="21" spans="1:21" s="105" customFormat="1" ht="13.5">
      <c r="A21" s="29"/>
      <c r="B21" s="273">
        <v>3</v>
      </c>
      <c r="C21" s="260" t="s">
        <v>164</v>
      </c>
      <c r="D21" s="274" t="s">
        <v>165</v>
      </c>
      <c r="E21" s="261" t="s">
        <v>117</v>
      </c>
      <c r="F21" s="262" t="s">
        <v>166</v>
      </c>
      <c r="G21" s="264">
        <v>13254365</v>
      </c>
      <c r="H21" s="263"/>
      <c r="I21" s="275">
        <v>1.35</v>
      </c>
      <c r="J21" s="275">
        <v>74</v>
      </c>
      <c r="K21" s="264">
        <v>7694162</v>
      </c>
      <c r="L21" s="264">
        <v>44733.5</v>
      </c>
      <c r="M21" s="264">
        <v>44733.5</v>
      </c>
      <c r="N21" s="264">
        <v>44733.5</v>
      </c>
      <c r="O21" s="264">
        <v>44734.5</v>
      </c>
      <c r="P21" s="264">
        <v>178934</v>
      </c>
      <c r="Q21" s="264">
        <v>178934</v>
      </c>
      <c r="R21" s="264">
        <v>178934</v>
      </c>
      <c r="S21" s="264">
        <v>178934</v>
      </c>
      <c r="T21" s="264">
        <v>178934</v>
      </c>
      <c r="U21" s="235"/>
    </row>
    <row r="22" spans="1:21" s="105" customFormat="1" ht="13.5">
      <c r="A22" s="29"/>
      <c r="B22" s="273">
        <v>4</v>
      </c>
      <c r="C22" s="260" t="s">
        <v>167</v>
      </c>
      <c r="D22" s="274" t="s">
        <v>168</v>
      </c>
      <c r="E22" s="261" t="s">
        <v>117</v>
      </c>
      <c r="F22" s="262">
        <v>40372</v>
      </c>
      <c r="G22" s="264">
        <v>363875</v>
      </c>
      <c r="H22" s="263"/>
      <c r="I22" s="275">
        <v>12.5</v>
      </c>
      <c r="J22" s="275">
        <v>8</v>
      </c>
      <c r="K22" s="264">
        <v>272811</v>
      </c>
      <c r="L22" s="264">
        <v>11371.25</v>
      </c>
      <c r="M22" s="264">
        <v>11371.25</v>
      </c>
      <c r="N22" s="264">
        <v>11371.25</v>
      </c>
      <c r="O22" s="264">
        <v>11371.25</v>
      </c>
      <c r="P22" s="264">
        <v>45485</v>
      </c>
      <c r="Q22" s="264">
        <v>45377</v>
      </c>
      <c r="R22" s="264">
        <v>0</v>
      </c>
      <c r="S22" s="264">
        <v>0</v>
      </c>
      <c r="T22" s="264">
        <v>0</v>
      </c>
      <c r="U22" s="235"/>
    </row>
    <row r="23" spans="1:21" s="105" customFormat="1" ht="13.5">
      <c r="A23" s="29"/>
      <c r="B23" s="273">
        <v>5</v>
      </c>
      <c r="C23" s="260" t="s">
        <v>169</v>
      </c>
      <c r="D23" s="274" t="s">
        <v>170</v>
      </c>
      <c r="E23" s="261" t="s">
        <v>117</v>
      </c>
      <c r="F23" s="262">
        <v>40191</v>
      </c>
      <c r="G23" s="264">
        <v>116560</v>
      </c>
      <c r="H23" s="263"/>
      <c r="I23" s="275">
        <v>3.33</v>
      </c>
      <c r="J23" s="275">
        <v>30</v>
      </c>
      <c r="K23" s="264">
        <v>27174</v>
      </c>
      <c r="L23" s="264">
        <v>970.5</v>
      </c>
      <c r="M23" s="264">
        <v>970.5</v>
      </c>
      <c r="N23" s="264">
        <v>970.5</v>
      </c>
      <c r="O23" s="264">
        <v>970.5</v>
      </c>
      <c r="P23" s="264">
        <v>3882</v>
      </c>
      <c r="Q23" s="264">
        <v>3882</v>
      </c>
      <c r="R23" s="264">
        <v>3882</v>
      </c>
      <c r="S23" s="264">
        <v>3882</v>
      </c>
      <c r="T23" s="264">
        <v>3882</v>
      </c>
      <c r="U23" s="235"/>
    </row>
    <row r="24" spans="1:21" s="105" customFormat="1" ht="14.25" thickBot="1">
      <c r="A24" s="29"/>
      <c r="B24" s="291"/>
      <c r="C24" s="292"/>
      <c r="D24" s="293"/>
      <c r="E24" s="294"/>
      <c r="F24" s="295"/>
      <c r="G24" s="296"/>
      <c r="H24" s="297"/>
      <c r="I24" s="298"/>
      <c r="J24" s="298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35"/>
    </row>
    <row r="25" ht="13.5"/>
    <row r="26" spans="1:21" s="105" customFormat="1" ht="13.5">
      <c r="A26" s="29"/>
      <c r="B26" s="29"/>
      <c r="C26" s="29"/>
      <c r="D26" s="29"/>
      <c r="E26" s="236"/>
      <c r="F26" s="29"/>
      <c r="G26" s="229"/>
      <c r="H26" s="29"/>
      <c r="I26" s="29"/>
      <c r="J26" s="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/>
    <row r="223" ht="13.5"/>
  </sheetData>
  <sheetProtection/>
  <mergeCells count="21">
    <mergeCell ref="D6:E6"/>
    <mergeCell ref="J14:J16"/>
    <mergeCell ref="H14:H16"/>
    <mergeCell ref="C14:C16"/>
    <mergeCell ref="B1:S1"/>
    <mergeCell ref="D14:D16"/>
    <mergeCell ref="F14:F16"/>
    <mergeCell ref="B2:Q2"/>
    <mergeCell ref="B4:K4"/>
    <mergeCell ref="G14:G16"/>
    <mergeCell ref="I14:I16"/>
    <mergeCell ref="D8:E8"/>
    <mergeCell ref="Q14:T15"/>
    <mergeCell ref="L4:M4"/>
    <mergeCell ref="B17:D17"/>
    <mergeCell ref="P14:P16"/>
    <mergeCell ref="D10:F10"/>
    <mergeCell ref="K14:K15"/>
    <mergeCell ref="L14:O15"/>
    <mergeCell ref="D7:E7"/>
    <mergeCell ref="B14:B16"/>
  </mergeCells>
  <conditionalFormatting sqref="E1:E5 F6:F9 F11:F12 E26 E13:E24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2016-08-23T07:32:35Z</cp:lastPrinted>
  <dcterms:created xsi:type="dcterms:W3CDTF">2006-03-21T13:33:46Z</dcterms:created>
  <dcterms:modified xsi:type="dcterms:W3CDTF">2016-10-18T12:03:21Z</dcterms:modified>
  <cp:category/>
  <cp:version/>
  <cp:contentType/>
  <cp:contentStatus/>
</cp:coreProperties>
</file>