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SVČ Domeč." sheetId="1" r:id="rId1"/>
  </sheets>
  <definedNames>
    <definedName name="_xlnm.Print_Area" localSheetId="0">'SVČ Domeč.'!$A$1:$AC$70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E51" i="1"/>
  <c r="Y50" i="1"/>
  <c r="X50" i="1"/>
  <c r="W50" i="1"/>
  <c r="V50" i="1"/>
  <c r="S50" i="1"/>
  <c r="R50" i="1"/>
  <c r="Q50" i="1"/>
  <c r="P50" i="1"/>
  <c r="L50" i="1"/>
  <c r="K50" i="1"/>
  <c r="J50" i="1"/>
  <c r="M50" i="1" s="1"/>
  <c r="F50" i="1"/>
  <c r="E50" i="1"/>
  <c r="G50" i="1" s="1"/>
  <c r="D50" i="1"/>
  <c r="Z39" i="1"/>
  <c r="X39" i="1"/>
  <c r="V39" i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W38" i="1"/>
  <c r="Y38" i="1" s="1"/>
  <c r="AA38" i="1" s="1"/>
  <c r="AB38" i="1" s="1"/>
  <c r="U38" i="1"/>
  <c r="S38" i="1"/>
  <c r="M38" i="1"/>
  <c r="O38" i="1" s="1"/>
  <c r="I38" i="1"/>
  <c r="G38" i="1"/>
  <c r="Y37" i="1"/>
  <c r="AA37" i="1" s="1"/>
  <c r="S37" i="1"/>
  <c r="U37" i="1" s="1"/>
  <c r="M37" i="1"/>
  <c r="O37" i="1" s="1"/>
  <c r="G37" i="1"/>
  <c r="I37" i="1" s="1"/>
  <c r="AA36" i="1"/>
  <c r="AB36" i="1" s="1"/>
  <c r="Y36" i="1"/>
  <c r="S36" i="1"/>
  <c r="U36" i="1" s="1"/>
  <c r="O36" i="1"/>
  <c r="M36" i="1"/>
  <c r="G36" i="1"/>
  <c r="I36" i="1" s="1"/>
  <c r="W35" i="1"/>
  <c r="W39" i="1" s="1"/>
  <c r="U35" i="1"/>
  <c r="S35" i="1"/>
  <c r="M35" i="1"/>
  <c r="O35" i="1" s="1"/>
  <c r="I35" i="1"/>
  <c r="G35" i="1"/>
  <c r="Y34" i="1"/>
  <c r="AA34" i="1" s="1"/>
  <c r="S34" i="1"/>
  <c r="U34" i="1" s="1"/>
  <c r="M34" i="1"/>
  <c r="O34" i="1" s="1"/>
  <c r="G34" i="1"/>
  <c r="I34" i="1" s="1"/>
  <c r="AA33" i="1"/>
  <c r="AB33" i="1" s="1"/>
  <c r="Y33" i="1"/>
  <c r="S33" i="1"/>
  <c r="U33" i="1" s="1"/>
  <c r="O33" i="1"/>
  <c r="M33" i="1"/>
  <c r="G33" i="1"/>
  <c r="I33" i="1" s="1"/>
  <c r="Y32" i="1"/>
  <c r="AA32" i="1" s="1"/>
  <c r="AB32" i="1" s="1"/>
  <c r="S32" i="1"/>
  <c r="U32" i="1" s="1"/>
  <c r="M32" i="1"/>
  <c r="O32" i="1" s="1"/>
  <c r="G32" i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X24" i="1"/>
  <c r="X40" i="1" s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K40" i="1" s="1"/>
  <c r="J24" i="1"/>
  <c r="J40" i="1" s="1"/>
  <c r="H24" i="1"/>
  <c r="H40" i="1" s="1"/>
  <c r="F24" i="1"/>
  <c r="F40" i="1" s="1"/>
  <c r="E24" i="1"/>
  <c r="E40" i="1" s="1"/>
  <c r="D24" i="1"/>
  <c r="D40" i="1" s="1"/>
  <c r="Y23" i="1"/>
  <c r="AA23" i="1" s="1"/>
  <c r="AB23" i="1" s="1"/>
  <c r="U23" i="1"/>
  <c r="S23" i="1"/>
  <c r="M23" i="1"/>
  <c r="O23" i="1" s="1"/>
  <c r="I23" i="1"/>
  <c r="G23" i="1"/>
  <c r="Y22" i="1"/>
  <c r="AA22" i="1" s="1"/>
  <c r="AB22" i="1" s="1"/>
  <c r="S22" i="1"/>
  <c r="U22" i="1" s="1"/>
  <c r="M22" i="1"/>
  <c r="O22" i="1" s="1"/>
  <c r="G22" i="1"/>
  <c r="I22" i="1" s="1"/>
  <c r="AA21" i="1"/>
  <c r="AB21" i="1" s="1"/>
  <c r="Y21" i="1"/>
  <c r="S21" i="1"/>
  <c r="U21" i="1" s="1"/>
  <c r="O21" i="1"/>
  <c r="M21" i="1"/>
  <c r="G21" i="1"/>
  <c r="I21" i="1" s="1"/>
  <c r="Y20" i="1"/>
  <c r="AA20" i="1" s="1"/>
  <c r="S20" i="1"/>
  <c r="U20" i="1" s="1"/>
  <c r="M20" i="1"/>
  <c r="O20" i="1" s="1"/>
  <c r="G20" i="1"/>
  <c r="I20" i="1" s="1"/>
  <c r="Y19" i="1"/>
  <c r="AA19" i="1" s="1"/>
  <c r="AB19" i="1" s="1"/>
  <c r="U19" i="1"/>
  <c r="S19" i="1"/>
  <c r="M19" i="1"/>
  <c r="O19" i="1" s="1"/>
  <c r="I19" i="1"/>
  <c r="G19" i="1"/>
  <c r="Y18" i="1"/>
  <c r="AA18" i="1" s="1"/>
  <c r="AB18" i="1" s="1"/>
  <c r="W18" i="1"/>
  <c r="W24" i="1" s="1"/>
  <c r="W40" i="1" s="1"/>
  <c r="S18" i="1"/>
  <c r="U18" i="1" s="1"/>
  <c r="O18" i="1"/>
  <c r="M18" i="1"/>
  <c r="G18" i="1"/>
  <c r="I18" i="1" s="1"/>
  <c r="AB17" i="1"/>
  <c r="AA17" i="1"/>
  <c r="Y17" i="1"/>
  <c r="S17" i="1"/>
  <c r="U17" i="1" s="1"/>
  <c r="O17" i="1"/>
  <c r="M17" i="1"/>
  <c r="G17" i="1"/>
  <c r="I17" i="1" s="1"/>
  <c r="Y16" i="1"/>
  <c r="AA16" i="1" s="1"/>
  <c r="U16" i="1"/>
  <c r="S16" i="1"/>
  <c r="M16" i="1"/>
  <c r="O16" i="1" s="1"/>
  <c r="I16" i="1"/>
  <c r="G16" i="1"/>
  <c r="Y15" i="1"/>
  <c r="AA15" i="1" s="1"/>
  <c r="U15" i="1"/>
  <c r="U24" i="1" s="1"/>
  <c r="S15" i="1"/>
  <c r="M15" i="1"/>
  <c r="O15" i="1" s="1"/>
  <c r="I15" i="1"/>
  <c r="I24" i="1" s="1"/>
  <c r="G15" i="1"/>
  <c r="U39" i="1" l="1"/>
  <c r="I39" i="1"/>
  <c r="I40" i="1"/>
  <c r="I41" i="1" s="1"/>
  <c r="O39" i="1"/>
  <c r="Y39" i="1"/>
  <c r="U40" i="1"/>
  <c r="U41" i="1" s="1"/>
  <c r="AA24" i="1"/>
  <c r="AB15" i="1"/>
  <c r="O24" i="1"/>
  <c r="AB20" i="1"/>
  <c r="AB16" i="1"/>
  <c r="AB30" i="1"/>
  <c r="AB34" i="1"/>
  <c r="AB37" i="1"/>
  <c r="G24" i="1"/>
  <c r="G40" i="1" s="1"/>
  <c r="S24" i="1"/>
  <c r="S40" i="1" s="1"/>
  <c r="Y35" i="1"/>
  <c r="AA35" i="1" s="1"/>
  <c r="M24" i="1"/>
  <c r="M40" i="1" s="1"/>
  <c r="Y24" i="1"/>
  <c r="Y40" i="1" s="1"/>
  <c r="AB24" i="1" l="1"/>
  <c r="AA39" i="1"/>
  <c r="AB39" i="1" s="1"/>
  <c r="AB35" i="1"/>
  <c r="O40" i="1"/>
  <c r="O41" i="1" s="1"/>
  <c r="AA40" i="1" l="1"/>
  <c r="AA41" i="1" l="1"/>
  <c r="AB41" i="1" s="1"/>
  <c r="AB40" i="1"/>
</calcChain>
</file>

<file path=xl/sharedStrings.xml><?xml version="1.0" encoding="utf-8"?>
<sst xmlns="http://schemas.openxmlformats.org/spreadsheetml/2006/main" count="199" uniqueCount="108">
  <si>
    <t>Návrh rozpočtu 2023</t>
  </si>
  <si>
    <t>Název organizace:</t>
  </si>
  <si>
    <t>Středisko volného času Domeček Chomutov, příspěvková organizace</t>
  </si>
  <si>
    <t>IČO:</t>
  </si>
  <si>
    <t>Sídlo:</t>
  </si>
  <si>
    <t>Jiráskova 4140, 430 03 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</si>
  <si>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</si>
  <si>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</si>
  <si>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</si>
  <si>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</si>
  <si>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</si>
  <si>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</si>
  <si>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</si>
  <si>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</si>
  <si>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</si>
  <si>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</si>
  <si>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</si>
  <si>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</si>
  <si>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</si>
  <si>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</si>
  <si>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</si>
  <si>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</si>
  <si>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</si>
  <si>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</si>
  <si>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</si>
  <si>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</si>
  <si>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</si>
  <si>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</si>
  <si>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</si>
  <si>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</si>
  <si>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</si>
  <si>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</si>
  <si>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</si>
  <si>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</si>
  <si>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</si>
  <si>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</si>
  <si>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</si>
  <si>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</si>
  <si>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</si>
  <si>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</si>
  <si>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</si>
  <si>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</si>
  <si>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</si>
  <si>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</si>
  <si>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</si>
  <si>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</si>
  <si>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</si>
  <si>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</si>
  <si>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</si>
  <si>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</si>
  <si>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</si>
  <si>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</si>
  <si>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</si>
  <si>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</si>
  <si>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</si>
  <si>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</si>
  <si>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</si>
  <si>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</si>
  <si>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</si>
  <si>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</si>
  <si>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</si>
  <si>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</si>
  <si>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</si>
  <si>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</si>
  <si>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</si>
  <si>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</si>
  <si>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</si>
  <si>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</si>
  <si>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</si>
  <si>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</si>
  <si>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</si>
  <si>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</si>
  <si>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</si>
  <si>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</si>
  <si>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</si>
  <si>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</si>
  <si>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</si>
  <si>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</si>
  <si>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</si>
  <si>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</si>
  <si>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</si>
  <si>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</si>
  <si>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</si>
  <si>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</si>
  <si>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</si>
  <si>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</si>
  <si>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</si>
  <si>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</si>
  <si>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</si>
  <si>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</si>
  <si>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</si>
  <si>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</si>
  <si>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</si>
  <si>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</si>
  <si>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</si>
  <si>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</si>
  <si>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</si>
  <si>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</si>
  <si>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</si>
  <si>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</si>
  <si>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</si>
  <si>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</si>
  <si>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</si>
  <si>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Komentář k návrhu rozpočtu:</t>
  </si>
  <si>
    <t>Dne:</t>
  </si>
  <si>
    <t xml:space="preserve">Sestavil: </t>
  </si>
  <si>
    <t xml:space="preserve">Schválil: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</si>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</sst>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0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0000"/>
  </sheetPr>
  <dimension ref="A1:AD276"/>
  <sheetViews>
    <sheetView showGridLines="0" tabSelected="1" zoomScale="75" zoomScaleNormal="75" zoomScaleSheetLayoutView="100" workbookViewId="0">
      <selection activeCell="G259" sqref="G259:G26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99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71294147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1285.5999999999999</v>
      </c>
      <c r="G15" s="47">
        <f>SUM(D15:F15)</f>
        <v>1285.5999999999999</v>
      </c>
      <c r="H15" s="48">
        <v>109.6</v>
      </c>
      <c r="I15" s="49">
        <f>G15+H15</f>
        <v>1395.1999999999998</v>
      </c>
      <c r="J15" s="44"/>
      <c r="K15" s="45"/>
      <c r="L15" s="46">
        <v>2400</v>
      </c>
      <c r="M15" s="47">
        <f t="shared" ref="M15:M23" si="0">SUM(J15:L15)</f>
        <v>2400</v>
      </c>
      <c r="N15" s="48">
        <v>350</v>
      </c>
      <c r="O15" s="49">
        <f>M15+N15</f>
        <v>2750</v>
      </c>
      <c r="P15" s="44"/>
      <c r="Q15" s="45"/>
      <c r="R15" s="46">
        <v>1568.2</v>
      </c>
      <c r="S15" s="47">
        <f>SUM(P15:R15)</f>
        <v>1568.2</v>
      </c>
      <c r="T15" s="48">
        <v>117.7</v>
      </c>
      <c r="U15" s="49">
        <f>S15+T15</f>
        <v>1685.9</v>
      </c>
      <c r="V15" s="44"/>
      <c r="W15" s="45"/>
      <c r="X15" s="46">
        <v>2400</v>
      </c>
      <c r="Y15" s="47">
        <f>SUM(V15:X15)</f>
        <v>2400</v>
      </c>
      <c r="Z15" s="48">
        <v>335</v>
      </c>
      <c r="AA15" s="49">
        <f>Y15+Z15</f>
        <v>2735</v>
      </c>
      <c r="AB15" s="50">
        <f>(AA15/O15)</f>
        <v>0.99454545454545451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1804.2</v>
      </c>
      <c r="E16" s="54"/>
      <c r="F16" s="54"/>
      <c r="G16" s="55">
        <f t="shared" ref="G16:G23" si="1">SUM(D16:F16)</f>
        <v>1804.2</v>
      </c>
      <c r="H16" s="56"/>
      <c r="I16" s="49">
        <f t="shared" ref="I16:I23" si="2">G16+H16</f>
        <v>1804.2</v>
      </c>
      <c r="J16" s="53">
        <v>1310</v>
      </c>
      <c r="K16" s="54"/>
      <c r="L16" s="54"/>
      <c r="M16" s="55">
        <f t="shared" si="0"/>
        <v>1310</v>
      </c>
      <c r="N16" s="56"/>
      <c r="O16" s="49">
        <f t="shared" ref="O16:O20" si="3">M16+N16</f>
        <v>1310</v>
      </c>
      <c r="P16" s="53">
        <v>655</v>
      </c>
      <c r="Q16" s="54"/>
      <c r="R16" s="54"/>
      <c r="S16" s="55">
        <f t="shared" ref="S16:S23" si="4">SUM(P16:R16)</f>
        <v>655</v>
      </c>
      <c r="T16" s="56"/>
      <c r="U16" s="49">
        <f t="shared" ref="U16:U20" si="5">S16+T16</f>
        <v>655</v>
      </c>
      <c r="V16" s="53">
        <v>1714.9</v>
      </c>
      <c r="W16" s="54"/>
      <c r="X16" s="54"/>
      <c r="Y16" s="55">
        <f t="shared" ref="Y16:Y23" si="6">SUM(V16:X16)</f>
        <v>1714.9</v>
      </c>
      <c r="Z16" s="56">
        <v>0</v>
      </c>
      <c r="AA16" s="49">
        <f t="shared" ref="AA16:AA20" si="7">Y16+Z16</f>
        <v>1714.9</v>
      </c>
      <c r="AB16" s="50">
        <f t="shared" ref="AB16:AB24" si="8">(AA16/O16)</f>
        <v>1.3090839694656489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228.4</v>
      </c>
      <c r="E17" s="59"/>
      <c r="F17" s="59"/>
      <c r="G17" s="55">
        <f t="shared" si="1"/>
        <v>228.4</v>
      </c>
      <c r="H17" s="60"/>
      <c r="I17" s="49">
        <f t="shared" si="2"/>
        <v>228.4</v>
      </c>
      <c r="J17" s="58">
        <v>510.7</v>
      </c>
      <c r="K17" s="59"/>
      <c r="L17" s="59"/>
      <c r="M17" s="55">
        <f t="shared" si="0"/>
        <v>510.7</v>
      </c>
      <c r="N17" s="60"/>
      <c r="O17" s="49">
        <f t="shared" si="3"/>
        <v>510.7</v>
      </c>
      <c r="P17" s="58">
        <v>186</v>
      </c>
      <c r="Q17" s="59"/>
      <c r="R17" s="59"/>
      <c r="S17" s="55">
        <f t="shared" si="4"/>
        <v>186</v>
      </c>
      <c r="T17" s="60"/>
      <c r="U17" s="49">
        <f t="shared" si="5"/>
        <v>186</v>
      </c>
      <c r="V17" s="58">
        <v>183.2</v>
      </c>
      <c r="W17" s="59"/>
      <c r="X17" s="59"/>
      <c r="Y17" s="55">
        <f t="shared" si="6"/>
        <v>183.2</v>
      </c>
      <c r="Z17" s="60">
        <v>0</v>
      </c>
      <c r="AA17" s="49">
        <f t="shared" si="7"/>
        <v>183.2</v>
      </c>
      <c r="AB17" s="50">
        <f t="shared" si="8"/>
        <v>0.358723320932054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9240.7000000000007</v>
      </c>
      <c r="F18" s="59"/>
      <c r="G18" s="55">
        <f t="shared" si="1"/>
        <v>9240.7000000000007</v>
      </c>
      <c r="H18" s="48"/>
      <c r="I18" s="49">
        <f t="shared" si="2"/>
        <v>9240.7000000000007</v>
      </c>
      <c r="J18" s="62"/>
      <c r="K18" s="63">
        <v>9000.9</v>
      </c>
      <c r="L18" s="59"/>
      <c r="M18" s="55">
        <f t="shared" si="0"/>
        <v>9000.9</v>
      </c>
      <c r="N18" s="48"/>
      <c r="O18" s="49">
        <f t="shared" si="3"/>
        <v>9000.9</v>
      </c>
      <c r="P18" s="62"/>
      <c r="Q18" s="63">
        <v>5534.5</v>
      </c>
      <c r="R18" s="59"/>
      <c r="S18" s="55">
        <f t="shared" si="4"/>
        <v>5534.5</v>
      </c>
      <c r="T18" s="48"/>
      <c r="U18" s="49">
        <f t="shared" si="5"/>
        <v>5534.5</v>
      </c>
      <c r="V18" s="62"/>
      <c r="W18" s="63">
        <f>10029.619+320</f>
        <v>10349.619000000001</v>
      </c>
      <c r="X18" s="59"/>
      <c r="Y18" s="55">
        <f t="shared" si="6"/>
        <v>10349.619000000001</v>
      </c>
      <c r="Z18" s="48">
        <v>0</v>
      </c>
      <c r="AA18" s="49">
        <f t="shared" si="7"/>
        <v>10349.619000000001</v>
      </c>
      <c r="AB18" s="50">
        <f t="shared" si="8"/>
        <v>1.1498426823984269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>
        <v>347</v>
      </c>
      <c r="G19" s="55">
        <f t="shared" si="1"/>
        <v>347</v>
      </c>
      <c r="H19" s="67"/>
      <c r="I19" s="49">
        <f t="shared" si="2"/>
        <v>347</v>
      </c>
      <c r="J19" s="65"/>
      <c r="K19" s="59"/>
      <c r="L19" s="66">
        <v>347</v>
      </c>
      <c r="M19" s="55">
        <f t="shared" si="0"/>
        <v>347</v>
      </c>
      <c r="N19" s="67"/>
      <c r="O19" s="49">
        <f t="shared" si="3"/>
        <v>347</v>
      </c>
      <c r="P19" s="65"/>
      <c r="Q19" s="59"/>
      <c r="R19" s="66">
        <v>173.5</v>
      </c>
      <c r="S19" s="55">
        <f t="shared" si="4"/>
        <v>173.5</v>
      </c>
      <c r="T19" s="67"/>
      <c r="U19" s="49">
        <f t="shared" si="5"/>
        <v>173.5</v>
      </c>
      <c r="V19" s="65"/>
      <c r="W19" s="59"/>
      <c r="X19" s="66">
        <v>347</v>
      </c>
      <c r="Y19" s="55">
        <f t="shared" si="6"/>
        <v>347</v>
      </c>
      <c r="Z19" s="67">
        <v>0</v>
      </c>
      <c r="AA19" s="49">
        <f t="shared" si="7"/>
        <v>347</v>
      </c>
      <c r="AB19" s="50">
        <f t="shared" si="8"/>
        <v>1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110</v>
      </c>
      <c r="G20" s="55">
        <f t="shared" si="1"/>
        <v>110</v>
      </c>
      <c r="H20" s="67"/>
      <c r="I20" s="49">
        <f t="shared" si="2"/>
        <v>110</v>
      </c>
      <c r="J20" s="62"/>
      <c r="K20" s="54"/>
      <c r="L20" s="69">
        <v>30</v>
      </c>
      <c r="M20" s="55">
        <f t="shared" si="0"/>
        <v>30</v>
      </c>
      <c r="N20" s="67"/>
      <c r="O20" s="49">
        <f t="shared" si="3"/>
        <v>30</v>
      </c>
      <c r="P20" s="62"/>
      <c r="Q20" s="54"/>
      <c r="R20" s="69"/>
      <c r="S20" s="55">
        <f t="shared" si="4"/>
        <v>0</v>
      </c>
      <c r="T20" s="67"/>
      <c r="U20" s="49">
        <f t="shared" si="5"/>
        <v>0</v>
      </c>
      <c r="V20" s="62"/>
      <c r="W20" s="54"/>
      <c r="X20" s="69">
        <v>30</v>
      </c>
      <c r="Y20" s="55">
        <f t="shared" si="6"/>
        <v>30</v>
      </c>
      <c r="Z20" s="67">
        <v>0</v>
      </c>
      <c r="AA20" s="49">
        <f t="shared" si="7"/>
        <v>30</v>
      </c>
      <c r="AB20" s="50">
        <f t="shared" si="8"/>
        <v>1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14.4</v>
      </c>
      <c r="G21" s="55">
        <f t="shared" si="1"/>
        <v>14.4</v>
      </c>
      <c r="H21" s="71">
        <v>7.5</v>
      </c>
      <c r="I21" s="49">
        <f>G21+H21</f>
        <v>21.9</v>
      </c>
      <c r="J21" s="62"/>
      <c r="K21" s="54"/>
      <c r="L21" s="69">
        <v>80</v>
      </c>
      <c r="M21" s="55">
        <f t="shared" si="0"/>
        <v>80</v>
      </c>
      <c r="N21" s="71"/>
      <c r="O21" s="49">
        <f>M21+N21</f>
        <v>80</v>
      </c>
      <c r="P21" s="62"/>
      <c r="Q21" s="54"/>
      <c r="R21" s="69">
        <v>30.9</v>
      </c>
      <c r="S21" s="55">
        <f t="shared" si="4"/>
        <v>30.9</v>
      </c>
      <c r="T21" s="71">
        <v>11</v>
      </c>
      <c r="U21" s="49">
        <f>S21+T21</f>
        <v>41.9</v>
      </c>
      <c r="V21" s="62"/>
      <c r="W21" s="54"/>
      <c r="X21" s="69">
        <v>80</v>
      </c>
      <c r="Y21" s="55">
        <f t="shared" si="6"/>
        <v>80</v>
      </c>
      <c r="Z21" s="71">
        <v>15</v>
      </c>
      <c r="AA21" s="49">
        <f>Y21+Z21</f>
        <v>95</v>
      </c>
      <c r="AB21" s="50">
        <f t="shared" si="8"/>
        <v>1.1875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/>
      <c r="I22" s="49">
        <f t="shared" si="2"/>
        <v>0</v>
      </c>
      <c r="J22" s="62"/>
      <c r="K22" s="54"/>
      <c r="L22" s="69"/>
      <c r="M22" s="55">
        <f t="shared" si="0"/>
        <v>0</v>
      </c>
      <c r="N22" s="71"/>
      <c r="O22" s="49">
        <f t="shared" ref="O22:O23" si="9">M22+N22</f>
        <v>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>
        <v>0</v>
      </c>
      <c r="Y22" s="55">
        <f t="shared" si="6"/>
        <v>0</v>
      </c>
      <c r="Z22" s="71">
        <v>0</v>
      </c>
      <c r="AA22" s="49">
        <f t="shared" ref="AA22:AA23" si="11">Y22+Z22</f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>
        <v>0</v>
      </c>
      <c r="Y23" s="77">
        <f t="shared" si="6"/>
        <v>0</v>
      </c>
      <c r="Z23" s="78">
        <v>0</v>
      </c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2032.6000000000001</v>
      </c>
      <c r="E24" s="84">
        <f>SUM(E15:E21)</f>
        <v>9240.7000000000007</v>
      </c>
      <c r="F24" s="84">
        <f>SUM(F15:F21)</f>
        <v>1757</v>
      </c>
      <c r="G24" s="85">
        <f>SUM(D24:F24)</f>
        <v>13030.300000000001</v>
      </c>
      <c r="H24" s="86">
        <f>SUM(H15:H21)</f>
        <v>117.1</v>
      </c>
      <c r="I24" s="86">
        <f>SUM(I15:I21)</f>
        <v>13147.4</v>
      </c>
      <c r="J24" s="83">
        <f>SUM(J15:J21)</f>
        <v>1820.7</v>
      </c>
      <c r="K24" s="84">
        <f>SUM(K15:K21)</f>
        <v>9000.9</v>
      </c>
      <c r="L24" s="84">
        <f>SUM(L15:L21)</f>
        <v>2857</v>
      </c>
      <c r="M24" s="85">
        <f>SUM(J24:L24)</f>
        <v>13678.6</v>
      </c>
      <c r="N24" s="86">
        <f>SUM(N15:N21)</f>
        <v>350</v>
      </c>
      <c r="O24" s="86">
        <f>SUM(O15:O21)</f>
        <v>14028.599999999999</v>
      </c>
      <c r="P24" s="83">
        <f>SUM(P15:P21)</f>
        <v>841</v>
      </c>
      <c r="Q24" s="84">
        <f>SUM(Q15:Q21)</f>
        <v>5534.5</v>
      </c>
      <c r="R24" s="84">
        <f>SUM(R15:R21)</f>
        <v>1772.6000000000001</v>
      </c>
      <c r="S24" s="85">
        <f>SUM(P24:R24)</f>
        <v>8148.1</v>
      </c>
      <c r="T24" s="86">
        <f>SUM(T15:T21)</f>
        <v>128.69999999999999</v>
      </c>
      <c r="U24" s="86">
        <f>SUM(U15:U21)</f>
        <v>8276.7999999999993</v>
      </c>
      <c r="V24" s="83">
        <f>SUM(V15:V21)</f>
        <v>1898.1000000000001</v>
      </c>
      <c r="W24" s="84">
        <f>SUM(W15:W21)</f>
        <v>10349.619000000001</v>
      </c>
      <c r="X24" s="84">
        <f>SUM(X15:X21)</f>
        <v>2857</v>
      </c>
      <c r="Y24" s="85">
        <f>SUM(V24:X24)</f>
        <v>15104.719000000001</v>
      </c>
      <c r="Z24" s="86">
        <f>SUM(Z15:Z23)</f>
        <v>350</v>
      </c>
      <c r="AA24" s="86">
        <f>SUM(AA15:AA21)</f>
        <v>15454.719000000001</v>
      </c>
      <c r="AB24" s="87">
        <f t="shared" si="8"/>
        <v>1.1016579701467004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484.7</v>
      </c>
      <c r="E28" s="111"/>
      <c r="F28" s="111">
        <v>341</v>
      </c>
      <c r="G28" s="112">
        <f>SUM(D28:F28)</f>
        <v>825.7</v>
      </c>
      <c r="H28" s="112">
        <v>97.2</v>
      </c>
      <c r="I28" s="113">
        <f>G28+H28</f>
        <v>922.90000000000009</v>
      </c>
      <c r="J28" s="114"/>
      <c r="K28" s="111"/>
      <c r="L28" s="111">
        <v>250</v>
      </c>
      <c r="M28" s="112">
        <f>SUM(J28:L28)</f>
        <v>250</v>
      </c>
      <c r="N28" s="112">
        <v>300</v>
      </c>
      <c r="O28" s="113">
        <f>M28+N28</f>
        <v>550</v>
      </c>
      <c r="P28" s="114"/>
      <c r="Q28" s="111"/>
      <c r="R28" s="111">
        <v>164</v>
      </c>
      <c r="S28" s="112">
        <f>SUM(P28:R28)</f>
        <v>164</v>
      </c>
      <c r="T28" s="112"/>
      <c r="U28" s="113">
        <f>S28+T28</f>
        <v>164</v>
      </c>
      <c r="V28" s="114"/>
      <c r="W28" s="111"/>
      <c r="X28" s="111">
        <v>500</v>
      </c>
      <c r="Y28" s="112">
        <f>SUM(V28:X28)</f>
        <v>500</v>
      </c>
      <c r="Z28" s="112">
        <v>300</v>
      </c>
      <c r="AA28" s="113">
        <f>Y28+Z28</f>
        <v>800</v>
      </c>
      <c r="AB28" s="50">
        <f t="shared" ref="AB28:AB41" si="12">(AA28/O28)</f>
        <v>1.4545454545454546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24.4</v>
      </c>
      <c r="E29" s="116">
        <v>81.400000000000006</v>
      </c>
      <c r="F29" s="116">
        <v>288.8</v>
      </c>
      <c r="G29" s="117">
        <f t="shared" ref="G29:G38" si="13">SUM(D29:F29)</f>
        <v>394.6</v>
      </c>
      <c r="H29" s="118"/>
      <c r="I29" s="49">
        <f t="shared" ref="I29:I38" si="14">G29+H29</f>
        <v>394.6</v>
      </c>
      <c r="J29" s="119">
        <v>229</v>
      </c>
      <c r="K29" s="116"/>
      <c r="L29" s="116">
        <v>250</v>
      </c>
      <c r="M29" s="117">
        <f t="shared" ref="M29:M38" si="15">SUM(J29:L29)</f>
        <v>479</v>
      </c>
      <c r="N29" s="118"/>
      <c r="O29" s="49">
        <f t="shared" ref="O29:O38" si="16">M29+N29</f>
        <v>479</v>
      </c>
      <c r="P29" s="119">
        <v>7.6</v>
      </c>
      <c r="Q29" s="116">
        <v>125.4</v>
      </c>
      <c r="R29" s="116">
        <v>121.7</v>
      </c>
      <c r="S29" s="117">
        <f t="shared" ref="S29:S38" si="17">SUM(P29:R29)</f>
        <v>254.7</v>
      </c>
      <c r="T29" s="118"/>
      <c r="U29" s="49">
        <f t="shared" ref="U29:U38" si="18">S29+T29</f>
        <v>254.7</v>
      </c>
      <c r="V29" s="119">
        <v>33.200000000000003</v>
      </c>
      <c r="W29" s="116"/>
      <c r="X29" s="116">
        <v>500</v>
      </c>
      <c r="Y29" s="117">
        <f t="shared" ref="Y29:Y38" si="19">SUM(V29:X29)</f>
        <v>533.20000000000005</v>
      </c>
      <c r="Z29" s="118">
        <v>0</v>
      </c>
      <c r="AA29" s="49">
        <f t="shared" ref="AA29:AA38" si="20">Y29+Z29</f>
        <v>533.20000000000005</v>
      </c>
      <c r="AB29" s="50">
        <f t="shared" si="12"/>
        <v>1.1131524008350733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637.79999999999995</v>
      </c>
      <c r="E30" s="120"/>
      <c r="F30" s="120" t="s">
        <v>56</v>
      </c>
      <c r="G30" s="117">
        <f t="shared" si="13"/>
        <v>637.79999999999995</v>
      </c>
      <c r="H30" s="117">
        <v>19.899999999999999</v>
      </c>
      <c r="I30" s="49">
        <f t="shared" si="14"/>
        <v>657.69999999999993</v>
      </c>
      <c r="J30" s="121">
        <v>934.7</v>
      </c>
      <c r="K30" s="120"/>
      <c r="L30" s="120">
        <v>245</v>
      </c>
      <c r="M30" s="117">
        <f t="shared" si="15"/>
        <v>1179.7</v>
      </c>
      <c r="N30" s="117">
        <v>50</v>
      </c>
      <c r="O30" s="49">
        <f t="shared" si="16"/>
        <v>1229.7</v>
      </c>
      <c r="P30" s="121">
        <v>419.5</v>
      </c>
      <c r="Q30" s="120"/>
      <c r="R30" s="120"/>
      <c r="S30" s="117">
        <f t="shared" si="17"/>
        <v>419.5</v>
      </c>
      <c r="T30" s="117">
        <v>7.5</v>
      </c>
      <c r="U30" s="49">
        <f t="shared" si="18"/>
        <v>427</v>
      </c>
      <c r="V30" s="121">
        <v>1014.6</v>
      </c>
      <c r="W30" s="120"/>
      <c r="X30" s="120">
        <v>245</v>
      </c>
      <c r="Y30" s="117">
        <f t="shared" si="19"/>
        <v>1259.5999999999999</v>
      </c>
      <c r="Z30" s="117">
        <v>50</v>
      </c>
      <c r="AA30" s="49">
        <f t="shared" si="20"/>
        <v>1309.5999999999999</v>
      </c>
      <c r="AB30" s="50">
        <f t="shared" si="12"/>
        <v>1.0649751972025696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476.3</v>
      </c>
      <c r="E31" s="120">
        <v>-135.4</v>
      </c>
      <c r="F31" s="120">
        <v>153.19999999999999</v>
      </c>
      <c r="G31" s="117">
        <f t="shared" si="13"/>
        <v>494.09999999999997</v>
      </c>
      <c r="H31" s="117"/>
      <c r="I31" s="49">
        <f t="shared" si="14"/>
        <v>494.09999999999997</v>
      </c>
      <c r="J31" s="121">
        <v>314.7</v>
      </c>
      <c r="K31" s="120"/>
      <c r="L31" s="120">
        <v>810</v>
      </c>
      <c r="M31" s="117">
        <f t="shared" si="15"/>
        <v>1124.7</v>
      </c>
      <c r="N31" s="117"/>
      <c r="O31" s="49">
        <f t="shared" si="16"/>
        <v>1124.7</v>
      </c>
      <c r="P31" s="121">
        <v>279.89999999999998</v>
      </c>
      <c r="Q31" s="120">
        <v>44</v>
      </c>
      <c r="R31" s="120">
        <v>34.5</v>
      </c>
      <c r="S31" s="117">
        <f t="shared" si="17"/>
        <v>358.4</v>
      </c>
      <c r="T31" s="117"/>
      <c r="U31" s="49">
        <f t="shared" si="18"/>
        <v>358.4</v>
      </c>
      <c r="V31" s="121">
        <v>496</v>
      </c>
      <c r="W31" s="120"/>
      <c r="X31" s="120">
        <v>310</v>
      </c>
      <c r="Y31" s="117">
        <f t="shared" si="19"/>
        <v>806</v>
      </c>
      <c r="Z31" s="117">
        <v>0</v>
      </c>
      <c r="AA31" s="49">
        <f t="shared" si="20"/>
        <v>806</v>
      </c>
      <c r="AB31" s="50">
        <f t="shared" si="12"/>
        <v>0.71663554725704626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154</v>
      </c>
      <c r="E32" s="120">
        <v>6857.4</v>
      </c>
      <c r="F32" s="120">
        <v>355.8</v>
      </c>
      <c r="G32" s="117">
        <f t="shared" si="13"/>
        <v>7367.2</v>
      </c>
      <c r="H32" s="117"/>
      <c r="I32" s="49">
        <f t="shared" si="14"/>
        <v>7367.2</v>
      </c>
      <c r="J32" s="123">
        <v>102</v>
      </c>
      <c r="K32" s="120">
        <v>6606.2</v>
      </c>
      <c r="L32" s="120">
        <v>250</v>
      </c>
      <c r="M32" s="117">
        <f t="shared" si="15"/>
        <v>6958.2</v>
      </c>
      <c r="N32" s="117"/>
      <c r="O32" s="49">
        <f t="shared" si="16"/>
        <v>6958.2</v>
      </c>
      <c r="P32" s="123">
        <v>100</v>
      </c>
      <c r="Q32" s="120">
        <v>3906.1</v>
      </c>
      <c r="R32" s="120"/>
      <c r="S32" s="117">
        <f t="shared" si="17"/>
        <v>4006.1</v>
      </c>
      <c r="T32" s="117"/>
      <c r="U32" s="49">
        <f t="shared" si="18"/>
        <v>4006.1</v>
      </c>
      <c r="V32" s="123">
        <v>112</v>
      </c>
      <c r="W32" s="120">
        <v>7616.9</v>
      </c>
      <c r="X32" s="120">
        <v>250</v>
      </c>
      <c r="Y32" s="117">
        <f t="shared" si="19"/>
        <v>7978.9</v>
      </c>
      <c r="Z32" s="117">
        <v>0</v>
      </c>
      <c r="AA32" s="49">
        <f t="shared" si="20"/>
        <v>7978.9</v>
      </c>
      <c r="AB32" s="50">
        <f t="shared" si="12"/>
        <v>1.1466902359805697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150</v>
      </c>
      <c r="E33" s="120">
        <v>6304</v>
      </c>
      <c r="F33" s="120">
        <v>293.89999999999998</v>
      </c>
      <c r="G33" s="117">
        <f t="shared" si="13"/>
        <v>6747.9</v>
      </c>
      <c r="H33" s="117"/>
      <c r="I33" s="49">
        <f t="shared" si="14"/>
        <v>6747.9</v>
      </c>
      <c r="J33" s="123">
        <v>102</v>
      </c>
      <c r="K33" s="120">
        <v>6426.2</v>
      </c>
      <c r="L33" s="120">
        <v>150</v>
      </c>
      <c r="M33" s="117">
        <f t="shared" si="15"/>
        <v>6678.2</v>
      </c>
      <c r="N33" s="117"/>
      <c r="O33" s="49">
        <f t="shared" si="16"/>
        <v>6678.2</v>
      </c>
      <c r="P33" s="123">
        <v>100</v>
      </c>
      <c r="Q33" s="120">
        <v>3283.9</v>
      </c>
      <c r="R33" s="120"/>
      <c r="S33" s="117">
        <f t="shared" si="17"/>
        <v>3383.9</v>
      </c>
      <c r="T33" s="117"/>
      <c r="U33" s="49">
        <f t="shared" si="18"/>
        <v>3383.9</v>
      </c>
      <c r="V33" s="123">
        <v>100</v>
      </c>
      <c r="W33" s="120">
        <v>7166.924</v>
      </c>
      <c r="X33" s="120">
        <v>150</v>
      </c>
      <c r="Y33" s="117">
        <f t="shared" si="19"/>
        <v>7416.924</v>
      </c>
      <c r="Z33" s="117">
        <v>0</v>
      </c>
      <c r="AA33" s="49">
        <f t="shared" si="20"/>
        <v>7416.924</v>
      </c>
      <c r="AB33" s="50">
        <f t="shared" si="12"/>
        <v>1.1106172321883143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4</v>
      </c>
      <c r="E34" s="120">
        <v>553.29999999999995</v>
      </c>
      <c r="F34" s="120">
        <v>61.9</v>
      </c>
      <c r="G34" s="117">
        <f t="shared" si="13"/>
        <v>619.19999999999993</v>
      </c>
      <c r="H34" s="117"/>
      <c r="I34" s="49">
        <f t="shared" si="14"/>
        <v>619.19999999999993</v>
      </c>
      <c r="J34" s="123"/>
      <c r="K34" s="120">
        <v>180</v>
      </c>
      <c r="L34" s="120">
        <v>100</v>
      </c>
      <c r="M34" s="117">
        <f>SUM(J34:L34)</f>
        <v>280</v>
      </c>
      <c r="N34" s="117"/>
      <c r="O34" s="49">
        <f t="shared" si="16"/>
        <v>280</v>
      </c>
      <c r="P34" s="123" t="s">
        <v>56</v>
      </c>
      <c r="Q34" s="120">
        <v>622.20000000000005</v>
      </c>
      <c r="R34" s="120"/>
      <c r="S34" s="117">
        <f t="shared" si="17"/>
        <v>622.20000000000005</v>
      </c>
      <c r="T34" s="117"/>
      <c r="U34" s="49">
        <f t="shared" si="18"/>
        <v>622.20000000000005</v>
      </c>
      <c r="V34" s="123">
        <v>12</v>
      </c>
      <c r="W34" s="120">
        <v>450</v>
      </c>
      <c r="X34" s="120">
        <v>100</v>
      </c>
      <c r="Y34" s="117">
        <f t="shared" si="19"/>
        <v>562</v>
      </c>
      <c r="Z34" s="117">
        <v>0</v>
      </c>
      <c r="AA34" s="49">
        <f t="shared" si="20"/>
        <v>562</v>
      </c>
      <c r="AB34" s="50">
        <f t="shared" si="12"/>
        <v>2.0071428571428571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50</v>
      </c>
      <c r="E35" s="120">
        <v>2231.1</v>
      </c>
      <c r="F35" s="120">
        <v>108.1</v>
      </c>
      <c r="G35" s="117">
        <f t="shared" si="13"/>
        <v>2389.1999999999998</v>
      </c>
      <c r="H35" s="117"/>
      <c r="I35" s="49">
        <f t="shared" si="14"/>
        <v>2389.1999999999998</v>
      </c>
      <c r="J35" s="123">
        <v>35</v>
      </c>
      <c r="K35" s="120">
        <v>2232.9</v>
      </c>
      <c r="L35" s="120">
        <v>54</v>
      </c>
      <c r="M35" s="117">
        <f t="shared" si="15"/>
        <v>2321.9</v>
      </c>
      <c r="N35" s="117"/>
      <c r="O35" s="49">
        <f t="shared" si="16"/>
        <v>2321.9</v>
      </c>
      <c r="P35" s="123">
        <v>35</v>
      </c>
      <c r="Q35" s="120">
        <v>1191</v>
      </c>
      <c r="R35" s="120"/>
      <c r="S35" s="117">
        <f t="shared" si="17"/>
        <v>1226</v>
      </c>
      <c r="T35" s="117"/>
      <c r="U35" s="49">
        <f t="shared" si="18"/>
        <v>1226</v>
      </c>
      <c r="V35" s="123">
        <v>37</v>
      </c>
      <c r="W35" s="120">
        <f>2490.02+70</f>
        <v>2560.02</v>
      </c>
      <c r="X35" s="120">
        <v>54</v>
      </c>
      <c r="Y35" s="117">
        <f t="shared" si="19"/>
        <v>2651.02</v>
      </c>
      <c r="Z35" s="117">
        <v>0</v>
      </c>
      <c r="AA35" s="49">
        <f t="shared" si="20"/>
        <v>2651.02</v>
      </c>
      <c r="AB35" s="50">
        <f t="shared" si="12"/>
        <v>1.1417459838925017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/>
      <c r="L36" s="120">
        <v>10</v>
      </c>
      <c r="M36" s="117">
        <f t="shared" si="15"/>
        <v>10</v>
      </c>
      <c r="N36" s="117"/>
      <c r="O36" s="49">
        <f t="shared" si="16"/>
        <v>10</v>
      </c>
      <c r="P36" s="121"/>
      <c r="Q36" s="120"/>
      <c r="R36" s="120">
        <v>38.5</v>
      </c>
      <c r="S36" s="117">
        <f t="shared" si="17"/>
        <v>38.5</v>
      </c>
      <c r="T36" s="117"/>
      <c r="U36" s="49">
        <f t="shared" si="18"/>
        <v>38.5</v>
      </c>
      <c r="V36" s="121"/>
      <c r="W36" s="120"/>
      <c r="X36" s="120">
        <v>10</v>
      </c>
      <c r="Y36" s="117">
        <f t="shared" si="19"/>
        <v>10</v>
      </c>
      <c r="Z36" s="117">
        <v>0</v>
      </c>
      <c r="AA36" s="49">
        <f t="shared" si="20"/>
        <v>10</v>
      </c>
      <c r="AB36" s="50">
        <f t="shared" si="12"/>
        <v>1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205.3</v>
      </c>
      <c r="E37" s="120"/>
      <c r="F37" s="120">
        <v>393.5</v>
      </c>
      <c r="G37" s="117">
        <f t="shared" si="13"/>
        <v>598.79999999999995</v>
      </c>
      <c r="H37" s="117"/>
      <c r="I37" s="49">
        <f t="shared" si="14"/>
        <v>598.79999999999995</v>
      </c>
      <c r="J37" s="121">
        <v>205.3</v>
      </c>
      <c r="K37" s="120"/>
      <c r="L37" s="120">
        <v>393.5</v>
      </c>
      <c r="M37" s="117">
        <f t="shared" si="15"/>
        <v>598.79999999999995</v>
      </c>
      <c r="N37" s="117"/>
      <c r="O37" s="49">
        <f t="shared" si="16"/>
        <v>598.79999999999995</v>
      </c>
      <c r="P37" s="121">
        <v>102.7</v>
      </c>
      <c r="Q37" s="120"/>
      <c r="R37" s="120">
        <v>212.5</v>
      </c>
      <c r="S37" s="117">
        <f t="shared" si="17"/>
        <v>315.2</v>
      </c>
      <c r="T37" s="117"/>
      <c r="U37" s="49">
        <f t="shared" si="18"/>
        <v>315.2</v>
      </c>
      <c r="V37" s="121">
        <v>205.33199999999999</v>
      </c>
      <c r="W37" s="120"/>
      <c r="X37" s="120">
        <v>429.005</v>
      </c>
      <c r="Y37" s="117">
        <f t="shared" si="19"/>
        <v>634.33699999999999</v>
      </c>
      <c r="Z37" s="117">
        <v>0</v>
      </c>
      <c r="AA37" s="49">
        <f t="shared" si="20"/>
        <v>634.33699999999999</v>
      </c>
      <c r="AB37" s="50">
        <f t="shared" si="12"/>
        <v>1.0593470273881096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/>
      <c r="E38" s="127">
        <v>206.2</v>
      </c>
      <c r="F38" s="127">
        <v>116.6</v>
      </c>
      <c r="G38" s="117">
        <f t="shared" si="13"/>
        <v>322.79999999999995</v>
      </c>
      <c r="H38" s="128"/>
      <c r="I38" s="79">
        <f t="shared" si="14"/>
        <v>322.79999999999995</v>
      </c>
      <c r="J38" s="129"/>
      <c r="K38" s="127">
        <v>161.80000000000001</v>
      </c>
      <c r="L38" s="127">
        <v>594.5</v>
      </c>
      <c r="M38" s="128">
        <f t="shared" si="15"/>
        <v>756.3</v>
      </c>
      <c r="N38" s="128"/>
      <c r="O38" s="79">
        <f t="shared" si="16"/>
        <v>756.3</v>
      </c>
      <c r="P38" s="129">
        <v>2</v>
      </c>
      <c r="Q38" s="127">
        <v>103.1</v>
      </c>
      <c r="R38" s="127">
        <v>38.4</v>
      </c>
      <c r="S38" s="128">
        <f t="shared" si="17"/>
        <v>143.5</v>
      </c>
      <c r="T38" s="128"/>
      <c r="U38" s="79">
        <f t="shared" si="18"/>
        <v>143.5</v>
      </c>
      <c r="V38" s="129"/>
      <c r="W38" s="127">
        <f>143.338+29.337</f>
        <v>172.67499999999998</v>
      </c>
      <c r="X38" s="127">
        <v>559</v>
      </c>
      <c r="Y38" s="128">
        <f t="shared" si="19"/>
        <v>731.67499999999995</v>
      </c>
      <c r="Z38" s="128">
        <v>0</v>
      </c>
      <c r="AA38" s="79">
        <f t="shared" si="20"/>
        <v>731.67499999999995</v>
      </c>
      <c r="AB38" s="80">
        <f t="shared" si="12"/>
        <v>0.96744016924500864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SUM(D35:D38)+SUM(D28:D32)+0.1</f>
        <v>2032.5999999999997</v>
      </c>
      <c r="E39" s="131">
        <f>SUM(E35:E38)+SUM(E28:E32)</f>
        <v>9240.6999999999989</v>
      </c>
      <c r="F39" s="131">
        <f>SUM(F35:F38)+SUM(F28:F32)</f>
        <v>1757</v>
      </c>
      <c r="G39" s="132">
        <f>SUM(D39:F39)</f>
        <v>13030.3</v>
      </c>
      <c r="H39" s="133">
        <f>SUM(H28:H32)+SUM(H35:H38)</f>
        <v>117.1</v>
      </c>
      <c r="I39" s="134">
        <f>SUM(I35:I38)+SUM(I28:I32)+0.1</f>
        <v>13147.4</v>
      </c>
      <c r="J39" s="131">
        <f>SUM(J35:J38)+SUM(J28:J32)</f>
        <v>1820.7</v>
      </c>
      <c r="K39" s="131">
        <f>SUM(K35:K38)+SUM(K28:K32)</f>
        <v>9000.9</v>
      </c>
      <c r="L39" s="131">
        <f>SUM(L35:L38)+SUM(L28:L32)</f>
        <v>2857</v>
      </c>
      <c r="M39" s="132">
        <f>SUM(J39:L39)</f>
        <v>13678.6</v>
      </c>
      <c r="N39" s="133">
        <f>SUM(N28:N32)+SUM(N35:N38)</f>
        <v>350</v>
      </c>
      <c r="O39" s="134">
        <f>SUM(O35:O38)+SUM(O28:O32)</f>
        <v>14028.599999999999</v>
      </c>
      <c r="P39" s="131">
        <f>SUM(P35:P38)+SUM(P28:P32)</f>
        <v>946.7</v>
      </c>
      <c r="Q39" s="131">
        <f>SUM(Q35:Q38)+SUM(Q28:Q32)</f>
        <v>5369.6</v>
      </c>
      <c r="R39" s="131">
        <f>SUM(R35:R38)+SUM(R28:R32)</f>
        <v>609.59999999999991</v>
      </c>
      <c r="S39" s="132">
        <f>SUM(P39:R39)</f>
        <v>6925.9</v>
      </c>
      <c r="T39" s="133">
        <f>SUM(T28:T32)+SUM(T35:T38)</f>
        <v>7.5</v>
      </c>
      <c r="U39" s="134">
        <f>SUM(U35:U38)+SUM(U28:U32)</f>
        <v>6933.4</v>
      </c>
      <c r="V39" s="131">
        <f>SUM(V35:V38)+SUM(V28:V32)</f>
        <v>1898.1320000000001</v>
      </c>
      <c r="W39" s="131">
        <f>SUM(W35:W38)+SUM(W28:W32)</f>
        <v>10349.594999999999</v>
      </c>
      <c r="X39" s="131">
        <f>SUM(X35:X38)+SUM(X28:X32)</f>
        <v>2857.0050000000001</v>
      </c>
      <c r="Y39" s="132">
        <f>SUM(V39:X39)</f>
        <v>15104.732</v>
      </c>
      <c r="Z39" s="133">
        <f>SUM(Z28:Z32)+SUM(Z35:Z38)</f>
        <v>350</v>
      </c>
      <c r="AA39" s="134">
        <f>SUM(AA35:AA38)+SUM(AA28:AA32)</f>
        <v>15454.732</v>
      </c>
      <c r="AB39" s="135">
        <f t="shared" si="12"/>
        <v>1.1016588968250576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0</v>
      </c>
      <c r="E40" s="138">
        <f t="shared" si="21"/>
        <v>0</v>
      </c>
      <c r="F40" s="138">
        <f t="shared" si="21"/>
        <v>0</v>
      </c>
      <c r="G40" s="139">
        <f t="shared" si="21"/>
        <v>0</v>
      </c>
      <c r="H40" s="139">
        <f t="shared" si="21"/>
        <v>0</v>
      </c>
      <c r="I40" s="140">
        <f t="shared" si="21"/>
        <v>0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-105.70000000000005</v>
      </c>
      <c r="Q40" s="138">
        <f t="shared" si="21"/>
        <v>164.89999999999964</v>
      </c>
      <c r="R40" s="138">
        <f t="shared" si="21"/>
        <v>1163.0000000000002</v>
      </c>
      <c r="S40" s="139">
        <f t="shared" si="21"/>
        <v>1222.2000000000007</v>
      </c>
      <c r="T40" s="139">
        <f t="shared" si="21"/>
        <v>121.19999999999999</v>
      </c>
      <c r="U40" s="140">
        <f t="shared" si="21"/>
        <v>1343.3999999999996</v>
      </c>
      <c r="V40" s="138">
        <f t="shared" si="21"/>
        <v>-3.1999999999925421E-2</v>
      </c>
      <c r="W40" s="138">
        <f t="shared" si="21"/>
        <v>2.4000000001251465E-2</v>
      </c>
      <c r="X40" s="138">
        <f t="shared" si="21"/>
        <v>-5.0000000001091394E-3</v>
      </c>
      <c r="Y40" s="139">
        <f t="shared" si="21"/>
        <v>-1.299999999901047E-2</v>
      </c>
      <c r="Z40" s="139">
        <f t="shared" si="21"/>
        <v>0</v>
      </c>
      <c r="AA40" s="140">
        <f t="shared" si="21"/>
        <v>-1.299999999901047E-2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-1804.2</v>
      </c>
      <c r="J41" s="144"/>
      <c r="K41" s="145"/>
      <c r="L41" s="145"/>
      <c r="M41" s="146"/>
      <c r="N41" s="149"/>
      <c r="O41" s="148">
        <f>O40-J16</f>
        <v>-1310</v>
      </c>
      <c r="P41" s="144"/>
      <c r="Q41" s="145"/>
      <c r="R41" s="145"/>
      <c r="S41" s="146"/>
      <c r="T41" s="149"/>
      <c r="U41" s="148">
        <f>U40-P16</f>
        <v>688.39999999999964</v>
      </c>
      <c r="V41" s="144"/>
      <c r="W41" s="145"/>
      <c r="X41" s="145"/>
      <c r="Y41" s="146"/>
      <c r="Z41" s="149"/>
      <c r="AA41" s="148">
        <f>AA40-V16</f>
        <v>-1714.9129999999991</v>
      </c>
      <c r="AB41" s="50">
        <f t="shared" si="12"/>
        <v>1.3090938931297702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205.3</v>
      </c>
      <c r="E44" s="165">
        <v>205.3</v>
      </c>
      <c r="F44" s="166">
        <v>0</v>
      </c>
      <c r="G44" s="154"/>
      <c r="H44" s="154"/>
      <c r="I44" s="162"/>
      <c r="J44" s="164">
        <v>205.3</v>
      </c>
      <c r="K44" s="165">
        <v>205.3</v>
      </c>
      <c r="L44" s="166">
        <v>0</v>
      </c>
      <c r="M44" s="167"/>
      <c r="N44" s="167"/>
      <c r="O44" s="167"/>
      <c r="P44" s="164">
        <v>205.3</v>
      </c>
      <c r="Q44" s="165">
        <v>205.3</v>
      </c>
      <c r="R44" s="166">
        <v>0</v>
      </c>
      <c r="S44" s="3"/>
      <c r="T44" s="3"/>
      <c r="U44" s="3"/>
      <c r="V44" s="164">
        <v>205.33199999999999</v>
      </c>
      <c r="W44" s="165">
        <v>205.3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92</v>
      </c>
      <c r="T49" s="3"/>
      <c r="U49" s="3"/>
      <c r="V49" s="176" t="s">
        <v>93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94</v>
      </c>
      <c r="D50" s="178">
        <f>SUM(D51:D54)</f>
        <v>959.5</v>
      </c>
      <c r="E50" s="178">
        <f t="shared" ref="E50:F50" si="22">SUM(E51:E54)</f>
        <v>1819.6000000000001</v>
      </c>
      <c r="F50" s="178">
        <f t="shared" si="22"/>
        <v>402</v>
      </c>
      <c r="G50" s="179">
        <f>D50+E50-F50</f>
        <v>2377.1000000000004</v>
      </c>
      <c r="H50" s="154"/>
      <c r="I50" s="3"/>
      <c r="J50" s="178">
        <f>SUM(J51:J54)</f>
        <v>1388.7</v>
      </c>
      <c r="K50" s="178">
        <f t="shared" ref="K50:L50" si="23">SUM(K51:K54)</f>
        <v>520.20000000000005</v>
      </c>
      <c r="L50" s="178">
        <f t="shared" si="23"/>
        <v>285.3</v>
      </c>
      <c r="M50" s="179">
        <f>J50+K50-L50</f>
        <v>1623.6000000000001</v>
      </c>
      <c r="N50" s="3"/>
      <c r="O50" s="3"/>
      <c r="P50" s="178">
        <f>SUM(P51:P54)</f>
        <v>2377.1</v>
      </c>
      <c r="Q50" s="178">
        <f t="shared" ref="Q50:S50" si="24">SUM(Q51:Q54)</f>
        <v>327.85599999999999</v>
      </c>
      <c r="R50" s="178">
        <f t="shared" si="24"/>
        <v>395.02799999999996</v>
      </c>
      <c r="S50" s="178">
        <f t="shared" si="24"/>
        <v>2309.9279999999999</v>
      </c>
      <c r="T50" s="3"/>
      <c r="U50" s="3"/>
      <c r="V50" s="178">
        <f>SUM(V51:V54)</f>
        <v>1692.5000000000002</v>
      </c>
      <c r="W50" s="178">
        <f t="shared" ref="W50:Y50" si="25">SUM(W51:W54)</f>
        <v>507.36700000000002</v>
      </c>
      <c r="X50" s="178">
        <f t="shared" si="25"/>
        <v>285.33199999999999</v>
      </c>
      <c r="Y50" s="178">
        <f t="shared" si="25"/>
        <v>1914.5350000000001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95</v>
      </c>
      <c r="D51" s="178">
        <v>570.20000000000005</v>
      </c>
      <c r="E51" s="178">
        <f>181.7+1205.7</f>
        <v>1387.4</v>
      </c>
      <c r="F51" s="178">
        <v>110</v>
      </c>
      <c r="G51" s="179">
        <f t="shared" ref="G51:G54" si="26">D51+E51-F51</f>
        <v>1847.6000000000001</v>
      </c>
      <c r="H51" s="154"/>
      <c r="I51" s="3"/>
      <c r="J51" s="178">
        <v>886</v>
      </c>
      <c r="K51" s="178">
        <v>130</v>
      </c>
      <c r="L51" s="178">
        <v>0</v>
      </c>
      <c r="M51" s="179">
        <f t="shared" ref="M51:M54" si="27">J51+K51-L51</f>
        <v>1016</v>
      </c>
      <c r="N51" s="3"/>
      <c r="O51" s="3"/>
      <c r="P51" s="178">
        <v>1847.6</v>
      </c>
      <c r="Q51" s="178">
        <v>116.5</v>
      </c>
      <c r="R51" s="178">
        <v>357.62799999999999</v>
      </c>
      <c r="S51" s="179">
        <f t="shared" ref="S51:S54" si="28">P51+Q51-R51</f>
        <v>1606.472</v>
      </c>
      <c r="T51" s="3"/>
      <c r="U51" s="3"/>
      <c r="V51" s="178">
        <v>1016</v>
      </c>
      <c r="W51" s="178">
        <v>80</v>
      </c>
      <c r="X51" s="178">
        <v>0</v>
      </c>
      <c r="Y51" s="179">
        <f t="shared" ref="Y51:Y54" si="29">V51+W51-X51</f>
        <v>1096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96</v>
      </c>
      <c r="D52" s="178">
        <v>1.9</v>
      </c>
      <c r="E52" s="178">
        <v>251.8</v>
      </c>
      <c r="F52" s="178">
        <v>205.3</v>
      </c>
      <c r="G52" s="179">
        <f t="shared" si="26"/>
        <v>48.400000000000006</v>
      </c>
      <c r="H52" s="154"/>
      <c r="I52" s="3"/>
      <c r="J52" s="178">
        <v>48.4</v>
      </c>
      <c r="K52" s="178">
        <v>251.8</v>
      </c>
      <c r="L52" s="178">
        <v>205.3</v>
      </c>
      <c r="M52" s="179">
        <f t="shared" si="27"/>
        <v>94.899999999999977</v>
      </c>
      <c r="N52" s="3"/>
      <c r="O52" s="3"/>
      <c r="P52" s="178">
        <v>48.4</v>
      </c>
      <c r="Q52" s="178">
        <v>143.68299999999999</v>
      </c>
      <c r="R52" s="178">
        <v>0</v>
      </c>
      <c r="S52" s="179">
        <f t="shared" si="28"/>
        <v>192.083</v>
      </c>
      <c r="T52" s="3"/>
      <c r="U52" s="3"/>
      <c r="V52" s="178">
        <v>130.4</v>
      </c>
      <c r="W52" s="178">
        <v>287.36700000000002</v>
      </c>
      <c r="X52" s="178">
        <v>205.33199999999999</v>
      </c>
      <c r="Y52" s="179">
        <f t="shared" si="29"/>
        <v>212.43500000000006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97</v>
      </c>
      <c r="D53" s="178">
        <v>249</v>
      </c>
      <c r="E53" s="178">
        <v>45.4</v>
      </c>
      <c r="F53" s="178">
        <v>0</v>
      </c>
      <c r="G53" s="179">
        <f t="shared" si="26"/>
        <v>294.39999999999998</v>
      </c>
      <c r="H53" s="154"/>
      <c r="I53" s="3"/>
      <c r="J53" s="178">
        <v>294.5</v>
      </c>
      <c r="K53" s="178">
        <v>0</v>
      </c>
      <c r="L53" s="178">
        <v>0</v>
      </c>
      <c r="M53" s="179">
        <f t="shared" si="27"/>
        <v>294.5</v>
      </c>
      <c r="N53" s="3"/>
      <c r="O53" s="3"/>
      <c r="P53" s="178">
        <v>294.39999999999998</v>
      </c>
      <c r="Q53" s="178">
        <v>0</v>
      </c>
      <c r="R53" s="178">
        <v>0</v>
      </c>
      <c r="S53" s="179">
        <f t="shared" si="28"/>
        <v>294.39999999999998</v>
      </c>
      <c r="T53" s="3"/>
      <c r="U53" s="3"/>
      <c r="V53" s="178">
        <v>294.39999999999998</v>
      </c>
      <c r="W53" s="178">
        <v>0</v>
      </c>
      <c r="X53" s="178">
        <v>0</v>
      </c>
      <c r="Y53" s="179">
        <f t="shared" si="29"/>
        <v>294.39999999999998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98</v>
      </c>
      <c r="D54" s="178">
        <v>138.4</v>
      </c>
      <c r="E54" s="178">
        <v>135</v>
      </c>
      <c r="F54" s="178">
        <v>86.7</v>
      </c>
      <c r="G54" s="179">
        <f t="shared" si="26"/>
        <v>186.7</v>
      </c>
      <c r="H54" s="154"/>
      <c r="I54" s="3"/>
      <c r="J54" s="178">
        <v>159.80000000000001</v>
      </c>
      <c r="K54" s="178">
        <v>138.4</v>
      </c>
      <c r="L54" s="178">
        <v>80</v>
      </c>
      <c r="M54" s="179">
        <f t="shared" si="27"/>
        <v>218.20000000000005</v>
      </c>
      <c r="N54" s="3"/>
      <c r="O54" s="3"/>
      <c r="P54" s="178">
        <v>186.7</v>
      </c>
      <c r="Q54" s="178">
        <v>67.673000000000002</v>
      </c>
      <c r="R54" s="178">
        <v>37.4</v>
      </c>
      <c r="S54" s="179">
        <f t="shared" si="28"/>
        <v>216.97299999999998</v>
      </c>
      <c r="T54" s="3"/>
      <c r="U54" s="3"/>
      <c r="V54" s="178">
        <v>251.7</v>
      </c>
      <c r="W54" s="178">
        <v>140</v>
      </c>
      <c r="X54" s="178">
        <v>80</v>
      </c>
      <c r="Y54" s="179">
        <f t="shared" si="29"/>
        <v>311.7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99</v>
      </c>
      <c r="D56" s="176" t="s">
        <v>100</v>
      </c>
      <c r="E56" s="176" t="s">
        <v>101</v>
      </c>
      <c r="F56" s="154"/>
      <c r="G56" s="154"/>
      <c r="H56" s="154"/>
      <c r="I56" s="162"/>
      <c r="J56" s="176" t="s">
        <v>102</v>
      </c>
      <c r="K56" s="154"/>
      <c r="L56" s="154"/>
      <c r="M56" s="154"/>
      <c r="N56" s="154"/>
      <c r="O56" s="162"/>
      <c r="P56" s="176" t="s">
        <v>92</v>
      </c>
      <c r="Q56" s="162"/>
      <c r="R56" s="162"/>
      <c r="S56" s="162"/>
      <c r="T56" s="162"/>
      <c r="U56" s="162"/>
      <c r="V56" s="176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16.100000000000001</v>
      </c>
      <c r="E57" s="181">
        <v>16.100000000000001</v>
      </c>
      <c r="F57" s="154"/>
      <c r="G57" s="154"/>
      <c r="H57" s="154"/>
      <c r="I57" s="162"/>
      <c r="J57" s="181">
        <v>15.1</v>
      </c>
      <c r="K57" s="154"/>
      <c r="L57" s="154"/>
      <c r="M57" s="154"/>
      <c r="N57" s="154"/>
      <c r="O57" s="162"/>
      <c r="P57" s="181">
        <v>15.6</v>
      </c>
      <c r="Q57" s="162"/>
      <c r="R57" s="162"/>
      <c r="S57" s="162"/>
      <c r="T57" s="162"/>
      <c r="U57" s="162"/>
      <c r="V57" s="181">
        <v>15.6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50"/>
      <c r="B62" s="191"/>
      <c r="C62" s="192"/>
      <c r="D62" s="191"/>
      <c r="E62" s="191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150"/>
      <c r="B63" s="191"/>
      <c r="C63" s="192"/>
      <c r="D63" s="191"/>
      <c r="E63" s="191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1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1"/>
      <c r="B65" s="194" t="s">
        <v>104</v>
      </c>
      <c r="C65" s="195"/>
      <c r="D65" s="194" t="s">
        <v>105</v>
      </c>
      <c r="E65" s="190"/>
      <c r="F65" s="190"/>
      <c r="G65" s="190"/>
      <c r="H65" s="194"/>
      <c r="I65" s="194" t="s">
        <v>106</v>
      </c>
      <c r="J65" s="196"/>
      <c r="K65" s="196"/>
      <c r="L65" s="196"/>
      <c r="M65" s="196"/>
      <c r="N65" s="194"/>
      <c r="O65" s="194"/>
      <c r="P65" s="194"/>
      <c r="Q65" s="194"/>
      <c r="R65" s="194"/>
      <c r="S65" s="194"/>
      <c r="T65" s="194"/>
      <c r="U65" s="194"/>
      <c r="V65" s="3"/>
      <c r="W65" s="3"/>
      <c r="X65" s="3"/>
      <c r="Y65" s="3"/>
      <c r="Z65" s="3"/>
      <c r="AA65" s="3"/>
      <c r="AB65" s="3"/>
      <c r="AC65" s="3"/>
      <c r="AD65" s="3"/>
    </row>
    <row r="66" spans="1:30" ht="7.5" customHeight="1" x14ac:dyDescent="0.25">
      <c r="A66" s="1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1"/>
      <c r="B67" s="194"/>
      <c r="C67" s="194"/>
      <c r="D67" s="194" t="s">
        <v>107</v>
      </c>
      <c r="E67" s="197"/>
      <c r="F67" s="197"/>
      <c r="G67" s="197"/>
      <c r="H67" s="194"/>
      <c r="I67" s="194" t="s">
        <v>107</v>
      </c>
      <c r="J67" s="198"/>
      <c r="K67" s="198"/>
      <c r="L67" s="198"/>
      <c r="M67" s="198"/>
      <c r="N67" s="194"/>
      <c r="O67" s="194"/>
      <c r="P67" s="194"/>
      <c r="Q67" s="194"/>
      <c r="R67" s="194"/>
      <c r="S67" s="194"/>
      <c r="T67" s="194"/>
      <c r="U67" s="194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1"/>
      <c r="B68" s="194"/>
      <c r="C68" s="194"/>
      <c r="D68" s="194"/>
      <c r="E68" s="197"/>
      <c r="F68" s="197"/>
      <c r="G68" s="197"/>
      <c r="H68" s="194"/>
      <c r="I68" s="194"/>
      <c r="J68" s="198"/>
      <c r="K68" s="198"/>
      <c r="L68" s="198"/>
      <c r="M68" s="198"/>
      <c r="N68" s="194"/>
      <c r="O68" s="194"/>
      <c r="P68" s="194"/>
      <c r="Q68" s="194"/>
      <c r="R68" s="194"/>
      <c r="S68" s="194"/>
      <c r="T68" s="194"/>
      <c r="U68" s="194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1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1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3"/>
      <c r="W70" s="3"/>
      <c r="X70" s="3"/>
      <c r="Y70" s="3"/>
      <c r="Z70" s="3"/>
      <c r="AA70" s="3"/>
      <c r="AB70" s="3"/>
      <c r="AC70" s="3"/>
      <c r="AD70" s="3"/>
    </row>
    <row r="71" spans="1:30" hidden="1" x14ac:dyDescent="0.25">
      <c r="AC71" s="4"/>
      <c r="AD71" s="4"/>
    </row>
    <row r="72" spans="1:30" hidden="1" x14ac:dyDescent="0.25"/>
    <row r="73" spans="1:30" hidden="1" x14ac:dyDescent="0.25"/>
    <row r="74" spans="1:30" hidden="1" x14ac:dyDescent="0.25"/>
    <row r="75" spans="1:30" hidden="1" x14ac:dyDescent="0.25"/>
    <row r="76" spans="1:30" hidden="1" x14ac:dyDescent="0.25"/>
    <row r="77" spans="1:30" hidden="1" x14ac:dyDescent="0.25"/>
    <row r="78" spans="1:30" hidden="1" x14ac:dyDescent="0.25"/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t="15" hidden="1" customHeight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t="15" hidden="1" customHeight="1" x14ac:dyDescent="0.25"/>
    <row r="102" ht="15" hidden="1" customHeight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2">
    <mergeCell ref="E65:G65"/>
    <mergeCell ref="J65:M65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 Domeč.</vt:lpstr>
      <vt:lpstr>'SVČ Domeč.'!Oblast_tisku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2022-12-19T09:54:24Z</dcterms:created>
  <dcterms:modified xsi:type="dcterms:W3CDTF">2022-12-19T09:54:24Z</dcterms:modified>
</cp:coreProperties>
</file>