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Školní\"/>
    </mc:Choice>
  </mc:AlternateContent>
  <xr:revisionPtr revIDLastSave="0" documentId="13_ncr:1_{8899DDA8-172D-4E84-A1FD-F34A81D4E92E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návrh změny rozpočtu " sheetId="3" r:id="rId1"/>
  </sheets>
  <definedNames>
    <definedName name="_xlnm.Print_Area" localSheetId="0">'návrh změny rozpočtu '!$A$1:$Q$71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3" l="1"/>
  <c r="G57" i="3"/>
  <c r="F55" i="3"/>
  <c r="F50" i="3" s="1"/>
  <c r="E55" i="3"/>
  <c r="E50" i="3" s="1"/>
  <c r="D55" i="3"/>
  <c r="D50" i="3" s="1"/>
  <c r="G50" i="3" s="1"/>
  <c r="G53" i="3"/>
  <c r="M38" i="3" l="1"/>
  <c r="O38" i="3" s="1"/>
  <c r="M37" i="3"/>
  <c r="O37" i="3" s="1"/>
  <c r="M36" i="3"/>
  <c r="O36" i="3" s="1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M28" i="3"/>
  <c r="O28" i="3" s="1"/>
  <c r="M23" i="3"/>
  <c r="M22" i="3"/>
  <c r="M21" i="3"/>
  <c r="M20" i="3"/>
  <c r="M19" i="3"/>
  <c r="M18" i="3"/>
  <c r="M17" i="3"/>
  <c r="M16" i="3"/>
  <c r="M15" i="3"/>
  <c r="F24" i="3" l="1"/>
  <c r="E24" i="3"/>
  <c r="D24" i="3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3" i="3"/>
  <c r="G22" i="3"/>
  <c r="G21" i="3"/>
  <c r="G19" i="3"/>
  <c r="G18" i="3"/>
  <c r="G17" i="3"/>
  <c r="G16" i="3"/>
  <c r="G15" i="3"/>
  <c r="I15" i="3" s="1"/>
  <c r="G24" i="3" l="1"/>
  <c r="L39" i="3"/>
  <c r="D39" i="3" l="1"/>
  <c r="E39" i="3" l="1"/>
  <c r="G54" i="3" l="1"/>
  <c r="I20" i="3" l="1"/>
  <c r="N24" i="3" l="1"/>
  <c r="L24" i="3"/>
  <c r="K24" i="3"/>
  <c r="J24" i="3"/>
  <c r="H24" i="3"/>
  <c r="E40" i="3"/>
  <c r="M24" i="3" l="1"/>
  <c r="G51" i="3" l="1"/>
  <c r="G52" i="3"/>
  <c r="G56" i="3"/>
  <c r="G55" i="3" l="1"/>
  <c r="N39" i="3"/>
  <c r="K39" i="3"/>
  <c r="K40" i="3" s="1"/>
  <c r="J39" i="3"/>
  <c r="O23" i="3"/>
  <c r="O22" i="3"/>
  <c r="O21" i="3"/>
  <c r="O20" i="3"/>
  <c r="O19" i="3"/>
  <c r="O18" i="3"/>
  <c r="O17" i="3"/>
  <c r="O16" i="3"/>
  <c r="O15" i="3"/>
  <c r="F39" i="3"/>
  <c r="H39" i="3"/>
  <c r="I16" i="3"/>
  <c r="I17" i="3"/>
  <c r="I18" i="3"/>
  <c r="I19" i="3"/>
  <c r="I21" i="3"/>
  <c r="I22" i="3"/>
  <c r="I23" i="3"/>
  <c r="O24" i="3" l="1"/>
  <c r="M39" i="3"/>
  <c r="M40" i="3" s="1"/>
  <c r="I39" i="3"/>
  <c r="I24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P30" i="3"/>
  <c r="P36" i="3"/>
  <c r="L40" i="3"/>
  <c r="H40" i="3"/>
  <c r="F40" i="3"/>
  <c r="I40" i="3" l="1"/>
  <c r="O39" i="3"/>
  <c r="O40" i="3" s="1"/>
  <c r="O41" i="3" s="1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<sst xmlns="http://schemas.openxmlformats.org/spreadsheetml/2006/main" count="137" uniqueCount="108">
  <si>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</si>
  <si>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</si>
  <si>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</si>
  <si>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</si>
  <si>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</si>
  <si>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</si>
  <si>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</si>
  <si>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</si>
  <si>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</si>
  <si>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</si>
  <si>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</si>
  <si>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</si>
  <si>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</si>
  <si>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</si>
  <si>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</si>
  <si>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</si>
  <si>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</si>
  <si>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</si>
  <si>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</si>
  <si>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</si>
  <si>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</si>
  <si>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</si>
  <si>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</si>
  <si>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</si>
  <si>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</si>
  <si>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</si>
  <si>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</si>
  <si>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</si>
  <si>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</si>
  <si>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</si>
  <si>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</si>
  <si>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</si>
  <si>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</si>
  <si>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</si>
  <si>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</si>
  <si>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</si>
  <si>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</si>
  <si>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</si>
  <si>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</si>
  <si>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</si>
  <si>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</si>
  <si>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</si>
  <si>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</si>
  <si>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</si>
  <si>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</si>
  <si>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</si>
  <si>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</si>
  <si>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</si>
  <si>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</si>
  <si>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</si>
  <si>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</si>
  <si>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</si>
  <si>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</si>
  <si>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</si>
  <si>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</si>
  <si>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</si>
  <si>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</si>
  <si>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</si>
  <si>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</si>
  <si>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</si>
  <si>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</si>
  <si>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</si>
  <si>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</si>
  <si>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</si>
  <si>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</si>
  <si>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</si>
  <si>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</si>
  <si>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</si>
  <si>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</si>
  <si>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</si>
  <si>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</si>
  <si>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</si>
  <si>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</si>
  <si>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Fond investic</t>
  </si>
  <si>
    <t>Stav k 1.1.</t>
  </si>
  <si>
    <t>Příděl v roce</t>
  </si>
  <si>
    <t>Zůstatek: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</si>
  <si>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</si>
  <si>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</si>
  <si>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</si>
  <si>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</si>
  <si>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</si>
  <si>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</si>
  <si>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</si>
  <si>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</si>
  <si>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</si>
  <si>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</si>
  <si>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</si>
  <si>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</si>
  <si>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</si>
  <si>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</si>
  <si>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</si>
  <si>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</si>
  <si>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</si>
  <si>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</si>
  <si>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</si>
  <si>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</si>
  <si>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Základní škola Chomutov, Školní 1480</t>
  </si>
  <si>
    <t>Školní 1480/61, Chomutov, 430 01</t>
  </si>
  <si>
    <t xml:space="preserve">Edita Drexlerová </t>
  </si>
  <si>
    <t xml:space="preserve">Mgr. Vlasta Marková </t>
  </si>
  <si>
    <t>Čerpání v roce</t>
  </si>
  <si>
    <t>Rezervní fond - Školní šablony 2019</t>
  </si>
  <si>
    <t xml:space="preserve">Rezervní fond - Společnou cestou </t>
  </si>
  <si>
    <t>Rezervní fond - Školní šablony 2021</t>
  </si>
  <si>
    <t xml:space="preserve">Rezervní fond - celkem </t>
  </si>
  <si>
    <t>Rezervní fond (tvořený z darů)</t>
  </si>
  <si>
    <t>Ve vlastní činnosti je zahrnuta částka za bezúplatné přijetí antigenních testů a respirátorů, dále projekt - polytechnický kroužek 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</si>
</sst>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8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/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164" fontId="0" fillId="11" borderId="54" xfId="0" applyNumberFormat="1" applyFill="1" applyBorder="1" applyAlignment="1">
      <alignment horizontal="right"/>
    </xf>
    <xf numFmtId="164" fontId="0" fillId="11" borderId="11" xfId="0" applyNumberFormat="1" applyFill="1" applyBorder="1" applyAlignment="1">
      <alignment horizontal="right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10" borderId="52" xfId="0" applyNumberFormat="1" applyFill="1" applyBorder="1" applyAlignment="1" applyProtection="1">
      <alignment horizontal="right"/>
      <protection locked="0"/>
    </xf>
    <xf numFmtId="164" fontId="0" fillId="11" borderId="1" xfId="0" applyNumberFormat="1" applyFill="1" applyBorder="1" applyAlignment="1">
      <alignment horizontal="right"/>
    </xf>
    <xf numFmtId="164" fontId="7" fillId="11" borderId="1" xfId="0" applyNumberFormat="1" applyFont="1" applyFill="1" applyBorder="1" applyAlignment="1">
      <alignment horizontal="right"/>
    </xf>
    <xf numFmtId="164" fontId="0" fillId="11" borderId="52" xfId="0" applyNumberFormat="1" applyFill="1" applyBorder="1" applyAlignment="1">
      <alignment horizontal="right"/>
    </xf>
    <xf numFmtId="164" fontId="7" fillId="11" borderId="52" xfId="0" applyNumberFormat="1" applyFont="1" applyFill="1" applyBorder="1" applyAlignment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11" borderId="13" xfId="0" applyNumberFormat="1" applyFill="1" applyBorder="1" applyAlignment="1">
      <alignment horizontal="right"/>
    </xf>
    <xf numFmtId="164" fontId="0" fillId="11" borderId="47" xfId="0" applyNumberFormat="1" applyFill="1" applyBorder="1" applyAlignment="1">
      <alignment horizontal="right"/>
    </xf>
    <xf numFmtId="164" fontId="0" fillId="0" borderId="47" xfId="0" applyNumberFormat="1" applyBorder="1" applyAlignment="1" applyProtection="1">
      <alignment horizontal="right"/>
      <protection locked="0"/>
    </xf>
    <xf numFmtId="164" fontId="0" fillId="0" borderId="4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6" fontId="0" fillId="0" borderId="52" xfId="0" applyNumberFormat="1" applyBorder="1" applyProtection="1">
      <protection locked="0"/>
    </xf>
    <xf numFmtId="0" fontId="0" fillId="0" borderId="52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43" xfId="0" applyNumberFormat="1" applyBorder="1" applyProtection="1">
      <protection locked="0"/>
    </xf>
    <xf numFmtId="164" fontId="0" fillId="0" borderId="25" xfId="0" applyNumberFormat="1" applyBorder="1" applyAlignment="1" applyProtection="1">
      <alignment horizontal="right"/>
      <protection locked="0"/>
    </xf>
    <xf numFmtId="164" fontId="0" fillId="2" borderId="25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164" fontId="0" fillId="0" borderId="58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60" xfId="0" applyNumberFormat="1" applyBorder="1" applyProtection="1"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46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1" fillId="0" borderId="33" xfId="0" applyNumberFormat="1" applyFont="1" applyBorder="1" applyProtection="1">
      <protection locked="0"/>
    </xf>
    <xf numFmtId="164" fontId="1" fillId="0" borderId="3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Border="1"/>
    <xf numFmtId="164" fontId="1" fillId="13" borderId="1" xfId="0" applyNumberFormat="1" applyFont="1" applyFill="1" applyBorder="1" applyProtection="1"/>
    <xf numFmtId="0" fontId="13" fillId="0" borderId="1" xfId="0" applyFont="1" applyBorder="1"/>
    <xf numFmtId="164" fontId="13" fillId="0" borderId="1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Fill="1" applyBorder="1" applyProtection="1"/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3"/>
  <sheetViews>
    <sheetView showGridLines="0" tabSelected="1" topLeftCell="A10" zoomScaleNormal="100" zoomScaleSheetLayoutView="80" workbookViewId="0">
      <selection activeCell="C76" sqref="C7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35">
      <c r="A2" s="4"/>
      <c r="B2" s="6" t="s">
        <v>96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35">
      <c r="A4" s="4"/>
      <c r="B4" s="4" t="s">
        <v>43</v>
      </c>
      <c r="C4" s="4"/>
      <c r="D4" s="247" t="s">
        <v>97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4"/>
      <c r="R4" s="3"/>
      <c r="S4" s="3"/>
    </row>
    <row r="5" spans="1:19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25">
      <c r="A6" s="4"/>
      <c r="B6" s="4" t="s">
        <v>44</v>
      </c>
      <c r="C6" s="4"/>
      <c r="D6" s="89">
        <v>46789731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25">
      <c r="A8" s="4"/>
      <c r="B8" s="4" t="s">
        <v>45</v>
      </c>
      <c r="C8" s="4"/>
      <c r="D8" s="248" t="s">
        <v>98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4"/>
      <c r="R8" s="3"/>
      <c r="S8" s="3"/>
    </row>
    <row r="9" spans="1:1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">
      <c r="A10" s="4"/>
      <c r="B10" s="233" t="s">
        <v>37</v>
      </c>
      <c r="C10" s="204" t="s">
        <v>38</v>
      </c>
      <c r="D10" s="198" t="s">
        <v>95</v>
      </c>
      <c r="E10" s="199"/>
      <c r="F10" s="199"/>
      <c r="G10" s="199"/>
      <c r="H10" s="199"/>
      <c r="I10" s="200"/>
      <c r="J10" s="198" t="s">
        <v>94</v>
      </c>
      <c r="K10" s="199"/>
      <c r="L10" s="199"/>
      <c r="M10" s="199"/>
      <c r="N10" s="199"/>
      <c r="O10" s="200"/>
      <c r="P10" s="260" t="s">
        <v>71</v>
      </c>
      <c r="Q10" s="4"/>
    </row>
    <row r="11" spans="1:19" ht="30.75" thickBot="1" x14ac:dyDescent="0.3">
      <c r="A11" s="4"/>
      <c r="B11" s="234"/>
      <c r="C11" s="205"/>
      <c r="D11" s="201" t="s">
        <v>39</v>
      </c>
      <c r="E11" s="202"/>
      <c r="F11" s="202"/>
      <c r="G11" s="203"/>
      <c r="H11" s="8" t="s">
        <v>40</v>
      </c>
      <c r="I11" s="8" t="s">
        <v>62</v>
      </c>
      <c r="J11" s="201" t="s">
        <v>39</v>
      </c>
      <c r="K11" s="202"/>
      <c r="L11" s="202"/>
      <c r="M11" s="203"/>
      <c r="N11" s="8" t="s">
        <v>40</v>
      </c>
      <c r="O11" s="8" t="s">
        <v>62</v>
      </c>
      <c r="P11" s="261"/>
      <c r="Q11" s="4"/>
    </row>
    <row r="12" spans="1:19" ht="15.75" thickBot="1" x14ac:dyDescent="0.3">
      <c r="A12" s="4"/>
      <c r="B12" s="234"/>
      <c r="C12" s="206"/>
      <c r="D12" s="210" t="s">
        <v>63</v>
      </c>
      <c r="E12" s="211"/>
      <c r="F12" s="211"/>
      <c r="G12" s="211"/>
      <c r="H12" s="211"/>
      <c r="I12" s="212"/>
      <c r="J12" s="210" t="s">
        <v>63</v>
      </c>
      <c r="K12" s="211"/>
      <c r="L12" s="211"/>
      <c r="M12" s="211"/>
      <c r="N12" s="211"/>
      <c r="O12" s="212"/>
      <c r="P12" s="261"/>
      <c r="Q12" s="4"/>
    </row>
    <row r="13" spans="1:19" ht="15.75" thickBot="1" x14ac:dyDescent="0.3">
      <c r="A13" s="4"/>
      <c r="B13" s="235"/>
      <c r="C13" s="207"/>
      <c r="D13" s="208" t="s">
        <v>58</v>
      </c>
      <c r="E13" s="209"/>
      <c r="F13" s="209"/>
      <c r="G13" s="213" t="s">
        <v>64</v>
      </c>
      <c r="H13" s="215" t="s">
        <v>67</v>
      </c>
      <c r="I13" s="219" t="s">
        <v>63</v>
      </c>
      <c r="J13" s="208" t="s">
        <v>58</v>
      </c>
      <c r="K13" s="209"/>
      <c r="L13" s="209"/>
      <c r="M13" s="213" t="s">
        <v>64</v>
      </c>
      <c r="N13" s="215" t="s">
        <v>67</v>
      </c>
      <c r="O13" s="219" t="s">
        <v>63</v>
      </c>
      <c r="P13" s="261"/>
      <c r="Q13" s="4"/>
    </row>
    <row r="14" spans="1:19" ht="15.75" thickBot="1" x14ac:dyDescent="0.3">
      <c r="A14" s="4"/>
      <c r="B14" s="9"/>
      <c r="C14" s="10"/>
      <c r="D14" s="149" t="s">
        <v>59</v>
      </c>
      <c r="E14" s="150" t="s">
        <v>93</v>
      </c>
      <c r="F14" s="150" t="s">
        <v>60</v>
      </c>
      <c r="G14" s="214"/>
      <c r="H14" s="216"/>
      <c r="I14" s="220"/>
      <c r="J14" s="149" t="s">
        <v>59</v>
      </c>
      <c r="K14" s="150" t="s">
        <v>93</v>
      </c>
      <c r="L14" s="150" t="s">
        <v>60</v>
      </c>
      <c r="M14" s="214"/>
      <c r="N14" s="216"/>
      <c r="O14" s="220"/>
      <c r="P14" s="262"/>
      <c r="Q14" s="4"/>
    </row>
    <row r="15" spans="1:19" x14ac:dyDescent="0.25">
      <c r="A15" s="4"/>
      <c r="B15" s="38" t="s">
        <v>0</v>
      </c>
      <c r="C15" s="136" t="s">
        <v>52</v>
      </c>
      <c r="D15" s="155"/>
      <c r="E15" s="156"/>
      <c r="F15" s="157">
        <v>2105</v>
      </c>
      <c r="G15" s="183">
        <f>SUM(D15:F15)</f>
        <v>2105</v>
      </c>
      <c r="H15" s="175">
        <v>0</v>
      </c>
      <c r="I15" s="13">
        <f>G15+H15</f>
        <v>2105</v>
      </c>
      <c r="J15" s="11"/>
      <c r="K15" s="12"/>
      <c r="L15" s="62">
        <v>1170.2260000000001</v>
      </c>
      <c r="M15" s="69">
        <f>SUM(J15:L15)</f>
        <v>1170.2260000000001</v>
      </c>
      <c r="N15" s="70"/>
      <c r="O15" s="13">
        <f>M15+N15</f>
        <v>1170.2260000000001</v>
      </c>
      <c r="P15" s="14">
        <f>(O15-I15)/I15</f>
        <v>-0.44407315914489304</v>
      </c>
      <c r="Q15" s="4"/>
    </row>
    <row r="16" spans="1:19" x14ac:dyDescent="0.25">
      <c r="A16" s="4"/>
      <c r="B16" s="15" t="s">
        <v>1</v>
      </c>
      <c r="C16" s="137" t="s">
        <v>61</v>
      </c>
      <c r="D16" s="158">
        <v>5387</v>
      </c>
      <c r="E16" s="159"/>
      <c r="F16" s="159"/>
      <c r="G16" s="184">
        <f t="shared" ref="G16:G23" si="0">SUM(D16:F16)</f>
        <v>5387</v>
      </c>
      <c r="H16" s="176"/>
      <c r="I16" s="13">
        <f t="shared" ref="I16:I23" si="1">G16+H16</f>
        <v>5387</v>
      </c>
      <c r="J16" s="63">
        <v>5410.9780000000001</v>
      </c>
      <c r="K16" s="16"/>
      <c r="L16" s="16"/>
      <c r="M16" s="69">
        <f t="shared" ref="M16:M23" si="2">SUM(J16:L16)</f>
        <v>5410.9780000000001</v>
      </c>
      <c r="N16" s="71"/>
      <c r="O16" s="13">
        <f t="shared" ref="O16:O20" si="3">M16+N16</f>
        <v>5410.9780000000001</v>
      </c>
      <c r="P16" s="17">
        <f t="shared" ref="P16:P40" si="4">(O16-I16)/I16</f>
        <v>4.4510859476517665E-3</v>
      </c>
      <c r="Q16" s="4"/>
    </row>
    <row r="17" spans="1:17" x14ac:dyDescent="0.25">
      <c r="A17" s="4"/>
      <c r="B17" s="15" t="s">
        <v>3</v>
      </c>
      <c r="C17" s="138" t="s">
        <v>79</v>
      </c>
      <c r="D17" s="64">
        <v>480.4</v>
      </c>
      <c r="E17" s="160"/>
      <c r="F17" s="160"/>
      <c r="G17" s="184">
        <f t="shared" si="0"/>
        <v>480.4</v>
      </c>
      <c r="H17" s="177"/>
      <c r="I17" s="13">
        <f t="shared" si="1"/>
        <v>480.4</v>
      </c>
      <c r="J17" s="64">
        <v>480.4</v>
      </c>
      <c r="K17" s="18"/>
      <c r="L17" s="18"/>
      <c r="M17" s="69">
        <f t="shared" si="2"/>
        <v>480.4</v>
      </c>
      <c r="N17" s="72"/>
      <c r="O17" s="13">
        <f t="shared" si="3"/>
        <v>480.4</v>
      </c>
      <c r="P17" s="17">
        <f t="shared" si="4"/>
        <v>0</v>
      </c>
      <c r="Q17" s="4"/>
    </row>
    <row r="18" spans="1:17" x14ac:dyDescent="0.25">
      <c r="A18" s="4"/>
      <c r="B18" s="15" t="s">
        <v>5</v>
      </c>
      <c r="C18" s="139" t="s">
        <v>53</v>
      </c>
      <c r="D18" s="161"/>
      <c r="E18" s="66">
        <v>47689.462</v>
      </c>
      <c r="F18" s="160"/>
      <c r="G18" s="184">
        <f t="shared" si="0"/>
        <v>47689.462</v>
      </c>
      <c r="H18" s="175"/>
      <c r="I18" s="13">
        <f t="shared" si="1"/>
        <v>47689.462</v>
      </c>
      <c r="J18" s="19"/>
      <c r="K18" s="65">
        <v>47944.493999999999</v>
      </c>
      <c r="L18" s="18"/>
      <c r="M18" s="69">
        <f t="shared" si="2"/>
        <v>47944.493999999999</v>
      </c>
      <c r="N18" s="70"/>
      <c r="O18" s="13">
        <f t="shared" si="3"/>
        <v>47944.493999999999</v>
      </c>
      <c r="P18" s="17">
        <f t="shared" si="4"/>
        <v>5.3477642503075261E-3</v>
      </c>
      <c r="Q18" s="20"/>
    </row>
    <row r="19" spans="1:17" x14ac:dyDescent="0.25">
      <c r="A19" s="4"/>
      <c r="B19" s="15" t="s">
        <v>7</v>
      </c>
      <c r="C19" s="43" t="s">
        <v>46</v>
      </c>
      <c r="D19" s="162"/>
      <c r="E19" s="160"/>
      <c r="F19" s="66">
        <v>1446.982</v>
      </c>
      <c r="G19" s="184">
        <f t="shared" si="0"/>
        <v>1446.982</v>
      </c>
      <c r="H19" s="175"/>
      <c r="I19" s="13">
        <f t="shared" si="1"/>
        <v>1446.982</v>
      </c>
      <c r="J19" s="21"/>
      <c r="K19" s="18"/>
      <c r="L19" s="66">
        <v>1446.88</v>
      </c>
      <c r="M19" s="69">
        <f t="shared" si="2"/>
        <v>1446.88</v>
      </c>
      <c r="N19" s="73"/>
      <c r="O19" s="13">
        <f t="shared" si="3"/>
        <v>1446.88</v>
      </c>
      <c r="P19" s="17">
        <f t="shared" si="4"/>
        <v>-7.0491547234078771E-5</v>
      </c>
      <c r="Q19" s="4"/>
    </row>
    <row r="20" spans="1:17" x14ac:dyDescent="0.25">
      <c r="A20" s="4"/>
      <c r="B20" s="15" t="s">
        <v>9</v>
      </c>
      <c r="C20" s="140" t="s">
        <v>47</v>
      </c>
      <c r="D20" s="161"/>
      <c r="E20" s="159"/>
      <c r="F20" s="163">
        <v>200</v>
      </c>
      <c r="G20" s="184">
        <v>200</v>
      </c>
      <c r="H20" s="175"/>
      <c r="I20" s="13">
        <f>F20</f>
        <v>200</v>
      </c>
      <c r="J20" s="19"/>
      <c r="K20" s="16"/>
      <c r="L20" s="67">
        <v>39.520000000000003</v>
      </c>
      <c r="M20" s="69">
        <f t="shared" si="2"/>
        <v>39.520000000000003</v>
      </c>
      <c r="N20" s="73"/>
      <c r="O20" s="13">
        <f t="shared" si="3"/>
        <v>39.520000000000003</v>
      </c>
      <c r="P20" s="17">
        <f t="shared" si="4"/>
        <v>-0.8024</v>
      </c>
      <c r="Q20" s="4"/>
    </row>
    <row r="21" spans="1:17" x14ac:dyDescent="0.25">
      <c r="A21" s="4"/>
      <c r="B21" s="15" t="s">
        <v>11</v>
      </c>
      <c r="C21" s="42" t="s">
        <v>2</v>
      </c>
      <c r="D21" s="161"/>
      <c r="E21" s="159"/>
      <c r="F21" s="163"/>
      <c r="G21" s="184">
        <f t="shared" si="0"/>
        <v>0</v>
      </c>
      <c r="H21" s="178">
        <v>120</v>
      </c>
      <c r="I21" s="13">
        <f>G21+H21</f>
        <v>120</v>
      </c>
      <c r="J21" s="19"/>
      <c r="K21" s="16"/>
      <c r="L21" s="67">
        <v>678.92</v>
      </c>
      <c r="M21" s="69">
        <f t="shared" si="2"/>
        <v>678.92</v>
      </c>
      <c r="N21" s="74">
        <v>180.857</v>
      </c>
      <c r="O21" s="13">
        <f>M21+N21</f>
        <v>859.77699999999993</v>
      </c>
      <c r="P21" s="17">
        <f t="shared" si="4"/>
        <v>6.1648083333333323</v>
      </c>
      <c r="Q21" s="4"/>
    </row>
    <row r="22" spans="1:17" x14ac:dyDescent="0.25">
      <c r="A22" s="4"/>
      <c r="B22" s="15" t="s">
        <v>13</v>
      </c>
      <c r="C22" s="42" t="s">
        <v>4</v>
      </c>
      <c r="D22" s="161"/>
      <c r="E22" s="159"/>
      <c r="F22" s="163"/>
      <c r="G22" s="184">
        <f t="shared" si="0"/>
        <v>0</v>
      </c>
      <c r="H22" s="178">
        <v>120</v>
      </c>
      <c r="I22" s="13">
        <f t="shared" si="1"/>
        <v>120</v>
      </c>
      <c r="J22" s="19"/>
      <c r="K22" s="16"/>
      <c r="L22" s="67"/>
      <c r="M22" s="69">
        <f t="shared" si="2"/>
        <v>0</v>
      </c>
      <c r="N22" s="74">
        <v>180.857</v>
      </c>
      <c r="O22" s="13">
        <f t="shared" ref="O22:O23" si="5">M22+N22</f>
        <v>180.857</v>
      </c>
      <c r="P22" s="17">
        <f t="shared" si="4"/>
        <v>0.50714166666666671</v>
      </c>
      <c r="Q22" s="4"/>
    </row>
    <row r="23" spans="1:17" ht="15.75" thickBot="1" x14ac:dyDescent="0.3">
      <c r="A23" s="4"/>
      <c r="B23" s="141" t="s">
        <v>15</v>
      </c>
      <c r="C23" s="142" t="s">
        <v>6</v>
      </c>
      <c r="D23" s="164"/>
      <c r="E23" s="165"/>
      <c r="F23" s="166"/>
      <c r="G23" s="185">
        <f t="shared" si="0"/>
        <v>0</v>
      </c>
      <c r="H23" s="179"/>
      <c r="I23" s="25">
        <f t="shared" si="1"/>
        <v>0</v>
      </c>
      <c r="J23" s="23"/>
      <c r="K23" s="24"/>
      <c r="L23" s="68"/>
      <c r="M23" s="69">
        <f t="shared" si="2"/>
        <v>0</v>
      </c>
      <c r="N23" s="75"/>
      <c r="O23" s="25">
        <f t="shared" si="5"/>
        <v>0</v>
      </c>
      <c r="P23" s="17" t="e">
        <f t="shared" si="4"/>
        <v>#DIV/0!</v>
      </c>
      <c r="Q23" s="4"/>
    </row>
    <row r="24" spans="1:17" ht="15.75" thickBot="1" x14ac:dyDescent="0.3">
      <c r="A24" s="4"/>
      <c r="B24" s="26" t="s">
        <v>17</v>
      </c>
      <c r="C24" s="27" t="s">
        <v>8</v>
      </c>
      <c r="D24" s="28">
        <f>SUM(D15:D23)</f>
        <v>5867.4</v>
      </c>
      <c r="E24" s="28">
        <f t="shared" ref="E24:G24" si="6">SUM(E15:E23)</f>
        <v>47689.462</v>
      </c>
      <c r="F24" s="28">
        <f t="shared" si="6"/>
        <v>3751.982</v>
      </c>
      <c r="G24" s="28">
        <f t="shared" si="6"/>
        <v>57308.843999999997</v>
      </c>
      <c r="H24" s="31">
        <f>SUM(H15:H21)</f>
        <v>120</v>
      </c>
      <c r="I24" s="31">
        <f>SUM(I15:I21)</f>
        <v>57428.843999999997</v>
      </c>
      <c r="J24" s="28">
        <f>SUM(J15:J21)</f>
        <v>5891.3779999999997</v>
      </c>
      <c r="K24" s="29">
        <f>SUM(K15:K21)</f>
        <v>47944.493999999999</v>
      </c>
      <c r="L24" s="29">
        <f>SUM(L15:L21)</f>
        <v>3335.5460000000003</v>
      </c>
      <c r="M24" s="30">
        <f>SUM(J24:L24)</f>
        <v>57171.417999999998</v>
      </c>
      <c r="N24" s="31">
        <f>SUM(N15:N21)</f>
        <v>180.857</v>
      </c>
      <c r="O24" s="31">
        <f>SUM(O15:O21)</f>
        <v>57352.274999999994</v>
      </c>
      <c r="P24" s="32">
        <f t="shared" si="4"/>
        <v>-1.3332847166487131E-3</v>
      </c>
      <c r="Q24" s="4"/>
    </row>
    <row r="25" spans="1:17" ht="15.75" thickBot="1" x14ac:dyDescent="0.3">
      <c r="A25" s="4"/>
      <c r="B25" s="33"/>
      <c r="C25" s="34"/>
      <c r="D25" s="221">
        <v>1</v>
      </c>
      <c r="E25" s="222"/>
      <c r="F25" s="222"/>
      <c r="G25" s="223"/>
      <c r="H25" s="223"/>
      <c r="I25" s="224"/>
      <c r="J25" s="221" t="s">
        <v>69</v>
      </c>
      <c r="K25" s="222"/>
      <c r="L25" s="222"/>
      <c r="M25" s="223"/>
      <c r="N25" s="223"/>
      <c r="O25" s="224"/>
      <c r="P25" s="263" t="s">
        <v>71</v>
      </c>
      <c r="Q25" s="4"/>
    </row>
    <row r="26" spans="1:17" ht="15.75" thickBot="1" x14ac:dyDescent="0.3">
      <c r="A26" s="4"/>
      <c r="B26" s="217" t="s">
        <v>37</v>
      </c>
      <c r="C26" s="204" t="s">
        <v>38</v>
      </c>
      <c r="D26" s="225" t="s">
        <v>70</v>
      </c>
      <c r="E26" s="226"/>
      <c r="F26" s="226"/>
      <c r="G26" s="227" t="s">
        <v>65</v>
      </c>
      <c r="H26" s="229" t="s">
        <v>68</v>
      </c>
      <c r="I26" s="231" t="s">
        <v>69</v>
      </c>
      <c r="J26" s="225" t="s">
        <v>70</v>
      </c>
      <c r="K26" s="226"/>
      <c r="L26" s="226"/>
      <c r="M26" s="227" t="s">
        <v>65</v>
      </c>
      <c r="N26" s="229" t="s">
        <v>68</v>
      </c>
      <c r="O26" s="231" t="s">
        <v>69</v>
      </c>
      <c r="P26" s="264"/>
      <c r="Q26" s="4"/>
    </row>
    <row r="27" spans="1:17" ht="15.75" thickBot="1" x14ac:dyDescent="0.3">
      <c r="A27" s="4"/>
      <c r="B27" s="218"/>
      <c r="C27" s="205"/>
      <c r="D27" s="35" t="s">
        <v>55</v>
      </c>
      <c r="E27" s="36" t="s">
        <v>56</v>
      </c>
      <c r="F27" s="37" t="s">
        <v>57</v>
      </c>
      <c r="G27" s="228"/>
      <c r="H27" s="230"/>
      <c r="I27" s="232"/>
      <c r="J27" s="35" t="s">
        <v>55</v>
      </c>
      <c r="K27" s="36" t="s">
        <v>56</v>
      </c>
      <c r="L27" s="37" t="s">
        <v>57</v>
      </c>
      <c r="M27" s="228"/>
      <c r="N27" s="230"/>
      <c r="O27" s="232"/>
      <c r="P27" s="265"/>
      <c r="Q27" s="4"/>
    </row>
    <row r="28" spans="1:17" ht="15.75" thickBot="1" x14ac:dyDescent="0.3">
      <c r="A28" s="4"/>
      <c r="B28" s="38" t="s">
        <v>19</v>
      </c>
      <c r="C28" s="39" t="s">
        <v>10</v>
      </c>
      <c r="D28" s="167">
        <v>301.71600000000001</v>
      </c>
      <c r="E28" s="168"/>
      <c r="F28" s="168">
        <v>125</v>
      </c>
      <c r="G28" s="180">
        <f>SUM(D28:F28)</f>
        <v>426.71600000000001</v>
      </c>
      <c r="H28" s="180"/>
      <c r="I28" s="40">
        <f>G28+H28</f>
        <v>426.71600000000001</v>
      </c>
      <c r="J28" s="84">
        <v>141.94300000000001</v>
      </c>
      <c r="K28" s="76"/>
      <c r="L28" s="76"/>
      <c r="M28" s="77">
        <f>SUM(J28:L28)</f>
        <v>141.94300000000001</v>
      </c>
      <c r="N28" s="77"/>
      <c r="O28" s="40">
        <f>M28+N28</f>
        <v>141.94300000000001</v>
      </c>
      <c r="P28" s="14">
        <f t="shared" si="4"/>
        <v>-0.66735955530141833</v>
      </c>
      <c r="Q28" s="4"/>
    </row>
    <row r="29" spans="1:17" ht="15.75" thickBot="1" x14ac:dyDescent="0.3">
      <c r="A29" s="4"/>
      <c r="B29" s="15" t="s">
        <v>20</v>
      </c>
      <c r="C29" s="41" t="s">
        <v>12</v>
      </c>
      <c r="D29" s="169">
        <v>493</v>
      </c>
      <c r="E29" s="170">
        <v>230</v>
      </c>
      <c r="F29" s="170">
        <v>2105</v>
      </c>
      <c r="G29" s="181">
        <f t="shared" ref="G29:G38" si="7">SUM(D29:F29)</f>
        <v>2828</v>
      </c>
      <c r="H29" s="181">
        <v>40</v>
      </c>
      <c r="I29" s="40">
        <f t="shared" ref="I29:I38" si="8">G29+H29</f>
        <v>2868</v>
      </c>
      <c r="J29" s="85">
        <v>543.16200000000003</v>
      </c>
      <c r="K29" s="153">
        <v>571.72799999999995</v>
      </c>
      <c r="L29" s="78">
        <v>1525.1410000000001</v>
      </c>
      <c r="M29" s="77">
        <f t="shared" ref="M29:M38" si="9">SUM(J29:L29)</f>
        <v>2640.0309999999999</v>
      </c>
      <c r="N29" s="80">
        <v>11.811</v>
      </c>
      <c r="O29" s="40">
        <f t="shared" ref="O29:O38" si="10">M29+N29</f>
        <v>2651.8420000000001</v>
      </c>
      <c r="P29" s="17">
        <f t="shared" si="4"/>
        <v>-7.5368898186889785E-2</v>
      </c>
      <c r="Q29" s="4"/>
    </row>
    <row r="30" spans="1:17" ht="15.75" thickBot="1" x14ac:dyDescent="0.3">
      <c r="A30" s="4"/>
      <c r="B30" s="15" t="s">
        <v>22</v>
      </c>
      <c r="C30" s="42" t="s">
        <v>14</v>
      </c>
      <c r="D30" s="169">
        <v>3150</v>
      </c>
      <c r="E30" s="170"/>
      <c r="F30" s="170"/>
      <c r="G30" s="181">
        <f t="shared" si="7"/>
        <v>3150</v>
      </c>
      <c r="H30" s="181">
        <v>80</v>
      </c>
      <c r="I30" s="40">
        <f t="shared" si="8"/>
        <v>3230</v>
      </c>
      <c r="J30" s="86">
        <v>3331.7339999999999</v>
      </c>
      <c r="K30" s="153"/>
      <c r="L30" s="81"/>
      <c r="M30" s="77">
        <f t="shared" si="9"/>
        <v>3331.7339999999999</v>
      </c>
      <c r="N30" s="79">
        <v>42.210999999999999</v>
      </c>
      <c r="O30" s="40">
        <f t="shared" si="10"/>
        <v>3373.9449999999997</v>
      </c>
      <c r="P30" s="17">
        <f t="shared" si="4"/>
        <v>4.4565015479876069E-2</v>
      </c>
      <c r="Q30" s="4"/>
    </row>
    <row r="31" spans="1:17" ht="15.75" thickBot="1" x14ac:dyDescent="0.3">
      <c r="A31" s="4"/>
      <c r="B31" s="15" t="s">
        <v>24</v>
      </c>
      <c r="C31" s="42" t="s">
        <v>16</v>
      </c>
      <c r="D31" s="169">
        <v>878.9</v>
      </c>
      <c r="E31" s="170">
        <v>50</v>
      </c>
      <c r="F31" s="170"/>
      <c r="G31" s="181">
        <f t="shared" si="7"/>
        <v>928.9</v>
      </c>
      <c r="H31" s="181"/>
      <c r="I31" s="40">
        <f t="shared" si="8"/>
        <v>928.9</v>
      </c>
      <c r="J31" s="86">
        <v>842.13199999999995</v>
      </c>
      <c r="K31" s="153">
        <v>60.073</v>
      </c>
      <c r="L31" s="81">
        <v>4.9779999999999998</v>
      </c>
      <c r="M31" s="77">
        <f t="shared" si="9"/>
        <v>907.18299999999988</v>
      </c>
      <c r="N31" s="79">
        <v>7.65</v>
      </c>
      <c r="O31" s="40">
        <f t="shared" si="10"/>
        <v>914.83299999999986</v>
      </c>
      <c r="P31" s="17">
        <f t="shared" si="4"/>
        <v>-1.5143718376574574E-2</v>
      </c>
      <c r="Q31" s="4"/>
    </row>
    <row r="32" spans="1:17" ht="15.75" thickBot="1" x14ac:dyDescent="0.3">
      <c r="A32" s="4"/>
      <c r="B32" s="15" t="s">
        <v>26</v>
      </c>
      <c r="C32" s="42" t="s">
        <v>18</v>
      </c>
      <c r="D32" s="171">
        <v>329.96600000000001</v>
      </c>
      <c r="E32" s="170">
        <v>34545.639000000003</v>
      </c>
      <c r="F32" s="170"/>
      <c r="G32" s="181">
        <f t="shared" si="7"/>
        <v>34875.605000000003</v>
      </c>
      <c r="H32" s="181"/>
      <c r="I32" s="40">
        <f t="shared" si="8"/>
        <v>34875.605000000003</v>
      </c>
      <c r="J32" s="87">
        <v>381.09500000000003</v>
      </c>
      <c r="K32" s="153">
        <v>34302.620000000003</v>
      </c>
      <c r="L32" s="81">
        <v>6.5</v>
      </c>
      <c r="M32" s="77">
        <f t="shared" si="9"/>
        <v>34690.215000000004</v>
      </c>
      <c r="N32" s="79"/>
      <c r="O32" s="40">
        <f t="shared" si="10"/>
        <v>34690.215000000004</v>
      </c>
      <c r="P32" s="17">
        <f t="shared" si="4"/>
        <v>-5.3157500780273027E-3</v>
      </c>
      <c r="Q32" s="4"/>
    </row>
    <row r="33" spans="1:17" ht="15.75" thickBot="1" x14ac:dyDescent="0.3">
      <c r="A33" s="4"/>
      <c r="B33" s="15" t="s">
        <v>28</v>
      </c>
      <c r="C33" s="43" t="s">
        <v>42</v>
      </c>
      <c r="D33" s="171">
        <v>219.36600000000001</v>
      </c>
      <c r="E33" s="170">
        <v>34437.239000000001</v>
      </c>
      <c r="F33" s="170"/>
      <c r="G33" s="181">
        <f t="shared" si="7"/>
        <v>34656.605000000003</v>
      </c>
      <c r="H33" s="181"/>
      <c r="I33" s="40">
        <f t="shared" si="8"/>
        <v>34656.605000000003</v>
      </c>
      <c r="J33" s="87">
        <v>270.495</v>
      </c>
      <c r="K33" s="153">
        <v>33981.714999999997</v>
      </c>
      <c r="L33" s="81">
        <v>0</v>
      </c>
      <c r="M33" s="77">
        <f t="shared" si="9"/>
        <v>34252.21</v>
      </c>
      <c r="N33" s="79"/>
      <c r="O33" s="40">
        <f t="shared" si="10"/>
        <v>34252.21</v>
      </c>
      <c r="P33" s="17">
        <f t="shared" si="4"/>
        <v>-1.1668627091430451E-2</v>
      </c>
      <c r="Q33" s="44"/>
    </row>
    <row r="34" spans="1:17" ht="15.75" thickBot="1" x14ac:dyDescent="0.3">
      <c r="A34" s="4"/>
      <c r="B34" s="15" t="s">
        <v>30</v>
      </c>
      <c r="C34" s="45" t="s">
        <v>21</v>
      </c>
      <c r="D34" s="172">
        <v>110.6</v>
      </c>
      <c r="E34" s="170">
        <v>108.4</v>
      </c>
      <c r="F34" s="170"/>
      <c r="G34" s="181">
        <f t="shared" si="7"/>
        <v>219</v>
      </c>
      <c r="H34" s="181"/>
      <c r="I34" s="40">
        <f t="shared" si="8"/>
        <v>219</v>
      </c>
      <c r="J34" s="87">
        <v>110.6</v>
      </c>
      <c r="K34" s="153">
        <v>320.90499999999997</v>
      </c>
      <c r="L34" s="81">
        <v>6.5</v>
      </c>
      <c r="M34" s="77">
        <f t="shared" si="9"/>
        <v>438.005</v>
      </c>
      <c r="N34" s="79"/>
      <c r="O34" s="40">
        <f t="shared" si="10"/>
        <v>438.005</v>
      </c>
      <c r="P34" s="17">
        <f t="shared" si="4"/>
        <v>1.0000228310502284</v>
      </c>
      <c r="Q34" s="4"/>
    </row>
    <row r="35" spans="1:17" ht="15.75" thickBot="1" x14ac:dyDescent="0.3">
      <c r="A35" s="4"/>
      <c r="B35" s="15" t="s">
        <v>32</v>
      </c>
      <c r="C35" s="42" t="s">
        <v>23</v>
      </c>
      <c r="D35" s="171">
        <v>74.147000000000006</v>
      </c>
      <c r="E35" s="170">
        <v>11644.857</v>
      </c>
      <c r="F35" s="170"/>
      <c r="G35" s="181">
        <f t="shared" si="7"/>
        <v>11719.004000000001</v>
      </c>
      <c r="H35" s="181"/>
      <c r="I35" s="40">
        <f t="shared" si="8"/>
        <v>11719.004000000001</v>
      </c>
      <c r="J35" s="87">
        <v>109.173</v>
      </c>
      <c r="K35" s="153">
        <v>11626.171</v>
      </c>
      <c r="L35" s="81"/>
      <c r="M35" s="77">
        <f t="shared" si="9"/>
        <v>11735.344000000001</v>
      </c>
      <c r="N35" s="79"/>
      <c r="O35" s="40">
        <f t="shared" si="10"/>
        <v>11735.344000000001</v>
      </c>
      <c r="P35" s="17">
        <f t="shared" si="4"/>
        <v>1.3943164453224988E-3</v>
      </c>
      <c r="Q35" s="4"/>
    </row>
    <row r="36" spans="1:17" ht="15.75" thickBot="1" x14ac:dyDescent="0.3">
      <c r="A36" s="4"/>
      <c r="B36" s="15" t="s">
        <v>33</v>
      </c>
      <c r="C36" s="42" t="s">
        <v>25</v>
      </c>
      <c r="D36" s="169"/>
      <c r="E36" s="170"/>
      <c r="F36" s="170"/>
      <c r="G36" s="181">
        <f t="shared" si="7"/>
        <v>0</v>
      </c>
      <c r="H36" s="181"/>
      <c r="I36" s="40">
        <f t="shared" si="8"/>
        <v>0</v>
      </c>
      <c r="J36" s="86"/>
      <c r="K36" s="153"/>
      <c r="L36" s="81"/>
      <c r="M36" s="77">
        <f t="shared" si="9"/>
        <v>0</v>
      </c>
      <c r="N36" s="79"/>
      <c r="O36" s="40">
        <f t="shared" si="10"/>
        <v>0</v>
      </c>
      <c r="P36" s="17" t="e">
        <f t="shared" si="4"/>
        <v>#DIV/0!</v>
      </c>
      <c r="Q36" s="4"/>
    </row>
    <row r="37" spans="1:17" ht="15.75" thickBot="1" x14ac:dyDescent="0.3">
      <c r="A37" s="4"/>
      <c r="B37" s="15" t="s">
        <v>34</v>
      </c>
      <c r="C37" s="42" t="s">
        <v>27</v>
      </c>
      <c r="D37" s="169">
        <v>435.28399999999999</v>
      </c>
      <c r="E37" s="170"/>
      <c r="F37" s="170">
        <v>1446.982</v>
      </c>
      <c r="G37" s="181">
        <f t="shared" si="7"/>
        <v>1882.2660000000001</v>
      </c>
      <c r="H37" s="181"/>
      <c r="I37" s="40">
        <f t="shared" si="8"/>
        <v>1882.2660000000001</v>
      </c>
      <c r="J37" s="86">
        <v>468.06900000000002</v>
      </c>
      <c r="K37" s="153"/>
      <c r="L37" s="81">
        <v>1446.88</v>
      </c>
      <c r="M37" s="77">
        <f t="shared" si="9"/>
        <v>1914.9490000000001</v>
      </c>
      <c r="N37" s="79"/>
      <c r="O37" s="40">
        <f t="shared" si="10"/>
        <v>1914.9490000000001</v>
      </c>
      <c r="P37" s="17">
        <f t="shared" si="4"/>
        <v>1.7363645733387306E-2</v>
      </c>
      <c r="Q37" s="4"/>
    </row>
    <row r="38" spans="1:17" ht="15.75" thickBot="1" x14ac:dyDescent="0.3">
      <c r="A38" s="4"/>
      <c r="B38" s="22" t="s">
        <v>35</v>
      </c>
      <c r="C38" s="113" t="s">
        <v>29</v>
      </c>
      <c r="D38" s="173">
        <v>204.387</v>
      </c>
      <c r="E38" s="174">
        <v>1218.9659999999999</v>
      </c>
      <c r="F38" s="174">
        <v>75</v>
      </c>
      <c r="G38" s="181">
        <f t="shared" si="7"/>
        <v>1498.3529999999998</v>
      </c>
      <c r="H38" s="182"/>
      <c r="I38" s="40">
        <f t="shared" si="8"/>
        <v>1498.3529999999998</v>
      </c>
      <c r="J38" s="88">
        <v>282.09899999999999</v>
      </c>
      <c r="K38" s="154">
        <v>1383.902</v>
      </c>
      <c r="L38" s="82">
        <v>110.473</v>
      </c>
      <c r="M38" s="77">
        <f t="shared" si="9"/>
        <v>1776.4739999999999</v>
      </c>
      <c r="N38" s="83"/>
      <c r="O38" s="40">
        <f t="shared" si="10"/>
        <v>1776.4739999999999</v>
      </c>
      <c r="P38" s="17">
        <f t="shared" si="4"/>
        <v>0.18561780835357231</v>
      </c>
      <c r="Q38" s="4"/>
    </row>
    <row r="39" spans="1:17" ht="15.75" thickBot="1" x14ac:dyDescent="0.3">
      <c r="A39" s="4"/>
      <c r="B39" s="26" t="s">
        <v>48</v>
      </c>
      <c r="C39" s="114" t="s">
        <v>31</v>
      </c>
      <c r="D39" s="46">
        <f>SUM(D35:D38)+SUM(D28:D32)</f>
        <v>5867.4000000000005</v>
      </c>
      <c r="E39" s="46">
        <f>SUM(E35:E38)+SUM(E28:E32)</f>
        <v>47689.462</v>
      </c>
      <c r="F39" s="46">
        <f>SUM(F35:F38)+SUM(F28:F32)</f>
        <v>3751.982</v>
      </c>
      <c r="G39" s="151">
        <f>SUM(D39:F39)</f>
        <v>57308.843999999997</v>
      </c>
      <c r="H39" s="47">
        <f>SUM(H28:H32)+SUM(H35:H38)</f>
        <v>120</v>
      </c>
      <c r="I39" s="48">
        <f>SUM(I35:I38)+SUM(I28:I32)</f>
        <v>57428.844000000005</v>
      </c>
      <c r="J39" s="46">
        <f>SUM(J35:J38)+SUM(J28:J32)</f>
        <v>6099.4069999999992</v>
      </c>
      <c r="K39" s="46">
        <f>SUM(K35:K38)+SUM(K28:K32)</f>
        <v>47944.494000000006</v>
      </c>
      <c r="L39" s="46">
        <f>SUM(L35:L38)+SUM(L28:L32)</f>
        <v>3093.9720000000002</v>
      </c>
      <c r="M39" s="151">
        <f>SUM(J39:L39)</f>
        <v>57137.873000000007</v>
      </c>
      <c r="N39" s="47">
        <f>SUM(N28:N32)+SUM(N35:N38)</f>
        <v>61.671999999999997</v>
      </c>
      <c r="O39" s="48">
        <f>SUM(O35:O38)+SUM(O28:O32)</f>
        <v>57199.545000000006</v>
      </c>
      <c r="P39" s="49">
        <f t="shared" si="4"/>
        <v>-3.9927497060536178E-3</v>
      </c>
      <c r="Q39" s="50"/>
    </row>
    <row r="40" spans="1:17" ht="19.5" thickBot="1" x14ac:dyDescent="0.35">
      <c r="A40" s="4"/>
      <c r="B40" s="116" t="s">
        <v>49</v>
      </c>
      <c r="C40" s="117" t="s">
        <v>51</v>
      </c>
      <c r="D40" s="118">
        <v>0</v>
      </c>
      <c r="E40" s="118">
        <f>E24-E39</f>
        <v>0</v>
      </c>
      <c r="F40" s="118">
        <f t="shared" ref="F40:N40" si="11">F24-F39</f>
        <v>0</v>
      </c>
      <c r="G40" s="129">
        <v>0</v>
      </c>
      <c r="H40" s="129">
        <f t="shared" si="11"/>
        <v>0</v>
      </c>
      <c r="I40" s="130">
        <f>I24-I39</f>
        <v>0</v>
      </c>
      <c r="J40" s="118">
        <f t="shared" si="11"/>
        <v>-208.02899999999954</v>
      </c>
      <c r="K40" s="118">
        <f>K24-K39</f>
        <v>0</v>
      </c>
      <c r="L40" s="118">
        <f t="shared" si="11"/>
        <v>241.57400000000007</v>
      </c>
      <c r="M40" s="129">
        <f>M24-M39</f>
        <v>33.544999999990978</v>
      </c>
      <c r="N40" s="129">
        <f t="shared" si="11"/>
        <v>119.185</v>
      </c>
      <c r="O40" s="130">
        <f>O24-O39</f>
        <v>152.72999999998865</v>
      </c>
      <c r="P40" s="119" t="e">
        <f t="shared" si="4"/>
        <v>#DIV/0!</v>
      </c>
      <c r="Q40" s="4"/>
    </row>
    <row r="41" spans="1:17" ht="15.75" thickBot="1" x14ac:dyDescent="0.3">
      <c r="A41" s="4"/>
      <c r="B41" s="120" t="s">
        <v>50</v>
      </c>
      <c r="C41" s="121" t="s">
        <v>66</v>
      </c>
      <c r="D41" s="122"/>
      <c r="E41" s="123"/>
      <c r="F41" s="123"/>
      <c r="G41" s="124"/>
      <c r="H41" s="125"/>
      <c r="I41" s="126">
        <f>I40-D16</f>
        <v>-5387</v>
      </c>
      <c r="J41" s="122"/>
      <c r="K41" s="123"/>
      <c r="L41" s="123"/>
      <c r="M41" s="124"/>
      <c r="N41" s="127"/>
      <c r="O41" s="126">
        <f>O40-J16</f>
        <v>-5258.2480000000114</v>
      </c>
      <c r="P41" s="128" t="e">
        <f>(#REF!-O41)/O41</f>
        <v>#REF!</v>
      </c>
      <c r="Q41" s="4"/>
    </row>
    <row r="42" spans="1:17" s="93" customFormat="1" ht="8.25" customHeight="1" thickBot="1" x14ac:dyDescent="0.3">
      <c r="A42" s="90"/>
      <c r="B42" s="91"/>
      <c r="C42" s="54"/>
      <c r="D42" s="92"/>
      <c r="E42" s="55"/>
      <c r="F42" s="55"/>
      <c r="G42" s="90"/>
      <c r="H42" s="55"/>
      <c r="I42" s="55"/>
      <c r="J42" s="92"/>
      <c r="K42" s="55"/>
      <c r="L42" s="55"/>
      <c r="M42" s="90"/>
      <c r="N42" s="55"/>
      <c r="O42" s="55"/>
      <c r="P42" s="57"/>
      <c r="Q42" s="90"/>
    </row>
    <row r="43" spans="1:17" s="93" customFormat="1" ht="15.75" thickBot="1" x14ac:dyDescent="0.3">
      <c r="A43" s="90"/>
      <c r="B43" s="95"/>
      <c r="C43" s="249" t="s">
        <v>84</v>
      </c>
      <c r="D43" s="115" t="s">
        <v>41</v>
      </c>
      <c r="E43" s="51" t="s">
        <v>85</v>
      </c>
      <c r="F43" s="52" t="s">
        <v>36</v>
      </c>
      <c r="G43" s="55"/>
      <c r="H43" s="55"/>
      <c r="I43" s="56"/>
      <c r="J43" s="249" t="s">
        <v>86</v>
      </c>
      <c r="K43" s="251"/>
      <c r="L43" s="252"/>
      <c r="M43" s="106" t="s">
        <v>41</v>
      </c>
      <c r="N43" s="107" t="s">
        <v>85</v>
      </c>
      <c r="O43" s="108" t="s">
        <v>36</v>
      </c>
      <c r="P43" s="57"/>
      <c r="Q43" s="90"/>
    </row>
    <row r="44" spans="1:17" s="3" customFormat="1" ht="15.75" thickBot="1" x14ac:dyDescent="0.3">
      <c r="A44" s="4"/>
      <c r="B44" s="95"/>
      <c r="C44" s="250"/>
      <c r="D44" s="186">
        <v>185.9</v>
      </c>
      <c r="E44" s="187">
        <v>185.9</v>
      </c>
      <c r="F44" s="188">
        <v>0</v>
      </c>
      <c r="G44" s="55"/>
      <c r="H44" s="55"/>
      <c r="I44" s="56"/>
      <c r="J44" s="250"/>
      <c r="K44" s="253"/>
      <c r="L44" s="254"/>
      <c r="M44" s="97">
        <v>220</v>
      </c>
      <c r="N44" s="97">
        <v>220</v>
      </c>
      <c r="O44" s="103"/>
      <c r="P44" s="57"/>
      <c r="Q44" s="90"/>
    </row>
    <row r="45" spans="1:17" s="94" customFormat="1" ht="8.25" customHeight="1" thickBot="1" x14ac:dyDescent="0.3">
      <c r="A45" s="90"/>
      <c r="B45" s="95"/>
      <c r="C45" s="54"/>
      <c r="D45" s="96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90"/>
    </row>
    <row r="46" spans="1:17" s="94" customFormat="1" ht="37.5" customHeight="1" thickBot="1" x14ac:dyDescent="0.3">
      <c r="A46" s="90"/>
      <c r="B46" s="95"/>
      <c r="C46" s="249" t="s">
        <v>88</v>
      </c>
      <c r="D46" s="100" t="s">
        <v>90</v>
      </c>
      <c r="E46" s="101" t="s">
        <v>87</v>
      </c>
      <c r="F46" s="55"/>
      <c r="G46" s="55"/>
      <c r="H46" s="55"/>
      <c r="I46" s="56"/>
      <c r="J46" s="249" t="s">
        <v>89</v>
      </c>
      <c r="K46" s="251"/>
      <c r="L46" s="251"/>
      <c r="M46" s="102" t="s">
        <v>90</v>
      </c>
      <c r="N46" s="256" t="s">
        <v>87</v>
      </c>
      <c r="O46" s="257"/>
      <c r="P46" s="57"/>
      <c r="Q46" s="90"/>
    </row>
    <row r="47" spans="1:17" ht="15.75" thickBot="1" x14ac:dyDescent="0.3">
      <c r="A47" s="4"/>
      <c r="B47" s="53"/>
      <c r="C47" s="255"/>
      <c r="D47" s="99"/>
      <c r="E47" s="104"/>
      <c r="F47" s="55"/>
      <c r="G47" s="55"/>
      <c r="H47" s="55"/>
      <c r="I47" s="56"/>
      <c r="J47" s="250"/>
      <c r="K47" s="253"/>
      <c r="L47" s="253"/>
      <c r="M47" s="98">
        <v>0</v>
      </c>
      <c r="N47" s="258">
        <v>0</v>
      </c>
      <c r="O47" s="259"/>
      <c r="P47" s="57"/>
      <c r="Q47" s="4"/>
    </row>
    <row r="48" spans="1:17" s="2" customFormat="1" x14ac:dyDescent="0.25">
      <c r="A48" s="4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4"/>
    </row>
    <row r="49" spans="1:17" s="2" customFormat="1" x14ac:dyDescent="0.25">
      <c r="A49" s="4"/>
      <c r="B49" s="53"/>
      <c r="C49" s="189" t="s">
        <v>83</v>
      </c>
      <c r="D49" s="190" t="s">
        <v>74</v>
      </c>
      <c r="E49" s="190" t="s">
        <v>75</v>
      </c>
      <c r="F49" s="190" t="s">
        <v>101</v>
      </c>
      <c r="G49" s="105" t="s">
        <v>76</v>
      </c>
      <c r="H49" s="55"/>
      <c r="I49" s="111" t="s">
        <v>82</v>
      </c>
      <c r="J49" s="112"/>
      <c r="K49" s="112"/>
      <c r="L49" s="236"/>
      <c r="M49" s="236"/>
      <c r="N49" s="236"/>
      <c r="O49" s="236"/>
      <c r="P49" s="237"/>
      <c r="Q49" s="4"/>
    </row>
    <row r="50" spans="1:17" s="2" customFormat="1" ht="15" customHeight="1" x14ac:dyDescent="0.25">
      <c r="A50" s="4"/>
      <c r="B50" s="53"/>
      <c r="C50" s="191" t="s">
        <v>72</v>
      </c>
      <c r="D50" s="192">
        <f>D55+D56+D57+D58</f>
        <v>2856.9029999999998</v>
      </c>
      <c r="E50" s="192">
        <f t="shared" ref="E50:F50" si="12">E55+E56+E57+E58</f>
        <v>4264.3149999999996</v>
      </c>
      <c r="F50" s="192">
        <f t="shared" si="12"/>
        <v>2408.4369999999999</v>
      </c>
      <c r="G50" s="58">
        <f>D50+E50-F50</f>
        <v>4712.780999999999</v>
      </c>
      <c r="H50" s="55"/>
      <c r="I50" s="241"/>
      <c r="J50" s="242"/>
      <c r="K50" s="242"/>
      <c r="L50" s="242"/>
      <c r="M50" s="242"/>
      <c r="N50" s="242"/>
      <c r="O50" s="242"/>
      <c r="P50" s="243"/>
      <c r="Q50" s="4"/>
    </row>
    <row r="51" spans="1:17" s="2" customFormat="1" x14ac:dyDescent="0.25">
      <c r="A51" s="4"/>
      <c r="B51" s="53"/>
      <c r="C51" s="195" t="s">
        <v>106</v>
      </c>
      <c r="D51" s="196">
        <v>74.296000000000006</v>
      </c>
      <c r="E51" s="196">
        <v>183.947</v>
      </c>
      <c r="F51" s="196">
        <v>17.436</v>
      </c>
      <c r="G51" s="197">
        <f t="shared" ref="G51:G58" si="13">D51+E51-F51</f>
        <v>240.80699999999999</v>
      </c>
      <c r="H51" s="55"/>
      <c r="I51" s="241"/>
      <c r="J51" s="242"/>
      <c r="K51" s="242"/>
      <c r="L51" s="242"/>
      <c r="M51" s="242"/>
      <c r="N51" s="242"/>
      <c r="O51" s="242"/>
      <c r="P51" s="243"/>
      <c r="Q51" s="4"/>
    </row>
    <row r="52" spans="1:17" s="2" customFormat="1" x14ac:dyDescent="0.25">
      <c r="A52" s="4"/>
      <c r="B52" s="53"/>
      <c r="C52" s="195" t="s">
        <v>102</v>
      </c>
      <c r="D52" s="196">
        <v>320.952</v>
      </c>
      <c r="E52" s="196">
        <v>0</v>
      </c>
      <c r="F52" s="196">
        <v>320.952</v>
      </c>
      <c r="G52" s="197">
        <f t="shared" si="13"/>
        <v>0</v>
      </c>
      <c r="H52" s="55"/>
      <c r="I52" s="241"/>
      <c r="J52" s="242"/>
      <c r="K52" s="242"/>
      <c r="L52" s="242"/>
      <c r="M52" s="242"/>
      <c r="N52" s="242"/>
      <c r="O52" s="242"/>
      <c r="P52" s="243"/>
      <c r="Q52" s="4"/>
    </row>
    <row r="53" spans="1:17" s="2" customFormat="1" x14ac:dyDescent="0.25">
      <c r="A53" s="4"/>
      <c r="B53" s="53"/>
      <c r="C53" s="195" t="s">
        <v>104</v>
      </c>
      <c r="D53" s="196">
        <v>0</v>
      </c>
      <c r="E53" s="196">
        <v>758.46600000000001</v>
      </c>
      <c r="F53" s="196">
        <v>0</v>
      </c>
      <c r="G53" s="197">
        <f t="shared" si="13"/>
        <v>758.46600000000001</v>
      </c>
      <c r="H53" s="55"/>
      <c r="I53" s="241"/>
      <c r="J53" s="242"/>
      <c r="K53" s="242"/>
      <c r="L53" s="242"/>
      <c r="M53" s="242"/>
      <c r="N53" s="242"/>
      <c r="O53" s="242"/>
      <c r="P53" s="243"/>
      <c r="Q53" s="4"/>
    </row>
    <row r="54" spans="1:17" s="2" customFormat="1" x14ac:dyDescent="0.25">
      <c r="A54" s="4"/>
      <c r="B54" s="53"/>
      <c r="C54" s="195" t="s">
        <v>103</v>
      </c>
      <c r="D54" s="196">
        <v>1108.203</v>
      </c>
      <c r="E54" s="196">
        <v>2119.4679999999998</v>
      </c>
      <c r="F54" s="196">
        <v>1108.203</v>
      </c>
      <c r="G54" s="197">
        <f t="shared" si="13"/>
        <v>2119.4679999999998</v>
      </c>
      <c r="H54" s="55"/>
      <c r="I54" s="241"/>
      <c r="J54" s="242"/>
      <c r="K54" s="242"/>
      <c r="L54" s="242"/>
      <c r="M54" s="242"/>
      <c r="N54" s="242"/>
      <c r="O54" s="242"/>
      <c r="P54" s="243"/>
      <c r="Q54" s="4"/>
    </row>
    <row r="55" spans="1:17" s="2" customFormat="1" x14ac:dyDescent="0.25">
      <c r="A55" s="4"/>
      <c r="B55" s="53"/>
      <c r="C55" s="191" t="s">
        <v>105</v>
      </c>
      <c r="D55" s="192">
        <f>D51+D52+D53+D54</f>
        <v>1503.451</v>
      </c>
      <c r="E55" s="192">
        <f t="shared" ref="E55:G55" si="14">E51+E52+E53+E54</f>
        <v>3061.8809999999999</v>
      </c>
      <c r="F55" s="192">
        <f t="shared" si="14"/>
        <v>1446.5909999999999</v>
      </c>
      <c r="G55" s="192">
        <f t="shared" si="14"/>
        <v>3118.741</v>
      </c>
      <c r="H55" s="55"/>
      <c r="I55" s="241"/>
      <c r="J55" s="242"/>
      <c r="K55" s="242"/>
      <c r="L55" s="242"/>
      <c r="M55" s="242"/>
      <c r="N55" s="242"/>
      <c r="O55" s="242"/>
      <c r="P55" s="243"/>
      <c r="Q55" s="4"/>
    </row>
    <row r="56" spans="1:17" s="2" customFormat="1" x14ac:dyDescent="0.25">
      <c r="A56" s="4"/>
      <c r="B56" s="53"/>
      <c r="C56" s="191" t="s">
        <v>73</v>
      </c>
      <c r="D56" s="192">
        <v>397.72699999999998</v>
      </c>
      <c r="E56" s="192">
        <v>468.06900000000002</v>
      </c>
      <c r="F56" s="192">
        <v>220.011</v>
      </c>
      <c r="G56" s="58">
        <f t="shared" si="13"/>
        <v>645.78500000000008</v>
      </c>
      <c r="H56" s="55"/>
      <c r="I56" s="244"/>
      <c r="J56" s="245"/>
      <c r="K56" s="245"/>
      <c r="L56" s="245"/>
      <c r="M56" s="245"/>
      <c r="N56" s="245"/>
      <c r="O56" s="245"/>
      <c r="P56" s="246"/>
      <c r="Q56" s="4"/>
    </row>
    <row r="57" spans="1:17" s="2" customFormat="1" ht="15.75" customHeight="1" x14ac:dyDescent="0.25">
      <c r="A57" s="4"/>
      <c r="B57" s="53"/>
      <c r="C57" s="191" t="s">
        <v>91</v>
      </c>
      <c r="D57" s="192">
        <v>31.279</v>
      </c>
      <c r="E57" s="192">
        <v>45.112000000000002</v>
      </c>
      <c r="F57" s="192">
        <v>1.1279999999999999</v>
      </c>
      <c r="G57" s="194">
        <f t="shared" si="13"/>
        <v>75.263000000000005</v>
      </c>
      <c r="H57" s="55"/>
      <c r="I57" s="56"/>
      <c r="J57" s="55"/>
      <c r="K57" s="55"/>
      <c r="L57" s="55"/>
      <c r="M57" s="55"/>
      <c r="N57" s="55"/>
      <c r="O57" s="56"/>
      <c r="P57" s="57"/>
      <c r="Q57" s="4"/>
    </row>
    <row r="58" spans="1:17" s="2" customFormat="1" x14ac:dyDescent="0.25">
      <c r="A58" s="4"/>
      <c r="B58" s="53"/>
      <c r="C58" s="193" t="s">
        <v>92</v>
      </c>
      <c r="D58" s="192">
        <v>924.44600000000003</v>
      </c>
      <c r="E58" s="192">
        <v>689.25300000000004</v>
      </c>
      <c r="F58" s="192">
        <v>740.70699999999999</v>
      </c>
      <c r="G58" s="194">
        <f t="shared" si="13"/>
        <v>872.99200000000008</v>
      </c>
      <c r="H58" s="55"/>
      <c r="I58" s="56"/>
      <c r="J58" s="55"/>
      <c r="K58" s="55"/>
      <c r="L58" s="55"/>
      <c r="M58" s="55"/>
      <c r="N58" s="55"/>
      <c r="O58" s="56"/>
      <c r="P58" s="57"/>
      <c r="Q58" s="4"/>
    </row>
    <row r="59" spans="1:17" s="2" customFormat="1" x14ac:dyDescent="0.25">
      <c r="A59" s="4"/>
      <c r="B59" s="53"/>
      <c r="C59" s="54"/>
      <c r="D59" s="55"/>
      <c r="E59" s="55"/>
      <c r="F59" s="55"/>
      <c r="G59" s="55"/>
      <c r="H59" s="55"/>
      <c r="I59" s="56"/>
      <c r="J59" s="55"/>
      <c r="K59" s="55"/>
      <c r="L59" s="55"/>
      <c r="M59" s="55"/>
      <c r="N59" s="55"/>
      <c r="O59" s="56"/>
      <c r="P59" s="57"/>
      <c r="Q59" s="4"/>
    </row>
    <row r="60" spans="1:17" s="2" customFormat="1" x14ac:dyDescent="0.25">
      <c r="A60" s="4"/>
      <c r="B60" s="110" t="s">
        <v>54</v>
      </c>
      <c r="C60" s="109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  <c r="Q60" s="4"/>
    </row>
    <row r="61" spans="1:17" s="2" customFormat="1" x14ac:dyDescent="0.25">
      <c r="A61" s="4"/>
      <c r="B61" s="152" t="s">
        <v>107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3"/>
      <c r="Q61" s="4"/>
    </row>
    <row r="62" spans="1:17" s="2" customFormat="1" x14ac:dyDescent="0.25">
      <c r="A62" s="4"/>
      <c r="B62" s="238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40"/>
      <c r="Q62" s="4"/>
    </row>
    <row r="63" spans="1:17" s="2" customFormat="1" x14ac:dyDescent="0.25">
      <c r="A63" s="4"/>
      <c r="B63" s="143"/>
      <c r="C63" s="144"/>
      <c r="D63" s="145"/>
      <c r="E63" s="145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5"/>
      <c r="Q63" s="4"/>
    </row>
    <row r="64" spans="1:17" s="2" customFormat="1" x14ac:dyDescent="0.25">
      <c r="A64" s="90"/>
      <c r="B64" s="147"/>
      <c r="C64" s="146"/>
      <c r="D64" s="147"/>
      <c r="E64" s="147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90"/>
    </row>
    <row r="65" spans="1:17" s="2" customFormat="1" x14ac:dyDescent="0.25">
      <c r="A65" s="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4"/>
    </row>
    <row r="66" spans="1:17" s="2" customFormat="1" x14ac:dyDescent="0.25">
      <c r="A66" s="4"/>
      <c r="B66" s="59" t="s">
        <v>81</v>
      </c>
      <c r="C66" s="131">
        <v>44642</v>
      </c>
      <c r="D66" s="59" t="s">
        <v>77</v>
      </c>
      <c r="E66" s="266" t="s">
        <v>99</v>
      </c>
      <c r="F66" s="266"/>
      <c r="G66" s="266"/>
      <c r="H66" s="59"/>
      <c r="I66" s="59" t="s">
        <v>78</v>
      </c>
      <c r="J66" s="267" t="s">
        <v>100</v>
      </c>
      <c r="K66" s="267"/>
      <c r="L66" s="267"/>
      <c r="M66" s="267"/>
      <c r="N66" s="59"/>
      <c r="O66" s="59"/>
      <c r="P66" s="59"/>
      <c r="Q66" s="4"/>
    </row>
    <row r="67" spans="1:17" s="2" customFormat="1" ht="7.5" customHeight="1" x14ac:dyDescent="0.25">
      <c r="A67" s="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4"/>
    </row>
    <row r="68" spans="1:17" s="2" customFormat="1" x14ac:dyDescent="0.25">
      <c r="A68" s="4"/>
      <c r="B68" s="59"/>
      <c r="C68" s="59"/>
      <c r="D68" s="59" t="s">
        <v>80</v>
      </c>
      <c r="E68" s="61"/>
      <c r="F68" s="61"/>
      <c r="G68" s="61"/>
      <c r="H68" s="59"/>
      <c r="I68" s="59" t="s">
        <v>80</v>
      </c>
      <c r="J68" s="60"/>
      <c r="K68" s="60"/>
      <c r="L68" s="60"/>
      <c r="M68" s="60"/>
      <c r="N68" s="59"/>
      <c r="O68" s="59"/>
      <c r="P68" s="59"/>
      <c r="Q68" s="4"/>
    </row>
    <row r="69" spans="1:17" s="2" customFormat="1" x14ac:dyDescent="0.25">
      <c r="A69" s="4"/>
      <c r="B69" s="59"/>
      <c r="C69" s="59"/>
      <c r="D69" s="59"/>
      <c r="E69" s="61"/>
      <c r="F69" s="61"/>
      <c r="G69" s="61"/>
      <c r="H69" s="59"/>
      <c r="I69" s="59"/>
      <c r="J69" s="60"/>
      <c r="K69" s="60"/>
      <c r="L69" s="60"/>
      <c r="M69" s="60"/>
      <c r="N69" s="59"/>
      <c r="O69" s="59"/>
      <c r="P69" s="59"/>
      <c r="Q69" s="4"/>
    </row>
    <row r="70" spans="1:17" s="2" customFormat="1" x14ac:dyDescent="0.25">
      <c r="A70" s="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4"/>
    </row>
    <row r="71" spans="1:17" s="2" customFormat="1" x14ac:dyDescent="0.25">
      <c r="A71" s="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4"/>
    </row>
    <row r="72" spans="1:17" x14ac:dyDescent="0.25"/>
    <row r="73" spans="1:17" x14ac:dyDescent="0.25"/>
    <row r="74" spans="1:17" x14ac:dyDescent="0.25"/>
    <row r="75" spans="1:17" x14ac:dyDescent="0.25"/>
    <row r="76" spans="1:17" x14ac:dyDescent="0.25"/>
    <row r="77" spans="1:17" x14ac:dyDescent="0.25"/>
    <row r="78" spans="1:17" x14ac:dyDescent="0.25"/>
    <row r="79" spans="1:17" x14ac:dyDescent="0.25"/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</sheetData>
  <mergeCells count="44">
    <mergeCell ref="E66:G66"/>
    <mergeCell ref="J66:M66"/>
    <mergeCell ref="D60:P60"/>
    <mergeCell ref="B62:P62"/>
    <mergeCell ref="I50:P56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</mergeCells>
  <conditionalFormatting sqref="P44:P48 P28:P42 P57:P59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2022-03-23T06:54:20Z</cp:lastPrinted>
  <dcterms:created xsi:type="dcterms:W3CDTF">2017-02-23T12:10:09Z</dcterms:created>
  <dcterms:modified xsi:type="dcterms:W3CDTF">2022-03-23T06:54:27Z</dcterms:modified>
</cp:coreProperties>
</file>