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hhonigova\Desktop\Documents\ROZPOČTY\ROZPOČET 2021\ZMĚNY ROZPOČTU BĚHEM ROKU 2021\MŠ Jiráskova\"/>
    </mc:Choice>
  </mc:AlternateContent>
  <xr:revisionPtr revIDLastSave="0" documentId="13_ncr:1_{17C636C2-2F60-4177-9345-E597AE2F0ACC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návrh změny rozpočtu " sheetId="3" r:id="rId1"/>
  </sheets>
  <definedNames>
    <definedName name="_xlnm.Print_Area" localSheetId="0">'návrh změny rozpočtu '!$A$1:$P$87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3" l="1"/>
  <c r="K33" i="3"/>
  <c r="K32" i="3" s="1"/>
  <c r="L32" i="3"/>
  <c r="J32" i="3"/>
  <c r="H39" i="3" l="1"/>
  <c r="F39" i="3"/>
  <c r="D39" i="3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E32" i="3"/>
  <c r="G32" i="3" s="1"/>
  <c r="I32" i="3" s="1"/>
  <c r="G31" i="3"/>
  <c r="I31" i="3" s="1"/>
  <c r="G30" i="3"/>
  <c r="I30" i="3" s="1"/>
  <c r="G29" i="3"/>
  <c r="I29" i="3" s="1"/>
  <c r="G28" i="3"/>
  <c r="I28" i="3" s="1"/>
  <c r="H24" i="3"/>
  <c r="H40" i="3" s="1"/>
  <c r="F24" i="3"/>
  <c r="F40" i="3" s="1"/>
  <c r="E24" i="3"/>
  <c r="D24" i="3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D40" i="3" l="1"/>
  <c r="I24" i="3"/>
  <c r="I39" i="3"/>
  <c r="E39" i="3"/>
  <c r="G24" i="3"/>
  <c r="I40" i="3" l="1"/>
  <c r="I41" i="3" s="1"/>
  <c r="E40" i="3"/>
  <c r="G39" i="3"/>
  <c r="G40" i="3" s="1"/>
  <c r="F50" i="3" l="1"/>
  <c r="E50" i="3"/>
  <c r="G53" i="3"/>
  <c r="D50" i="3"/>
  <c r="N24" i="3" l="1"/>
  <c r="L24" i="3"/>
  <c r="K24" i="3"/>
  <c r="J24" i="3"/>
  <c r="M24" i="3" l="1"/>
  <c r="G51" i="3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M39" i="3" l="1"/>
  <c r="O24" i="3"/>
  <c r="K40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O39" i="3" l="1"/>
  <c r="P24" i="3"/>
  <c r="M40" i="3"/>
  <c r="O40" i="3" l="1"/>
  <c r="P39" i="3"/>
  <c r="P40" i="3" l="1"/>
  <c r="O41" i="3"/>
  <c r="P41" i="3" s="1"/>
</calcChain>
</file>

<file path=xl/sharedStrings.xml><?xml version="1.0" encoding="utf-8"?>
<sst xmlns="http://schemas.openxmlformats.org/spreadsheetml/2006/main" count="155" uniqueCount="123">
  <si>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</si>
  <si>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</si>
  <si>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</si>
  <si>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</si>
  <si>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</si>
  <si>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</si>
  <si>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</si>
  <si>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</si>
  <si>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</si>
  <si>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</si>
  <si>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</si>
  <si>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</si>
  <si>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</si>
  <si>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</si>
  <si>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</si>
  <si>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</si>
  <si>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</si>
  <si>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</si>
  <si>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</si>
  <si>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</si>
  <si>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</si>
  <si>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</si>
  <si>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</si>
  <si>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</si>
  <si>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</si>
  <si>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</si>
  <si>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</si>
  <si>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</si>
  <si>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</si>
  <si>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</si>
  <si>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</si>
  <si>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</si>
  <si>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</si>
  <si>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</si>
  <si>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</si>
  <si>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</si>
  <si>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</si>
  <si>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</si>
  <si>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</si>
  <si>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</si>
  <si>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</si>
  <si>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</si>
  <si>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</si>
  <si>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</si>
  <si>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</si>
  <si>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</si>
  <si>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</si>
  <si>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</si>
  <si>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</si>
  <si>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</si>
  <si>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</si>
  <si>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</si>
  <si>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</si>
  <si>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</si>
  <si>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</si>
  <si>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</si>
  <si>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</si>
  <si>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</si>
  <si>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</si>
  <si>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</si>
  <si>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</si>
  <si>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</si>
  <si>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</si>
  <si>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</si>
  <si>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</si>
  <si>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</si>
  <si>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</si>
  <si>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</si>
  <si>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</si>
  <si>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</si>
  <si>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</si>
  <si>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</si>
  <si>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</si>
  <si>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</si>
  <si>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</si>
  <si>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</si>
  <si>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</si>
  <si>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</si>
  <si>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</si>
  <si>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</si>
  <si>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</si>
  <si>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</si>
  <si>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</si>
  <si>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</si>
  <si>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</si>
  <si>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</si>
  <si>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</si>
  <si>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</si>
  <si>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</si>
  <si>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</si>
  <si>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</si>
  <si>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</si>
  <si>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</si>
  <si>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</si>
  <si>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</si>
  <si>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</si>
  <si>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</si>
  <si>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</si>
  <si>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</si>
  <si>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</si>
  <si>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</si>
  <si>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Ostatní provedené změny:</t>
  </si>
  <si>
    <t>Mateřská škola Chomutov, příspěvková organizace</t>
  </si>
  <si>
    <t>Jiráskova 4335, 430 03 Chomutov</t>
  </si>
  <si>
    <t>Ing. Jitka Svobodová</t>
  </si>
  <si>
    <t>Bc. Eliška Smetanová</t>
  </si>
  <si>
    <t xml:space="preserve">Schválený rozpočet na rok 2021 </t>
  </si>
  <si>
    <t>Upravený rozpočet na rok 2021</t>
  </si>
  <si>
    <t>Výnosy - zřizovatel: ÚZ 702 částka 282,7 tis. Kč na podporu vzdělávání, zvýšení provozního příspěvku o 25. tis mimořádná odměna (zvýšení limitu na platy)</t>
  </si>
  <si>
    <t xml:space="preserve">Výnosy -vlastní činnost snížení o částku 2.400. tis Kč oproti plánu- vyšší nemocnost dětí i zaměstnanců školy a s tím související nižší tržby za stravu, zároveň nižší úplata za předškolní vzdělávání o dny kdy byla škola uzavřena. </t>
  </si>
  <si>
    <t xml:space="preserve">Ve sloupci Schválený rozpočet jsou údaje rozpočtu roku 2021, ve sloupci upravený rozpočet 2021 jsou promítnuty úpravy související s obdrženými finačními prostředky. </t>
  </si>
  <si>
    <t>Organizace obdržela  v roce 2021  následující dotace:</t>
  </si>
  <si>
    <t>Účelový příspěvek zřizovatele ve výši 282,7 tis. se skládá z částky 208 tis. Kč na platy + 74,7 tis. Kč odvody.</t>
  </si>
  <si>
    <t xml:space="preserve">Ostatní výnosy- hlavní činnost zvýšení částky bezúplatné převody ochranných pomůcek. </t>
  </si>
  <si>
    <t xml:space="preserve">Na straně výnosů došlo k nárůstu výnosů o 8.482 tis. Kč především z důvodu vyššího transferu NIV (platy-navýšení počtu pracovníků + zvýšení platů) a na straně nákladů došlo ke změně v celkové výši  8.578 tis. Kč.   </t>
  </si>
  <si>
    <t>Tento rozdíl nebyl v době sestavení rozpočtu ani jeho schválení organizaci znám - nebyla jistá výše příslušné dotace, kterou organizace obdrží. Původní plánovaná výše dotace od zřizovatele, byla v průběhu roku snížena o restrikce.</t>
  </si>
  <si>
    <t>Účelová dotace na podporu vzdělávání od zřizovatele: ÚZ 702-částka 282.700,- Kč.</t>
  </si>
  <si>
    <t>Dotace NIV Ústecký kraj částka 106.522.402,- Kč.</t>
  </si>
  <si>
    <t xml:space="preserve">Dotace MPSV od Úřadu práce částka 97.236,- Kč. </t>
  </si>
  <si>
    <t>Záloha na projekt Společnou cestou ve výší 2.579.748,53 Kč z toho k 31.12.2021 vyčerpáno 791.977,56 Kč, konečné vyúčtování na základě dílčích monitorovacích zpráv č. 1 a 2 proběhlo k 31.12.2021 ve výši 568.008,46 Kč.</t>
  </si>
  <si>
    <t>Partnerská dotace prostřednictvím organizace ČVT na projekt: Na oběd ve škole ve výši 10.536,- Kč.</t>
  </si>
  <si>
    <t>Dotace od MŠMT  -projekt Šablony II. dočerpáno 28.655,24 Kč, celkem vyčerpáno 3.130.848,- Kč, vratka 241.542,- Kč.</t>
  </si>
  <si>
    <t>Dotace od MŠMT  -projekt Šablony III. K 31.12.2021 čerpáno 720.095,14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</si>
</sst>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4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262"/>
  <sheetViews>
    <sheetView showGridLines="0" tabSelected="1" view="pageBreakPreview" zoomScale="90" zoomScaleNormal="100" zoomScaleSheetLayoutView="90" workbookViewId="0">
      <selection activeCell="C66" sqref="C6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107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76" t="s">
        <v>102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72744260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77" t="s">
        <v>103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38" t="s">
        <v>37</v>
      </c>
      <c r="C10" s="195" t="s">
        <v>38</v>
      </c>
      <c r="D10" s="200" t="s">
        <v>106</v>
      </c>
      <c r="E10" s="201"/>
      <c r="F10" s="201"/>
      <c r="G10" s="201"/>
      <c r="H10" s="201"/>
      <c r="I10" s="202"/>
      <c r="J10" s="200" t="s">
        <v>107</v>
      </c>
      <c r="K10" s="201"/>
      <c r="L10" s="201"/>
      <c r="M10" s="201"/>
      <c r="N10" s="201"/>
      <c r="O10" s="202"/>
      <c r="P10" s="189" t="s">
        <v>71</v>
      </c>
      <c r="Q10" s="5"/>
    </row>
    <row r="11" spans="1:19" ht="30.75" thickBot="1" x14ac:dyDescent="0.3">
      <c r="A11" s="5"/>
      <c r="B11" s="239"/>
      <c r="C11" s="196"/>
      <c r="D11" s="203" t="s">
        <v>39</v>
      </c>
      <c r="E11" s="204"/>
      <c r="F11" s="204"/>
      <c r="G11" s="205"/>
      <c r="H11" s="9" t="s">
        <v>40</v>
      </c>
      <c r="I11" s="9" t="s">
        <v>62</v>
      </c>
      <c r="J11" s="203" t="s">
        <v>39</v>
      </c>
      <c r="K11" s="204"/>
      <c r="L11" s="204"/>
      <c r="M11" s="205"/>
      <c r="N11" s="9" t="s">
        <v>40</v>
      </c>
      <c r="O11" s="9" t="s">
        <v>62</v>
      </c>
      <c r="P11" s="190"/>
      <c r="Q11" s="5"/>
    </row>
    <row r="12" spans="1:19" ht="15.75" thickBot="1" x14ac:dyDescent="0.3">
      <c r="A12" s="5"/>
      <c r="B12" s="239"/>
      <c r="C12" s="206"/>
      <c r="D12" s="197" t="s">
        <v>63</v>
      </c>
      <c r="E12" s="198"/>
      <c r="F12" s="198"/>
      <c r="G12" s="198"/>
      <c r="H12" s="198"/>
      <c r="I12" s="199"/>
      <c r="J12" s="197" t="s">
        <v>63</v>
      </c>
      <c r="K12" s="198"/>
      <c r="L12" s="198"/>
      <c r="M12" s="198"/>
      <c r="N12" s="198"/>
      <c r="O12" s="199"/>
      <c r="P12" s="190"/>
      <c r="Q12" s="5"/>
    </row>
    <row r="13" spans="1:19" ht="15.75" thickBot="1" x14ac:dyDescent="0.3">
      <c r="A13" s="5"/>
      <c r="B13" s="240"/>
      <c r="C13" s="207"/>
      <c r="D13" s="208" t="s">
        <v>58</v>
      </c>
      <c r="E13" s="209"/>
      <c r="F13" s="209"/>
      <c r="G13" s="234" t="s">
        <v>64</v>
      </c>
      <c r="H13" s="236" t="s">
        <v>67</v>
      </c>
      <c r="I13" s="220" t="s">
        <v>63</v>
      </c>
      <c r="J13" s="208" t="s">
        <v>58</v>
      </c>
      <c r="K13" s="209"/>
      <c r="L13" s="209"/>
      <c r="M13" s="234" t="s">
        <v>64</v>
      </c>
      <c r="N13" s="236" t="s">
        <v>67</v>
      </c>
      <c r="O13" s="220" t="s">
        <v>63</v>
      </c>
      <c r="P13" s="190"/>
      <c r="Q13" s="5"/>
    </row>
    <row r="14" spans="1:19" ht="15.75" thickBot="1" x14ac:dyDescent="0.3">
      <c r="A14" s="5"/>
      <c r="B14" s="10"/>
      <c r="C14" s="11"/>
      <c r="D14" s="166" t="s">
        <v>59</v>
      </c>
      <c r="E14" s="167" t="s">
        <v>100</v>
      </c>
      <c r="F14" s="167" t="s">
        <v>60</v>
      </c>
      <c r="G14" s="235"/>
      <c r="H14" s="237"/>
      <c r="I14" s="221"/>
      <c r="J14" s="166" t="s">
        <v>59</v>
      </c>
      <c r="K14" s="167" t="s">
        <v>100</v>
      </c>
      <c r="L14" s="167" t="s">
        <v>60</v>
      </c>
      <c r="M14" s="235"/>
      <c r="N14" s="237"/>
      <c r="O14" s="221"/>
      <c r="P14" s="191"/>
      <c r="Q14" s="5"/>
    </row>
    <row r="15" spans="1:19" x14ac:dyDescent="0.25">
      <c r="A15" s="5"/>
      <c r="B15" s="39" t="s">
        <v>0</v>
      </c>
      <c r="C15" s="150" t="s">
        <v>52</v>
      </c>
      <c r="D15" s="12"/>
      <c r="E15" s="13"/>
      <c r="F15" s="64">
        <v>9200</v>
      </c>
      <c r="G15" s="71">
        <f>SUM(D15:F15)</f>
        <v>9200</v>
      </c>
      <c r="H15" s="74">
        <v>110</v>
      </c>
      <c r="I15" s="14">
        <f>G15+H15</f>
        <v>9310</v>
      </c>
      <c r="J15" s="12"/>
      <c r="K15" s="13"/>
      <c r="L15" s="64">
        <v>6778</v>
      </c>
      <c r="M15" s="71">
        <f t="shared" ref="M15:M23" si="0">SUM(J15:L15)</f>
        <v>6778</v>
      </c>
      <c r="N15" s="74">
        <v>63</v>
      </c>
      <c r="O15" s="14">
        <f>M15+N15</f>
        <v>6841</v>
      </c>
      <c r="P15" s="15">
        <f>(O15-I15)/I15</f>
        <v>-0.26519871106337273</v>
      </c>
      <c r="Q15" s="5"/>
    </row>
    <row r="16" spans="1:19" x14ac:dyDescent="0.25">
      <c r="A16" s="5"/>
      <c r="B16" s="16" t="s">
        <v>1</v>
      </c>
      <c r="C16" s="151" t="s">
        <v>61</v>
      </c>
      <c r="D16" s="65">
        <v>12400</v>
      </c>
      <c r="E16" s="17"/>
      <c r="F16" s="17"/>
      <c r="G16" s="72">
        <f t="shared" ref="G16:G23" si="1">SUM(D16:F16)</f>
        <v>12400</v>
      </c>
      <c r="H16" s="75"/>
      <c r="I16" s="14">
        <f t="shared" ref="I16:I20" si="2">G16+H16</f>
        <v>12400</v>
      </c>
      <c r="J16" s="65">
        <v>12222.4</v>
      </c>
      <c r="K16" s="17"/>
      <c r="L16" s="17"/>
      <c r="M16" s="72">
        <f t="shared" si="0"/>
        <v>12222.4</v>
      </c>
      <c r="N16" s="75"/>
      <c r="O16" s="14">
        <f t="shared" ref="O16:O20" si="3">M16+N16</f>
        <v>12222.4</v>
      </c>
      <c r="P16" s="18">
        <f t="shared" ref="P16:P40" si="4">(O16-I16)/I16</f>
        <v>-1.432258064516132E-2</v>
      </c>
      <c r="Q16" s="5"/>
    </row>
    <row r="17" spans="1:17" x14ac:dyDescent="0.25">
      <c r="A17" s="5"/>
      <c r="B17" s="16" t="s">
        <v>3</v>
      </c>
      <c r="C17" s="152" t="s">
        <v>84</v>
      </c>
      <c r="D17" s="66">
        <v>526.79999999999995</v>
      </c>
      <c r="E17" s="19"/>
      <c r="F17" s="19"/>
      <c r="G17" s="72">
        <f t="shared" si="1"/>
        <v>526.79999999999995</v>
      </c>
      <c r="H17" s="76"/>
      <c r="I17" s="14">
        <f t="shared" si="2"/>
        <v>526.79999999999995</v>
      </c>
      <c r="J17" s="66">
        <v>282.7</v>
      </c>
      <c r="K17" s="19"/>
      <c r="L17" s="19"/>
      <c r="M17" s="72">
        <f t="shared" si="0"/>
        <v>282.7</v>
      </c>
      <c r="N17" s="76"/>
      <c r="O17" s="14">
        <f t="shared" si="3"/>
        <v>282.7</v>
      </c>
      <c r="P17" s="18">
        <f t="shared" si="4"/>
        <v>-0.46336370539104021</v>
      </c>
      <c r="Q17" s="5"/>
    </row>
    <row r="18" spans="1:17" x14ac:dyDescent="0.25">
      <c r="A18" s="5"/>
      <c r="B18" s="16" t="s">
        <v>5</v>
      </c>
      <c r="C18" s="153" t="s">
        <v>53</v>
      </c>
      <c r="D18" s="20"/>
      <c r="E18" s="67">
        <v>97688.7</v>
      </c>
      <c r="F18" s="19"/>
      <c r="G18" s="72">
        <f t="shared" si="1"/>
        <v>97688.7</v>
      </c>
      <c r="H18" s="74">
        <v>0</v>
      </c>
      <c r="I18" s="14">
        <f t="shared" si="2"/>
        <v>97688.7</v>
      </c>
      <c r="J18" s="20"/>
      <c r="K18" s="67">
        <v>108634</v>
      </c>
      <c r="L18" s="19"/>
      <c r="M18" s="72">
        <f t="shared" si="0"/>
        <v>108634</v>
      </c>
      <c r="N18" s="74"/>
      <c r="O18" s="14">
        <f t="shared" si="3"/>
        <v>108634</v>
      </c>
      <c r="P18" s="18">
        <f t="shared" si="4"/>
        <v>0.11204264157471645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117</v>
      </c>
      <c r="G19" s="72">
        <f t="shared" si="1"/>
        <v>117</v>
      </c>
      <c r="H19" s="77">
        <v>0</v>
      </c>
      <c r="I19" s="14">
        <f t="shared" si="2"/>
        <v>117</v>
      </c>
      <c r="J19" s="22"/>
      <c r="K19" s="19"/>
      <c r="L19" s="68">
        <v>215.9</v>
      </c>
      <c r="M19" s="72">
        <f t="shared" si="0"/>
        <v>215.9</v>
      </c>
      <c r="N19" s="77"/>
      <c r="O19" s="14">
        <f t="shared" si="3"/>
        <v>215.9</v>
      </c>
      <c r="P19" s="18">
        <f t="shared" si="4"/>
        <v>0.84529914529914529</v>
      </c>
      <c r="Q19" s="5"/>
    </row>
    <row r="20" spans="1:17" x14ac:dyDescent="0.25">
      <c r="A20" s="5"/>
      <c r="B20" s="16" t="s">
        <v>9</v>
      </c>
      <c r="C20" s="154" t="s">
        <v>47</v>
      </c>
      <c r="D20" s="20"/>
      <c r="E20" s="17"/>
      <c r="F20" s="69">
        <v>150</v>
      </c>
      <c r="G20" s="72">
        <f t="shared" si="1"/>
        <v>150</v>
      </c>
      <c r="H20" s="77">
        <v>0</v>
      </c>
      <c r="I20" s="14">
        <f t="shared" si="2"/>
        <v>150</v>
      </c>
      <c r="J20" s="20"/>
      <c r="K20" s="17"/>
      <c r="L20" s="69">
        <v>347</v>
      </c>
      <c r="M20" s="72">
        <f t="shared" si="0"/>
        <v>347</v>
      </c>
      <c r="N20" s="77"/>
      <c r="O20" s="14">
        <f t="shared" si="3"/>
        <v>347</v>
      </c>
      <c r="P20" s="18">
        <f t="shared" si="4"/>
        <v>1.3133333333333332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130</v>
      </c>
      <c r="G21" s="72">
        <f t="shared" si="1"/>
        <v>130</v>
      </c>
      <c r="H21" s="78">
        <v>30</v>
      </c>
      <c r="I21" s="14">
        <f>G21+H21</f>
        <v>160</v>
      </c>
      <c r="J21" s="20"/>
      <c r="K21" s="17"/>
      <c r="L21" s="69">
        <v>237</v>
      </c>
      <c r="M21" s="72">
        <f t="shared" si="0"/>
        <v>237</v>
      </c>
      <c r="N21" s="78">
        <v>54</v>
      </c>
      <c r="O21" s="14">
        <f>M21+N21</f>
        <v>291</v>
      </c>
      <c r="P21" s="18">
        <f t="shared" si="4"/>
        <v>0.81874999999999998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1"/>
        <v>0</v>
      </c>
      <c r="H22" s="78">
        <v>0</v>
      </c>
      <c r="I22" s="14">
        <f t="shared" ref="I22:I23" si="5">G22+H22</f>
        <v>0</v>
      </c>
      <c r="J22" s="20"/>
      <c r="K22" s="17"/>
      <c r="L22" s="69">
        <v>0</v>
      </c>
      <c r="M22" s="72">
        <f t="shared" si="0"/>
        <v>0</v>
      </c>
      <c r="N22" s="78"/>
      <c r="O22" s="14">
        <f t="shared" ref="O22:O23" si="6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5" t="s">
        <v>15</v>
      </c>
      <c r="C23" s="156" t="s">
        <v>6</v>
      </c>
      <c r="D23" s="24"/>
      <c r="E23" s="25"/>
      <c r="F23" s="70">
        <v>0</v>
      </c>
      <c r="G23" s="73">
        <f t="shared" si="1"/>
        <v>0</v>
      </c>
      <c r="H23" s="79">
        <v>0</v>
      </c>
      <c r="I23" s="26">
        <f t="shared" si="5"/>
        <v>0</v>
      </c>
      <c r="J23" s="24"/>
      <c r="K23" s="25"/>
      <c r="L23" s="70">
        <v>0</v>
      </c>
      <c r="M23" s="73">
        <f t="shared" si="0"/>
        <v>0</v>
      </c>
      <c r="N23" s="79"/>
      <c r="O23" s="26">
        <f t="shared" si="6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12926.8</v>
      </c>
      <c r="E24" s="30">
        <f>SUM(E15:E21)</f>
        <v>97688.7</v>
      </c>
      <c r="F24" s="30">
        <f>SUM(F15:F21)</f>
        <v>9597</v>
      </c>
      <c r="G24" s="31">
        <f>SUM(D24:F24)</f>
        <v>120212.5</v>
      </c>
      <c r="H24" s="32">
        <f>SUM(H15:H23)</f>
        <v>140</v>
      </c>
      <c r="I24" s="32">
        <f>SUM(I15:I21)</f>
        <v>120352.5</v>
      </c>
      <c r="J24" s="29">
        <f>SUM(J15:J21)</f>
        <v>12505.1</v>
      </c>
      <c r="K24" s="30">
        <f>SUM(K15:K21)</f>
        <v>108634</v>
      </c>
      <c r="L24" s="30">
        <f>SUM(L15:L21)</f>
        <v>7577.9</v>
      </c>
      <c r="M24" s="31">
        <f>SUM(J24:L24)</f>
        <v>128717</v>
      </c>
      <c r="N24" s="32">
        <f>SUM(N15:N21)</f>
        <v>117</v>
      </c>
      <c r="O24" s="32">
        <f>SUM(O15:O21)</f>
        <v>128834</v>
      </c>
      <c r="P24" s="33">
        <f t="shared" si="4"/>
        <v>7.0472154712199586E-2</v>
      </c>
      <c r="Q24" s="5"/>
    </row>
    <row r="25" spans="1:17" ht="15.75" thickBot="1" x14ac:dyDescent="0.3">
      <c r="A25" s="5"/>
      <c r="B25" s="34"/>
      <c r="C25" s="35"/>
      <c r="D25" s="222" t="s">
        <v>69</v>
      </c>
      <c r="E25" s="223"/>
      <c r="F25" s="223"/>
      <c r="G25" s="224"/>
      <c r="H25" s="224"/>
      <c r="I25" s="225"/>
      <c r="J25" s="222" t="s">
        <v>69</v>
      </c>
      <c r="K25" s="223"/>
      <c r="L25" s="223"/>
      <c r="M25" s="224"/>
      <c r="N25" s="224"/>
      <c r="O25" s="225"/>
      <c r="P25" s="192" t="s">
        <v>71</v>
      </c>
      <c r="Q25" s="5"/>
    </row>
    <row r="26" spans="1:17" ht="15.75" thickBot="1" x14ac:dyDescent="0.3">
      <c r="A26" s="5"/>
      <c r="B26" s="218" t="s">
        <v>37</v>
      </c>
      <c r="C26" s="195" t="s">
        <v>38</v>
      </c>
      <c r="D26" s="226" t="s">
        <v>70</v>
      </c>
      <c r="E26" s="227"/>
      <c r="F26" s="227"/>
      <c r="G26" s="228" t="s">
        <v>65</v>
      </c>
      <c r="H26" s="230" t="s">
        <v>68</v>
      </c>
      <c r="I26" s="232" t="s">
        <v>69</v>
      </c>
      <c r="J26" s="226" t="s">
        <v>70</v>
      </c>
      <c r="K26" s="227"/>
      <c r="L26" s="227"/>
      <c r="M26" s="228" t="s">
        <v>65</v>
      </c>
      <c r="N26" s="230" t="s">
        <v>68</v>
      </c>
      <c r="O26" s="232" t="s">
        <v>69</v>
      </c>
      <c r="P26" s="193"/>
      <c r="Q26" s="5"/>
    </row>
    <row r="27" spans="1:17" ht="15.75" thickBot="1" x14ac:dyDescent="0.3">
      <c r="A27" s="5"/>
      <c r="B27" s="219"/>
      <c r="C27" s="196"/>
      <c r="D27" s="36" t="s">
        <v>55</v>
      </c>
      <c r="E27" s="37" t="s">
        <v>56</v>
      </c>
      <c r="F27" s="38" t="s">
        <v>57</v>
      </c>
      <c r="G27" s="229"/>
      <c r="H27" s="231"/>
      <c r="I27" s="233"/>
      <c r="J27" s="36" t="s">
        <v>55</v>
      </c>
      <c r="K27" s="37" t="s">
        <v>56</v>
      </c>
      <c r="L27" s="38" t="s">
        <v>57</v>
      </c>
      <c r="M27" s="229"/>
      <c r="N27" s="231"/>
      <c r="O27" s="233"/>
      <c r="P27" s="194"/>
      <c r="Q27" s="5"/>
    </row>
    <row r="28" spans="1:17" x14ac:dyDescent="0.25">
      <c r="A28" s="5"/>
      <c r="B28" s="39" t="s">
        <v>19</v>
      </c>
      <c r="C28" s="40" t="s">
        <v>10</v>
      </c>
      <c r="D28" s="88">
        <v>1080</v>
      </c>
      <c r="E28" s="80">
        <v>0</v>
      </c>
      <c r="F28" s="80">
        <v>1300</v>
      </c>
      <c r="G28" s="81">
        <f>SUM(D28:F28)</f>
        <v>2380</v>
      </c>
      <c r="H28" s="81">
        <v>0</v>
      </c>
      <c r="I28" s="41">
        <f>G28+H28</f>
        <v>2380</v>
      </c>
      <c r="J28" s="88">
        <v>1015</v>
      </c>
      <c r="K28" s="80">
        <v>0</v>
      </c>
      <c r="L28" s="80">
        <v>406</v>
      </c>
      <c r="M28" s="81">
        <f>SUM(J28:L28)</f>
        <v>1421</v>
      </c>
      <c r="N28" s="81">
        <v>0</v>
      </c>
      <c r="O28" s="41">
        <f>M28+N28</f>
        <v>1421</v>
      </c>
      <c r="P28" s="15">
        <f t="shared" si="4"/>
        <v>-0.40294117647058825</v>
      </c>
      <c r="Q28" s="5"/>
    </row>
    <row r="29" spans="1:17" x14ac:dyDescent="0.25">
      <c r="A29" s="5"/>
      <c r="B29" s="16" t="s">
        <v>20</v>
      </c>
      <c r="C29" s="42" t="s">
        <v>12</v>
      </c>
      <c r="D29" s="89">
        <v>500</v>
      </c>
      <c r="E29" s="82">
        <v>50</v>
      </c>
      <c r="F29" s="82">
        <v>6600</v>
      </c>
      <c r="G29" s="83">
        <f t="shared" ref="G29:G38" si="7">SUM(D29:F29)</f>
        <v>7150</v>
      </c>
      <c r="H29" s="84">
        <v>2</v>
      </c>
      <c r="I29" s="14">
        <f t="shared" ref="I29:I38" si="8">G29+H29</f>
        <v>7152</v>
      </c>
      <c r="J29" s="89">
        <v>412</v>
      </c>
      <c r="K29" s="82">
        <v>50</v>
      </c>
      <c r="L29" s="82">
        <v>5868</v>
      </c>
      <c r="M29" s="83">
        <f t="shared" ref="M29:M38" si="9">SUM(J29:L29)</f>
        <v>6330</v>
      </c>
      <c r="N29" s="84">
        <v>0</v>
      </c>
      <c r="O29" s="14">
        <f t="shared" ref="O29:O38" si="10">M29+N29</f>
        <v>6330</v>
      </c>
      <c r="P29" s="18">
        <f t="shared" si="4"/>
        <v>-0.11493288590604027</v>
      </c>
      <c r="Q29" s="5"/>
    </row>
    <row r="30" spans="1:17" x14ac:dyDescent="0.25">
      <c r="A30" s="5"/>
      <c r="B30" s="16" t="s">
        <v>22</v>
      </c>
      <c r="C30" s="43" t="s">
        <v>14</v>
      </c>
      <c r="D30" s="90">
        <v>6800</v>
      </c>
      <c r="E30" s="85">
        <v>0</v>
      </c>
      <c r="F30" s="85">
        <v>0</v>
      </c>
      <c r="G30" s="83">
        <f t="shared" si="7"/>
        <v>6800</v>
      </c>
      <c r="H30" s="83">
        <v>34</v>
      </c>
      <c r="I30" s="14">
        <f t="shared" si="8"/>
        <v>6834</v>
      </c>
      <c r="J30" s="90">
        <v>6031</v>
      </c>
      <c r="K30" s="85">
        <v>0</v>
      </c>
      <c r="L30" s="85">
        <v>0</v>
      </c>
      <c r="M30" s="83">
        <f t="shared" si="9"/>
        <v>6031</v>
      </c>
      <c r="N30" s="83">
        <v>0</v>
      </c>
      <c r="O30" s="14">
        <f t="shared" si="10"/>
        <v>6031</v>
      </c>
      <c r="P30" s="18">
        <f t="shared" si="4"/>
        <v>-0.11750073163593795</v>
      </c>
      <c r="Q30" s="5"/>
    </row>
    <row r="31" spans="1:17" x14ac:dyDescent="0.25">
      <c r="A31" s="5"/>
      <c r="B31" s="16" t="s">
        <v>24</v>
      </c>
      <c r="C31" s="43" t="s">
        <v>16</v>
      </c>
      <c r="D31" s="90">
        <v>1150</v>
      </c>
      <c r="E31" s="85">
        <v>50</v>
      </c>
      <c r="F31" s="85">
        <v>700</v>
      </c>
      <c r="G31" s="83">
        <f t="shared" si="7"/>
        <v>1900</v>
      </c>
      <c r="H31" s="83">
        <v>2</v>
      </c>
      <c r="I31" s="14">
        <f t="shared" si="8"/>
        <v>1902</v>
      </c>
      <c r="J31" s="90">
        <v>1522</v>
      </c>
      <c r="K31" s="85">
        <v>8</v>
      </c>
      <c r="L31" s="85">
        <v>156</v>
      </c>
      <c r="M31" s="83">
        <f t="shared" si="9"/>
        <v>1686</v>
      </c>
      <c r="N31" s="83">
        <v>1</v>
      </c>
      <c r="O31" s="14">
        <f t="shared" si="10"/>
        <v>1687</v>
      </c>
      <c r="P31" s="18">
        <f t="shared" si="4"/>
        <v>-0.11303890641430074</v>
      </c>
      <c r="Q31" s="5"/>
    </row>
    <row r="32" spans="1:17" x14ac:dyDescent="0.25">
      <c r="A32" s="5"/>
      <c r="B32" s="16" t="s">
        <v>26</v>
      </c>
      <c r="C32" s="43" t="s">
        <v>18</v>
      </c>
      <c r="D32" s="91">
        <v>980.6</v>
      </c>
      <c r="E32" s="85">
        <f>SUM(E33:E34)</f>
        <v>71817.2</v>
      </c>
      <c r="F32" s="85">
        <v>0</v>
      </c>
      <c r="G32" s="83">
        <f t="shared" si="7"/>
        <v>72797.8</v>
      </c>
      <c r="H32" s="83">
        <v>0</v>
      </c>
      <c r="I32" s="14">
        <f t="shared" si="8"/>
        <v>72797.8</v>
      </c>
      <c r="J32" s="91">
        <f>SUM(J33:J34)</f>
        <v>1005</v>
      </c>
      <c r="K32" s="85">
        <f>SUM(K33:K34)</f>
        <v>79724</v>
      </c>
      <c r="L32" s="85">
        <f>SUM(L33:L34)</f>
        <v>0</v>
      </c>
      <c r="M32" s="83">
        <f t="shared" si="9"/>
        <v>80729</v>
      </c>
      <c r="N32" s="83">
        <v>0</v>
      </c>
      <c r="O32" s="14">
        <f t="shared" si="10"/>
        <v>80729</v>
      </c>
      <c r="P32" s="18">
        <f t="shared" si="4"/>
        <v>0.10894834734016683</v>
      </c>
      <c r="Q32" s="5"/>
    </row>
    <row r="33" spans="1:17" x14ac:dyDescent="0.25">
      <c r="A33" s="5"/>
      <c r="B33" s="16" t="s">
        <v>28</v>
      </c>
      <c r="C33" s="44" t="s">
        <v>42</v>
      </c>
      <c r="D33" s="91">
        <v>980.6</v>
      </c>
      <c r="E33" s="85">
        <v>71117.2</v>
      </c>
      <c r="F33" s="85">
        <v>0</v>
      </c>
      <c r="G33" s="83">
        <f t="shared" si="7"/>
        <v>72097.8</v>
      </c>
      <c r="H33" s="83">
        <v>0</v>
      </c>
      <c r="I33" s="14">
        <f t="shared" si="8"/>
        <v>72097.8</v>
      </c>
      <c r="J33" s="91">
        <v>1005</v>
      </c>
      <c r="K33" s="85">
        <f>SUM(78575+1149)-135</f>
        <v>79589</v>
      </c>
      <c r="L33" s="85">
        <v>0</v>
      </c>
      <c r="M33" s="83">
        <f t="shared" si="9"/>
        <v>80594</v>
      </c>
      <c r="N33" s="83">
        <v>0</v>
      </c>
      <c r="O33" s="14">
        <f t="shared" si="10"/>
        <v>80594</v>
      </c>
      <c r="P33" s="18">
        <f t="shared" si="4"/>
        <v>0.11784270809927622</v>
      </c>
      <c r="Q33" s="45"/>
    </row>
    <row r="34" spans="1:17" x14ac:dyDescent="0.25">
      <c r="A34" s="5"/>
      <c r="B34" s="16" t="s">
        <v>30</v>
      </c>
      <c r="C34" s="46" t="s">
        <v>21</v>
      </c>
      <c r="D34" s="91">
        <v>0</v>
      </c>
      <c r="E34" s="85">
        <v>700</v>
      </c>
      <c r="F34" s="85">
        <v>0</v>
      </c>
      <c r="G34" s="83">
        <f t="shared" si="7"/>
        <v>700</v>
      </c>
      <c r="H34" s="83">
        <v>0</v>
      </c>
      <c r="I34" s="14">
        <f t="shared" si="8"/>
        <v>700</v>
      </c>
      <c r="J34" s="91">
        <v>0</v>
      </c>
      <c r="K34" s="85">
        <v>135</v>
      </c>
      <c r="L34" s="85">
        <v>0</v>
      </c>
      <c r="M34" s="83">
        <f t="shared" si="9"/>
        <v>135</v>
      </c>
      <c r="N34" s="83">
        <v>0</v>
      </c>
      <c r="O34" s="14">
        <f t="shared" si="10"/>
        <v>135</v>
      </c>
      <c r="P34" s="18">
        <f t="shared" si="4"/>
        <v>-0.80714285714285716</v>
      </c>
      <c r="Q34" s="5"/>
    </row>
    <row r="35" spans="1:17" x14ac:dyDescent="0.25">
      <c r="A35" s="5"/>
      <c r="B35" s="16" t="s">
        <v>32</v>
      </c>
      <c r="C35" s="43" t="s">
        <v>23</v>
      </c>
      <c r="D35" s="91">
        <v>333.2</v>
      </c>
      <c r="E35" s="85">
        <v>24245</v>
      </c>
      <c r="F35" s="85">
        <v>0</v>
      </c>
      <c r="G35" s="83">
        <f t="shared" si="7"/>
        <v>24578.2</v>
      </c>
      <c r="H35" s="83">
        <v>0</v>
      </c>
      <c r="I35" s="14">
        <f t="shared" si="8"/>
        <v>24578.2</v>
      </c>
      <c r="J35" s="91">
        <v>339</v>
      </c>
      <c r="K35" s="85">
        <f>SUM(26198+377)</f>
        <v>26575</v>
      </c>
      <c r="L35" s="85">
        <v>0</v>
      </c>
      <c r="M35" s="83">
        <f t="shared" si="9"/>
        <v>26914</v>
      </c>
      <c r="N35" s="83">
        <v>0</v>
      </c>
      <c r="O35" s="14">
        <f t="shared" si="10"/>
        <v>26914</v>
      </c>
      <c r="P35" s="18">
        <f t="shared" si="4"/>
        <v>9.5035437908390336E-2</v>
      </c>
      <c r="Q35" s="5"/>
    </row>
    <row r="36" spans="1:17" x14ac:dyDescent="0.25">
      <c r="A36" s="5"/>
      <c r="B36" s="16" t="s">
        <v>33</v>
      </c>
      <c r="C36" s="43" t="s">
        <v>25</v>
      </c>
      <c r="D36" s="90">
        <v>0</v>
      </c>
      <c r="E36" s="85">
        <v>0</v>
      </c>
      <c r="F36" s="85">
        <v>0</v>
      </c>
      <c r="G36" s="83">
        <f t="shared" si="7"/>
        <v>0</v>
      </c>
      <c r="H36" s="83">
        <v>0</v>
      </c>
      <c r="I36" s="14">
        <f t="shared" si="8"/>
        <v>0</v>
      </c>
      <c r="J36" s="90">
        <v>0</v>
      </c>
      <c r="K36" s="85">
        <v>0</v>
      </c>
      <c r="L36" s="85">
        <v>0</v>
      </c>
      <c r="M36" s="83">
        <f t="shared" si="9"/>
        <v>0</v>
      </c>
      <c r="N36" s="83">
        <v>0</v>
      </c>
      <c r="O36" s="14">
        <f t="shared" si="10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90">
        <v>1383</v>
      </c>
      <c r="E37" s="85">
        <v>0</v>
      </c>
      <c r="F37" s="85">
        <v>117</v>
      </c>
      <c r="G37" s="83">
        <f t="shared" si="7"/>
        <v>1500</v>
      </c>
      <c r="H37" s="83">
        <v>0</v>
      </c>
      <c r="I37" s="14">
        <f t="shared" si="8"/>
        <v>1500</v>
      </c>
      <c r="J37" s="90">
        <v>1432.1</v>
      </c>
      <c r="K37" s="85">
        <v>0</v>
      </c>
      <c r="L37" s="85">
        <v>215.9</v>
      </c>
      <c r="M37" s="83">
        <f t="shared" si="9"/>
        <v>1648</v>
      </c>
      <c r="N37" s="83">
        <v>0</v>
      </c>
      <c r="O37" s="14">
        <f t="shared" si="10"/>
        <v>1648</v>
      </c>
      <c r="P37" s="18">
        <f t="shared" si="4"/>
        <v>9.8666666666666666E-2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92">
        <v>700</v>
      </c>
      <c r="E38" s="86">
        <v>1526.5</v>
      </c>
      <c r="F38" s="86">
        <v>880</v>
      </c>
      <c r="G38" s="87">
        <f t="shared" si="7"/>
        <v>3106.5</v>
      </c>
      <c r="H38" s="87">
        <v>0</v>
      </c>
      <c r="I38" s="26">
        <f t="shared" si="8"/>
        <v>3106.5</v>
      </c>
      <c r="J38" s="92">
        <v>986</v>
      </c>
      <c r="K38" s="86">
        <v>2277</v>
      </c>
      <c r="L38" s="86">
        <v>806</v>
      </c>
      <c r="M38" s="87">
        <f t="shared" si="9"/>
        <v>4069</v>
      </c>
      <c r="N38" s="87">
        <v>0</v>
      </c>
      <c r="O38" s="26">
        <f t="shared" si="10"/>
        <v>4069</v>
      </c>
      <c r="P38" s="18">
        <f t="shared" si="4"/>
        <v>0.30983421857395782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12926.8</v>
      </c>
      <c r="E39" s="47">
        <f>SUM(E35:E38)+SUM(E28:E32)</f>
        <v>97688.7</v>
      </c>
      <c r="F39" s="47">
        <f>SUM(F35:F38)+SUM(F28:F32)</f>
        <v>9597</v>
      </c>
      <c r="G39" s="169">
        <f>SUM(D39:F39)</f>
        <v>120212.5</v>
      </c>
      <c r="H39" s="48">
        <f>SUM(H28:H32)+SUM(H35:H38)</f>
        <v>38</v>
      </c>
      <c r="I39" s="49">
        <f>SUM(I35:I38)+SUM(I28:I32)</f>
        <v>120250.5</v>
      </c>
      <c r="J39" s="47">
        <f>SUM(J35:J38)+SUM(J28:J32)</f>
        <v>12742.1</v>
      </c>
      <c r="K39" s="47">
        <f>SUM(K35:K38)+SUM(K28:K32)</f>
        <v>108634</v>
      </c>
      <c r="L39" s="47">
        <f>SUM(L35:L38)+SUM(L28:L32)</f>
        <v>7451.9</v>
      </c>
      <c r="M39" s="169">
        <f>SUM(J39:L39)</f>
        <v>128828</v>
      </c>
      <c r="N39" s="48">
        <f>SUM(N28:N32)+SUM(N35:N38)</f>
        <v>1</v>
      </c>
      <c r="O39" s="49">
        <f>SUM(O35:O38)+SUM(O28:O32)</f>
        <v>128829</v>
      </c>
      <c r="P39" s="50">
        <f t="shared" si="4"/>
        <v>7.1338580712762112E-2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I40" si="11">D24-D39</f>
        <v>0</v>
      </c>
      <c r="E40" s="127">
        <f t="shared" si="11"/>
        <v>0</v>
      </c>
      <c r="F40" s="127">
        <f t="shared" si="11"/>
        <v>0</v>
      </c>
      <c r="G40" s="137">
        <f t="shared" si="11"/>
        <v>0</v>
      </c>
      <c r="H40" s="137">
        <f t="shared" si="11"/>
        <v>102</v>
      </c>
      <c r="I40" s="138">
        <f t="shared" si="11"/>
        <v>102</v>
      </c>
      <c r="J40" s="127">
        <f t="shared" ref="J40:O40" si="12">J24-J39</f>
        <v>-237</v>
      </c>
      <c r="K40" s="127">
        <f t="shared" si="12"/>
        <v>0</v>
      </c>
      <c r="L40" s="127">
        <f t="shared" si="12"/>
        <v>126</v>
      </c>
      <c r="M40" s="137">
        <f t="shared" si="12"/>
        <v>-111</v>
      </c>
      <c r="N40" s="137">
        <f t="shared" si="12"/>
        <v>116</v>
      </c>
      <c r="O40" s="138">
        <f t="shared" si="12"/>
        <v>5</v>
      </c>
      <c r="P40" s="128">
        <f t="shared" si="4"/>
        <v>-0.9509803921568627</v>
      </c>
      <c r="Q40" s="5"/>
    </row>
    <row r="41" spans="1:17" ht="15.75" thickBot="1" x14ac:dyDescent="0.3">
      <c r="A41" s="5"/>
      <c r="B41" s="129" t="s">
        <v>50</v>
      </c>
      <c r="C41" s="130" t="s">
        <v>66</v>
      </c>
      <c r="D41" s="131"/>
      <c r="E41" s="132"/>
      <c r="F41" s="132"/>
      <c r="G41" s="133"/>
      <c r="H41" s="135"/>
      <c r="I41" s="134">
        <f>I40-D16</f>
        <v>-12298</v>
      </c>
      <c r="J41" s="131"/>
      <c r="K41" s="132"/>
      <c r="L41" s="132"/>
      <c r="M41" s="133"/>
      <c r="N41" s="135"/>
      <c r="O41" s="134">
        <f>O40-J16</f>
        <v>-12217.4</v>
      </c>
      <c r="P41" s="136" t="e">
        <f>(#REF!-O41)/O41</f>
        <v>#REF!</v>
      </c>
      <c r="Q41" s="5"/>
    </row>
    <row r="42" spans="1:17" s="99" customFormat="1" ht="8.25" customHeight="1" thickBot="1" x14ac:dyDescent="0.3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178" t="s">
        <v>89</v>
      </c>
      <c r="D43" s="124" t="s">
        <v>41</v>
      </c>
      <c r="E43" s="52" t="s">
        <v>90</v>
      </c>
      <c r="F43" s="53" t="s">
        <v>36</v>
      </c>
      <c r="G43" s="56"/>
      <c r="H43" s="56"/>
      <c r="I43" s="57"/>
      <c r="J43" s="178" t="s">
        <v>91</v>
      </c>
      <c r="K43" s="180"/>
      <c r="L43" s="181"/>
      <c r="M43" s="113" t="s">
        <v>41</v>
      </c>
      <c r="N43" s="114" t="s">
        <v>90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179"/>
      <c r="D44" s="105">
        <v>1057</v>
      </c>
      <c r="E44" s="122">
        <v>1057</v>
      </c>
      <c r="F44" s="123">
        <v>0</v>
      </c>
      <c r="G44" s="56"/>
      <c r="H44" s="56"/>
      <c r="I44" s="57"/>
      <c r="J44" s="179"/>
      <c r="K44" s="182"/>
      <c r="L44" s="183"/>
      <c r="M44" s="103">
        <v>1097</v>
      </c>
      <c r="N44" s="103">
        <v>1097</v>
      </c>
      <c r="O44" s="109">
        <v>0</v>
      </c>
      <c r="P44" s="58"/>
      <c r="Q44" s="96"/>
    </row>
    <row r="45" spans="1:17" s="100" customFormat="1" ht="8.25" customHeight="1" thickBot="1" x14ac:dyDescent="0.3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178" t="s">
        <v>93</v>
      </c>
      <c r="D46" s="106" t="s">
        <v>95</v>
      </c>
      <c r="E46" s="107" t="s">
        <v>92</v>
      </c>
      <c r="F46" s="56"/>
      <c r="G46" s="56"/>
      <c r="H46" s="56"/>
      <c r="I46" s="57"/>
      <c r="J46" s="178" t="s">
        <v>94</v>
      </c>
      <c r="K46" s="180"/>
      <c r="L46" s="180"/>
      <c r="M46" s="108" t="s">
        <v>95</v>
      </c>
      <c r="N46" s="185" t="s">
        <v>92</v>
      </c>
      <c r="O46" s="186"/>
      <c r="P46" s="58"/>
      <c r="Q46" s="96"/>
    </row>
    <row r="47" spans="1:17" ht="15.75" thickBot="1" x14ac:dyDescent="0.3">
      <c r="A47" s="5"/>
      <c r="B47" s="54"/>
      <c r="C47" s="184"/>
      <c r="D47" s="105">
        <v>0</v>
      </c>
      <c r="E47" s="110">
        <v>0</v>
      </c>
      <c r="F47" s="56"/>
      <c r="G47" s="56"/>
      <c r="H47" s="56"/>
      <c r="I47" s="57"/>
      <c r="J47" s="179"/>
      <c r="K47" s="182"/>
      <c r="L47" s="182"/>
      <c r="M47" s="104">
        <v>0</v>
      </c>
      <c r="N47" s="187">
        <v>0</v>
      </c>
      <c r="O47" s="18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88</v>
      </c>
      <c r="D49" s="112" t="s">
        <v>75</v>
      </c>
      <c r="E49" s="112" t="s">
        <v>76</v>
      </c>
      <c r="F49" s="112" t="s">
        <v>77</v>
      </c>
      <c r="G49" s="112" t="s">
        <v>78</v>
      </c>
      <c r="H49" s="56"/>
      <c r="I49" s="118" t="s">
        <v>87</v>
      </c>
      <c r="J49" s="119"/>
      <c r="K49" s="119"/>
      <c r="L49" s="210"/>
      <c r="M49" s="210"/>
      <c r="N49" s="210"/>
      <c r="O49" s="210"/>
      <c r="P49" s="211"/>
      <c r="Q49" s="5"/>
    </row>
    <row r="50" spans="1:17" s="3" customFormat="1" x14ac:dyDescent="0.25">
      <c r="A50" s="5"/>
      <c r="B50" s="54"/>
      <c r="C50" s="59" t="s">
        <v>72</v>
      </c>
      <c r="D50" s="93">
        <f>SUM(D51:D54)</f>
        <v>3018</v>
      </c>
      <c r="E50" s="93">
        <f>SUM(E51:E54)</f>
        <v>4676</v>
      </c>
      <c r="F50" s="93">
        <f>SUM(F51:F54)</f>
        <v>4553</v>
      </c>
      <c r="G50" s="60">
        <f>D50+E50-F50</f>
        <v>3141</v>
      </c>
      <c r="H50" s="56"/>
      <c r="I50" s="212"/>
      <c r="J50" s="213"/>
      <c r="K50" s="213"/>
      <c r="L50" s="213"/>
      <c r="M50" s="213"/>
      <c r="N50" s="213"/>
      <c r="O50" s="213"/>
      <c r="P50" s="214"/>
      <c r="Q50" s="5"/>
    </row>
    <row r="51" spans="1:17" s="3" customFormat="1" x14ac:dyDescent="0.25">
      <c r="A51" s="5"/>
      <c r="B51" s="54"/>
      <c r="C51" s="59" t="s">
        <v>73</v>
      </c>
      <c r="D51" s="93">
        <v>1762</v>
      </c>
      <c r="E51" s="93">
        <v>1459</v>
      </c>
      <c r="F51" s="93">
        <v>1895</v>
      </c>
      <c r="G51" s="60">
        <f t="shared" ref="G51:G54" si="13">D51+E51-F51</f>
        <v>1326</v>
      </c>
      <c r="H51" s="56"/>
      <c r="I51" s="212"/>
      <c r="J51" s="213"/>
      <c r="K51" s="213"/>
      <c r="L51" s="213"/>
      <c r="M51" s="213"/>
      <c r="N51" s="213"/>
      <c r="O51" s="213"/>
      <c r="P51" s="214"/>
      <c r="Q51" s="5"/>
    </row>
    <row r="52" spans="1:17" s="3" customFormat="1" x14ac:dyDescent="0.25">
      <c r="A52" s="5"/>
      <c r="B52" s="54"/>
      <c r="C52" s="59" t="s">
        <v>74</v>
      </c>
      <c r="D52" s="93">
        <v>356</v>
      </c>
      <c r="E52" s="93">
        <v>1532</v>
      </c>
      <c r="F52" s="93">
        <v>1183</v>
      </c>
      <c r="G52" s="60">
        <f t="shared" si="13"/>
        <v>705</v>
      </c>
      <c r="H52" s="56"/>
      <c r="I52" s="212"/>
      <c r="J52" s="213"/>
      <c r="K52" s="213"/>
      <c r="L52" s="213"/>
      <c r="M52" s="213"/>
      <c r="N52" s="213"/>
      <c r="O52" s="213"/>
      <c r="P52" s="214"/>
      <c r="Q52" s="5"/>
    </row>
    <row r="53" spans="1:17" s="3" customFormat="1" x14ac:dyDescent="0.25">
      <c r="A53" s="5"/>
      <c r="B53" s="54"/>
      <c r="C53" s="59" t="s">
        <v>97</v>
      </c>
      <c r="D53" s="93">
        <v>176</v>
      </c>
      <c r="E53" s="93">
        <v>74</v>
      </c>
      <c r="F53" s="93">
        <v>0</v>
      </c>
      <c r="G53" s="60">
        <f t="shared" si="13"/>
        <v>250</v>
      </c>
      <c r="H53" s="56"/>
      <c r="I53" s="147"/>
      <c r="J53" s="148"/>
      <c r="K53" s="148"/>
      <c r="L53" s="148"/>
      <c r="M53" s="148"/>
      <c r="N53" s="148"/>
      <c r="O53" s="148"/>
      <c r="P53" s="149"/>
      <c r="Q53" s="5"/>
    </row>
    <row r="54" spans="1:17" s="3" customFormat="1" x14ac:dyDescent="0.25">
      <c r="A54" s="5"/>
      <c r="B54" s="54"/>
      <c r="C54" s="157" t="s">
        <v>98</v>
      </c>
      <c r="D54" s="93">
        <v>724</v>
      </c>
      <c r="E54" s="93">
        <v>1611</v>
      </c>
      <c r="F54" s="93">
        <v>1475</v>
      </c>
      <c r="G54" s="60">
        <f t="shared" si="13"/>
        <v>860</v>
      </c>
      <c r="H54" s="56"/>
      <c r="I54" s="215"/>
      <c r="J54" s="216"/>
      <c r="K54" s="216"/>
      <c r="L54" s="216"/>
      <c r="M54" s="216"/>
      <c r="N54" s="216"/>
      <c r="O54" s="216"/>
      <c r="P54" s="217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79</v>
      </c>
      <c r="D56" s="112" t="s">
        <v>80</v>
      </c>
      <c r="E56" s="112" t="s">
        <v>81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4">
        <v>199</v>
      </c>
      <c r="E57" s="94">
        <v>213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1"/>
      <c r="Q59" s="5"/>
    </row>
    <row r="60" spans="1:17" s="3" customFormat="1" x14ac:dyDescent="0.25">
      <c r="A60" s="5"/>
      <c r="B60" s="140" t="s">
        <v>108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2"/>
      <c r="Q60" s="5"/>
    </row>
    <row r="61" spans="1:17" s="3" customFormat="1" x14ac:dyDescent="0.25">
      <c r="A61" s="5"/>
      <c r="B61" s="174" t="s">
        <v>112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5"/>
      <c r="Q61" s="5"/>
    </row>
    <row r="62" spans="1:17" s="3" customFormat="1" x14ac:dyDescent="0.25">
      <c r="A62" s="5"/>
      <c r="B62" s="174" t="s">
        <v>96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5"/>
      <c r="Q62" s="5"/>
    </row>
    <row r="63" spans="1:17" s="3" customFormat="1" x14ac:dyDescent="0.25">
      <c r="A63" s="5"/>
      <c r="B63" s="174" t="s">
        <v>109</v>
      </c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5"/>
      <c r="Q63" s="5"/>
    </row>
    <row r="64" spans="1:17" s="3" customFormat="1" x14ac:dyDescent="0.25">
      <c r="A64" s="5"/>
      <c r="B64" s="174" t="s">
        <v>113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5"/>
      <c r="Q64" s="5"/>
    </row>
    <row r="65" spans="1:17" s="3" customFormat="1" x14ac:dyDescent="0.25">
      <c r="A65" s="5"/>
      <c r="B65" s="143" t="s">
        <v>54</v>
      </c>
      <c r="C65" s="100"/>
      <c r="D65" s="100"/>
      <c r="E65" s="100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6"/>
      <c r="Q65" s="5"/>
    </row>
    <row r="66" spans="1:17" s="3" customFormat="1" x14ac:dyDescent="0.25">
      <c r="A66" s="5"/>
      <c r="B66" s="168" t="s">
        <v>114</v>
      </c>
      <c r="C66" s="163"/>
      <c r="D66" s="2"/>
      <c r="E66" s="2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6"/>
      <c r="Q66" s="5"/>
    </row>
    <row r="67" spans="1:17" s="3" customFormat="1" x14ac:dyDescent="0.25">
      <c r="A67" s="5"/>
      <c r="B67" s="143" t="s">
        <v>115</v>
      </c>
      <c r="C67" s="144"/>
      <c r="D67" s="2"/>
      <c r="E67" s="2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6"/>
      <c r="Q67" s="5"/>
    </row>
    <row r="68" spans="1:17" s="3" customFormat="1" x14ac:dyDescent="0.25">
      <c r="A68" s="5"/>
      <c r="B68" s="143" t="s">
        <v>110</v>
      </c>
      <c r="C68" s="144"/>
      <c r="D68" s="2"/>
      <c r="E68" s="2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6"/>
      <c r="Q68" s="5"/>
    </row>
    <row r="69" spans="1:17" s="3" customFormat="1" x14ac:dyDescent="0.25">
      <c r="A69" s="96"/>
      <c r="B69" s="159"/>
      <c r="C69" s="158"/>
      <c r="D69" s="159"/>
      <c r="E69" s="159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96"/>
    </row>
    <row r="70" spans="1:17" s="3" customFormat="1" x14ac:dyDescent="0.25">
      <c r="A70" s="96"/>
      <c r="B70" s="159"/>
      <c r="C70" s="158"/>
      <c r="D70" s="159"/>
      <c r="E70" s="159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96"/>
    </row>
    <row r="71" spans="1:17" s="3" customFormat="1" x14ac:dyDescent="0.25">
      <c r="A71" s="96"/>
      <c r="B71" s="117" t="s">
        <v>99</v>
      </c>
      <c r="C71" s="165"/>
      <c r="D71" s="164"/>
      <c r="E71" s="164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2"/>
      <c r="Q71" s="96"/>
    </row>
    <row r="72" spans="1:17" s="3" customFormat="1" x14ac:dyDescent="0.25">
      <c r="A72" s="5"/>
      <c r="B72" s="143" t="s">
        <v>111</v>
      </c>
      <c r="C72" s="2"/>
      <c r="D72" s="2"/>
      <c r="E72" s="2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6"/>
      <c r="Q72" s="5"/>
    </row>
    <row r="73" spans="1:17" s="3" customFormat="1" x14ac:dyDescent="0.25">
      <c r="A73" s="5"/>
      <c r="B73" s="143" t="s">
        <v>116</v>
      </c>
      <c r="C73" s="2"/>
      <c r="D73" s="2"/>
      <c r="E73" s="2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6"/>
      <c r="Q73" s="5"/>
    </row>
    <row r="74" spans="1:17" s="3" customFormat="1" x14ac:dyDescent="0.25">
      <c r="A74" s="5"/>
      <c r="B74" s="143" t="s">
        <v>117</v>
      </c>
      <c r="C74" s="2"/>
      <c r="D74" s="2"/>
      <c r="E74" s="2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6"/>
      <c r="Q74" s="5"/>
    </row>
    <row r="75" spans="1:17" s="3" customFormat="1" x14ac:dyDescent="0.25">
      <c r="A75" s="5"/>
      <c r="B75" s="143" t="s">
        <v>118</v>
      </c>
      <c r="C75" s="2"/>
      <c r="D75" s="2"/>
      <c r="E75" s="2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1"/>
      <c r="Q75" s="5"/>
    </row>
    <row r="76" spans="1:17" s="3" customFormat="1" x14ac:dyDescent="0.25">
      <c r="A76" s="5"/>
      <c r="B76" s="143" t="s">
        <v>119</v>
      </c>
      <c r="C76" s="2"/>
      <c r="D76" s="2"/>
      <c r="E76" s="2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1"/>
      <c r="Q76" s="5"/>
    </row>
    <row r="77" spans="1:17" s="3" customFormat="1" x14ac:dyDescent="0.25">
      <c r="A77" s="5"/>
      <c r="B77" s="143" t="s">
        <v>120</v>
      </c>
      <c r="C77" s="2"/>
      <c r="D77" s="2"/>
      <c r="E77" s="2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6"/>
      <c r="Q77" s="5"/>
    </row>
    <row r="78" spans="1:17" s="3" customFormat="1" x14ac:dyDescent="0.25">
      <c r="A78" s="5"/>
      <c r="B78" s="143" t="s">
        <v>121</v>
      </c>
      <c r="C78" s="2"/>
      <c r="D78" s="2"/>
      <c r="E78" s="2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1"/>
      <c r="Q78" s="5"/>
    </row>
    <row r="79" spans="1:17" s="3" customFormat="1" x14ac:dyDescent="0.25">
      <c r="A79" s="5"/>
      <c r="B79" s="143" t="s">
        <v>122</v>
      </c>
      <c r="C79" s="2"/>
      <c r="D79" s="2"/>
      <c r="E79" s="2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1"/>
      <c r="Q79" s="5"/>
    </row>
    <row r="80" spans="1:17" s="3" customFormat="1" x14ac:dyDescent="0.25">
      <c r="A80" s="5"/>
      <c r="B80" s="143" t="s">
        <v>101</v>
      </c>
      <c r="C80" s="2"/>
      <c r="D80" s="2"/>
      <c r="E80" s="2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6"/>
      <c r="Q80" s="5"/>
    </row>
    <row r="81" spans="1:17" s="3" customFormat="1" x14ac:dyDescent="0.25">
      <c r="A81" s="5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5"/>
    </row>
    <row r="82" spans="1:17" s="3" customFormat="1" x14ac:dyDescent="0.25">
      <c r="A82" s="5"/>
      <c r="B82" s="61" t="s">
        <v>86</v>
      </c>
      <c r="C82" s="139">
        <v>44592</v>
      </c>
      <c r="D82" s="61" t="s">
        <v>82</v>
      </c>
      <c r="E82" s="172" t="s">
        <v>104</v>
      </c>
      <c r="F82" s="172"/>
      <c r="G82" s="172"/>
      <c r="H82" s="61"/>
      <c r="I82" s="61" t="s">
        <v>83</v>
      </c>
      <c r="J82" s="173" t="s">
        <v>105</v>
      </c>
      <c r="K82" s="173"/>
      <c r="L82" s="173"/>
      <c r="M82" s="173"/>
      <c r="N82" s="61"/>
      <c r="O82" s="61"/>
      <c r="P82" s="61"/>
      <c r="Q82" s="5"/>
    </row>
    <row r="83" spans="1:17" s="3" customFormat="1" ht="7.5" customHeight="1" x14ac:dyDescent="0.25">
      <c r="A83" s="5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5"/>
    </row>
    <row r="84" spans="1:17" s="3" customFormat="1" x14ac:dyDescent="0.25">
      <c r="A84" s="5"/>
      <c r="B84" s="61"/>
      <c r="C84" s="61"/>
      <c r="D84" s="61" t="s">
        <v>85</v>
      </c>
      <c r="E84" s="63"/>
      <c r="F84" s="63"/>
      <c r="G84" s="63"/>
      <c r="H84" s="61"/>
      <c r="I84" s="61" t="s">
        <v>85</v>
      </c>
      <c r="J84" s="62"/>
      <c r="K84" s="62"/>
      <c r="L84" s="62"/>
      <c r="M84" s="62"/>
      <c r="N84" s="61"/>
      <c r="O84" s="61"/>
      <c r="P84" s="61"/>
      <c r="Q84" s="5"/>
    </row>
    <row r="85" spans="1:17" s="3" customFormat="1" x14ac:dyDescent="0.25">
      <c r="A85" s="5"/>
      <c r="B85" s="61"/>
      <c r="C85" s="61"/>
      <c r="D85" s="61"/>
      <c r="E85" s="63"/>
      <c r="F85" s="63"/>
      <c r="G85" s="63"/>
      <c r="H85" s="61"/>
      <c r="I85" s="61"/>
      <c r="J85" s="62"/>
      <c r="K85" s="62"/>
      <c r="L85" s="62"/>
      <c r="M85" s="62"/>
      <c r="N85" s="61"/>
      <c r="O85" s="61"/>
      <c r="P85" s="61"/>
      <c r="Q85" s="5"/>
    </row>
    <row r="86" spans="1:17" s="3" customFormat="1" x14ac:dyDescent="0.25">
      <c r="A86" s="5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5"/>
    </row>
    <row r="87" spans="1:17" s="3" customFormat="1" x14ac:dyDescent="0.25">
      <c r="A87" s="5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5"/>
    </row>
    <row r="88" spans="1:17" x14ac:dyDescent="0.25"/>
    <row r="89" spans="1:17" x14ac:dyDescent="0.25"/>
    <row r="90" spans="1:17" x14ac:dyDescent="0.25"/>
    <row r="91" spans="1:17" x14ac:dyDescent="0.25"/>
    <row r="92" spans="1:17" x14ac:dyDescent="0.25"/>
    <row r="93" spans="1:17" x14ac:dyDescent="0.25"/>
    <row r="94" spans="1:17" x14ac:dyDescent="0.25"/>
    <row r="95" spans="1:17" x14ac:dyDescent="0.25"/>
    <row r="96" spans="1:1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hidden="1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hidden="1" x14ac:dyDescent="0.25"/>
    <row r="119" hidden="1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</sheetData>
  <mergeCells count="50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82:G82"/>
    <mergeCell ref="J82:M82"/>
    <mergeCell ref="B63:P63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Hönigová Helena</cp:lastModifiedBy>
  <cp:lastPrinted>2022-03-23T06:48:07Z</cp:lastPrinted>
  <dcterms:created xsi:type="dcterms:W3CDTF">2017-02-23T12:10:09Z</dcterms:created>
  <dcterms:modified xsi:type="dcterms:W3CDTF">2022-03-23T06:49:19Z</dcterms:modified>
</cp:coreProperties>
</file>