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G54" i="3"/>
  <c r="G28" i="3" l="1"/>
  <c r="G15" i="3"/>
  <c r="N24" i="3"/>
  <c r="L24" i="3"/>
  <c r="K24" i="3"/>
  <c r="J24" i="3"/>
  <c r="H24" i="3"/>
  <c r="F24" i="3"/>
  <c r="E24" i="3"/>
  <c r="D24" i="3"/>
  <c r="G24" i="3" l="1"/>
  <c r="M24" i="3"/>
  <c r="G38" i="3"/>
  <c r="G18" i="3" l="1"/>
  <c r="G51" i="3" l="1"/>
  <c r="G53" i="3"/>
  <c r="G55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I24" i="3"/>
  <c r="M39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<sst xmlns="http://schemas.openxmlformats.org/spreadsheetml/2006/main" count="159" uniqueCount="122">
  <si>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</si>
  <si>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</si>
  <si>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</si>
  <si>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</si>
  <si>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</si>
  <si>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</si>
  <si>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</si>
  <si>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</si>
  <si>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</si>
  <si>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</si>
  <si>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</si>
  <si>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</si>
  <si>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</si>
  <si>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</si>
  <si>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</si>
  <si>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</si>
  <si>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</si>
  <si>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</si>
  <si>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</si>
  <si>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</si>
  <si>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</si>
  <si>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</si>
  <si>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</si>
  <si>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</si>
  <si>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</si>
  <si>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</si>
  <si>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</si>
  <si>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</si>
  <si>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</si>
  <si>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</si>
  <si>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</si>
  <si>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</si>
  <si>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</si>
  <si>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</si>
  <si>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</si>
  <si>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</si>
  <si>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</si>
  <si>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</si>
  <si>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</si>
  <si>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</si>
  <si>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</si>
  <si>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</si>
  <si>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</si>
  <si>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</si>
  <si>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</si>
  <si>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</si>
  <si>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</si>
  <si>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</si>
  <si>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</si>
  <si>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</si>
  <si>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</si>
  <si>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</si>
  <si>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</si>
  <si>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</si>
  <si>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</si>
  <si>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</si>
  <si>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</si>
  <si>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</si>
  <si>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</si>
  <si>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</si>
  <si>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</si>
  <si>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</si>
  <si>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</si>
  <si>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</si>
  <si>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</si>
  <si>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</si>
  <si>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</si>
  <si>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</si>
  <si>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</si>
  <si>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</si>
  <si>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</si>
  <si>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</si>
  <si>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</si>
  <si>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</si>
  <si>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</si>
  <si>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</si>
  <si>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</si>
  <si>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</si>
  <si>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</si>
  <si>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</si>
  <si>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</si>
  <si>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</si>
  <si>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</si>
  <si>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</si>
  <si>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</si>
  <si>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</si>
  <si>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</si>
  <si>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</si>
  <si>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</si>
  <si>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</si>
  <si>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</si>
  <si>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</si>
  <si>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</si>
  <si>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</si>
  <si>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</si>
  <si>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</si>
  <si>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</si>
  <si>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</si>
  <si>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</si>
  <si>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</si>
  <si>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</si>
  <si>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</si>
  <si>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</si>
  <si>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</si>
  <si>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</si>
  <si>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</si>
  <si>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</si>
  <si>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</si>
  <si>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</si>
  <si>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</si>
  <si>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</si>
  <si>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Školní 1480</t>
  </si>
  <si>
    <t>Školní 1480/61, Chomutov  430 01</t>
  </si>
  <si>
    <t>Rezervní fond - zůstatek - Školní šablony 2019</t>
  </si>
  <si>
    <t>Rezervní fond - Školní šablony2019 (vyčerpání celkové částky do 31.12.2020)</t>
  </si>
  <si>
    <t>Fond investic - dle aktuálního odpisového plánu (změna přídělu a změna odvodu do rozpočtu zřizovatele)</t>
  </si>
  <si>
    <t xml:space="preserve">Účelový příspěvek zřizovatele ve výši 392,9 tis. se skládá z částky 63,40 tis. - Prevence a 329,5 tis. - Posílení platové úrovně </t>
  </si>
  <si>
    <t>Zúčtování 403 do výnosů - transfer Výzva 47 ve výši 169,8 tis. Kč a změna částky odpisů.</t>
  </si>
  <si>
    <t>Ponížení rozpočtu o celkovou částku 30,6 tis. Kč - změna nařízeného odvodu z odpisů.</t>
  </si>
  <si>
    <t xml:space="preserve">Na straně výnosů i nákladů dochází ke změně v celkové výši 2214,3 tis.,- Kč.   </t>
  </si>
  <si>
    <t xml:space="preserve">Edita Drexlerová </t>
  </si>
  <si>
    <t xml:space="preserve">Mgr. Vlasta Marková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</si>
</sst>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1"/>
  <sheetViews>
    <sheetView showGridLines="0" tabSelected="1" topLeftCell="A10" zoomScale="70" zoomScaleNormal="70" zoomScaleSheetLayoutView="80" workbookViewId="0">
      <selection activeCell="H44" sqref="H4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9" t="s">
        <v>111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46789731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40" t="s">
        <v>112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8" t="s">
        <v>37</v>
      </c>
      <c r="C10" s="204" t="s">
        <v>38</v>
      </c>
      <c r="D10" s="191" t="s">
        <v>104</v>
      </c>
      <c r="E10" s="192"/>
      <c r="F10" s="192"/>
      <c r="G10" s="192"/>
      <c r="H10" s="192"/>
      <c r="I10" s="193"/>
      <c r="J10" s="191" t="s">
        <v>105</v>
      </c>
      <c r="K10" s="192"/>
      <c r="L10" s="192"/>
      <c r="M10" s="192"/>
      <c r="N10" s="192"/>
      <c r="O10" s="193"/>
      <c r="P10" s="252" t="s">
        <v>72</v>
      </c>
      <c r="Q10" s="5"/>
    </row>
    <row r="11" spans="1:19" ht="30.75" thickBot="1" x14ac:dyDescent="0.3">
      <c r="A11" s="5"/>
      <c r="B11" s="189"/>
      <c r="C11" s="205"/>
      <c r="D11" s="194" t="s">
        <v>39</v>
      </c>
      <c r="E11" s="195"/>
      <c r="F11" s="195"/>
      <c r="G11" s="196"/>
      <c r="H11" s="9" t="s">
        <v>40</v>
      </c>
      <c r="I11" s="9" t="s">
        <v>63</v>
      </c>
      <c r="J11" s="194" t="s">
        <v>39</v>
      </c>
      <c r="K11" s="195"/>
      <c r="L11" s="195"/>
      <c r="M11" s="196"/>
      <c r="N11" s="9" t="s">
        <v>40</v>
      </c>
      <c r="O11" s="9" t="s">
        <v>63</v>
      </c>
      <c r="P11" s="253"/>
      <c r="Q11" s="5"/>
    </row>
    <row r="12" spans="1:19" ht="15.75" thickBot="1" x14ac:dyDescent="0.3">
      <c r="A12" s="5"/>
      <c r="B12" s="189"/>
      <c r="C12" s="206"/>
      <c r="D12" s="197" t="s">
        <v>64</v>
      </c>
      <c r="E12" s="198"/>
      <c r="F12" s="198"/>
      <c r="G12" s="198"/>
      <c r="H12" s="198"/>
      <c r="I12" s="199"/>
      <c r="J12" s="197" t="s">
        <v>64</v>
      </c>
      <c r="K12" s="198"/>
      <c r="L12" s="198"/>
      <c r="M12" s="198"/>
      <c r="N12" s="198"/>
      <c r="O12" s="199"/>
      <c r="P12" s="253"/>
      <c r="Q12" s="5"/>
    </row>
    <row r="13" spans="1:19" ht="15.75" thickBot="1" x14ac:dyDescent="0.3">
      <c r="A13" s="5"/>
      <c r="B13" s="190"/>
      <c r="C13" s="207"/>
      <c r="D13" s="186" t="s">
        <v>59</v>
      </c>
      <c r="E13" s="187"/>
      <c r="F13" s="187"/>
      <c r="G13" s="200" t="s">
        <v>65</v>
      </c>
      <c r="H13" s="202" t="s">
        <v>68</v>
      </c>
      <c r="I13" s="221" t="s">
        <v>64</v>
      </c>
      <c r="J13" s="186" t="s">
        <v>59</v>
      </c>
      <c r="K13" s="187"/>
      <c r="L13" s="187"/>
      <c r="M13" s="200" t="s">
        <v>65</v>
      </c>
      <c r="N13" s="202" t="s">
        <v>68</v>
      </c>
      <c r="O13" s="221" t="s">
        <v>64</v>
      </c>
      <c r="P13" s="253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103</v>
      </c>
      <c r="F14" s="176" t="s">
        <v>61</v>
      </c>
      <c r="G14" s="201"/>
      <c r="H14" s="203"/>
      <c r="I14" s="222"/>
      <c r="J14" s="175" t="s">
        <v>60</v>
      </c>
      <c r="K14" s="176" t="s">
        <v>103</v>
      </c>
      <c r="L14" s="176" t="s">
        <v>61</v>
      </c>
      <c r="M14" s="201"/>
      <c r="N14" s="203"/>
      <c r="O14" s="222"/>
      <c r="P14" s="254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2300</v>
      </c>
      <c r="G15" s="71">
        <f>SUM(D15:F15)</f>
        <v>2300</v>
      </c>
      <c r="H15" s="74">
        <v>0</v>
      </c>
      <c r="I15" s="14">
        <f>G15+H15</f>
        <v>2300</v>
      </c>
      <c r="J15" s="12"/>
      <c r="K15" s="13"/>
      <c r="L15" s="64">
        <v>2105</v>
      </c>
      <c r="M15" s="71">
        <f t="shared" ref="M15:M23" si="0">SUM(J15:L15)</f>
        <v>2105</v>
      </c>
      <c r="N15" s="74">
        <v>0</v>
      </c>
      <c r="O15" s="14">
        <f>M15+N15</f>
        <v>2105</v>
      </c>
      <c r="P15" s="15">
        <f>(O15-I15)/I15</f>
        <v>-8.478260869565217E-2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5570</v>
      </c>
      <c r="E16" s="17"/>
      <c r="F16" s="17"/>
      <c r="G16" s="72">
        <f t="shared" ref="G16:G23" si="1">SUM(D16:F16)</f>
        <v>5570</v>
      </c>
      <c r="H16" s="75"/>
      <c r="I16" s="14">
        <f t="shared" ref="I16:I23" si="2">G16+H16</f>
        <v>5570</v>
      </c>
      <c r="J16" s="65">
        <v>5539.4</v>
      </c>
      <c r="K16" s="17"/>
      <c r="L16" s="17"/>
      <c r="M16" s="72">
        <f t="shared" si="0"/>
        <v>5539.4</v>
      </c>
      <c r="N16" s="75"/>
      <c r="O16" s="14">
        <f t="shared" ref="O16:O20" si="3">M16+N16</f>
        <v>5539.4</v>
      </c>
      <c r="P16" s="18">
        <f t="shared" ref="P16:P40" si="4">(O16-I16)/I16</f>
        <v>-5.4937163375225074E-3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392.9</v>
      </c>
      <c r="K17" s="19"/>
      <c r="L17" s="19"/>
      <c r="M17" s="72">
        <f t="shared" si="0"/>
        <v>392.9</v>
      </c>
      <c r="N17" s="76"/>
      <c r="O17" s="14">
        <f t="shared" si="3"/>
        <v>392.9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44782.124000000003</v>
      </c>
      <c r="F18" s="19"/>
      <c r="G18" s="72">
        <f t="shared" si="1"/>
        <v>44782.124000000003</v>
      </c>
      <c r="H18" s="74"/>
      <c r="I18" s="14">
        <f t="shared" si="2"/>
        <v>44782.124000000003</v>
      </c>
      <c r="J18" s="20"/>
      <c r="K18" s="67">
        <v>46996.436999999998</v>
      </c>
      <c r="L18" s="19"/>
      <c r="M18" s="72">
        <f t="shared" si="0"/>
        <v>46996.436999999998</v>
      </c>
      <c r="N18" s="74"/>
      <c r="O18" s="14">
        <f t="shared" si="3"/>
        <v>46996.436999999998</v>
      </c>
      <c r="P18" s="18">
        <f t="shared" si="4"/>
        <v>4.9446359444674723E-2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>
        <v>169.8</v>
      </c>
      <c r="M19" s="72">
        <f t="shared" si="0"/>
        <v>169.8</v>
      </c>
      <c r="N19" s="77"/>
      <c r="O19" s="14">
        <f t="shared" si="3"/>
        <v>169.8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125</v>
      </c>
      <c r="G20" s="72">
        <v>125</v>
      </c>
      <c r="H20" s="77"/>
      <c r="I20" s="14">
        <f t="shared" si="2"/>
        <v>125</v>
      </c>
      <c r="J20" s="20"/>
      <c r="K20" s="17"/>
      <c r="L20" s="69">
        <v>125</v>
      </c>
      <c r="M20" s="72">
        <f t="shared" si="0"/>
        <v>125</v>
      </c>
      <c r="N20" s="77"/>
      <c r="O20" s="14">
        <f t="shared" si="3"/>
        <v>125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250</v>
      </c>
      <c r="I21" s="14">
        <f>G21+H21</f>
        <v>250</v>
      </c>
      <c r="J21" s="20"/>
      <c r="K21" s="17"/>
      <c r="L21" s="69"/>
      <c r="M21" s="72">
        <f t="shared" si="0"/>
        <v>0</v>
      </c>
      <c r="N21" s="78">
        <v>200</v>
      </c>
      <c r="O21" s="14">
        <f>M21+N21</f>
        <v>200</v>
      </c>
      <c r="P21" s="18">
        <f t="shared" si="4"/>
        <v>-0.2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250</v>
      </c>
      <c r="I22" s="14">
        <f t="shared" si="2"/>
        <v>250</v>
      </c>
      <c r="J22" s="20"/>
      <c r="K22" s="17"/>
      <c r="L22" s="69"/>
      <c r="M22" s="72">
        <f t="shared" si="0"/>
        <v>0</v>
      </c>
      <c r="N22" s="78">
        <v>200</v>
      </c>
      <c r="O22" s="14">
        <f t="shared" ref="O22:O23" si="5">M22+N22</f>
        <v>200</v>
      </c>
      <c r="P22" s="18">
        <f t="shared" si="4"/>
        <v>-0.2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5570</v>
      </c>
      <c r="E24" s="30">
        <f>SUM(E15:E21)</f>
        <v>44782.124000000003</v>
      </c>
      <c r="F24" s="30">
        <f>SUM(F15:F21)</f>
        <v>2425</v>
      </c>
      <c r="G24" s="31">
        <f>SUM(D24:F24)</f>
        <v>52777.124000000003</v>
      </c>
      <c r="H24" s="32">
        <f>SUM(H15:H21)</f>
        <v>250</v>
      </c>
      <c r="I24" s="32">
        <f>SUM(I15:I21)</f>
        <v>53027.124000000003</v>
      </c>
      <c r="J24" s="29">
        <f>SUM(J15:J21)</f>
        <v>5932.2999999999993</v>
      </c>
      <c r="K24" s="30">
        <f>SUM(K15:K21)</f>
        <v>46996.436999999998</v>
      </c>
      <c r="L24" s="30">
        <f>SUM(L15:L21)</f>
        <v>2399.8000000000002</v>
      </c>
      <c r="M24" s="31">
        <f>SUM(J24:L24)</f>
        <v>55328.536999999997</v>
      </c>
      <c r="N24" s="32">
        <f>SUM(N15:N21)</f>
        <v>200</v>
      </c>
      <c r="O24" s="32">
        <f>SUM(O15:O21)</f>
        <v>55528.536999999997</v>
      </c>
      <c r="P24" s="33">
        <f t="shared" si="4"/>
        <v>4.7172330145606109E-2</v>
      </c>
      <c r="Q24" s="5"/>
    </row>
    <row r="25" spans="1:17" ht="15.75" thickBot="1" x14ac:dyDescent="0.3">
      <c r="A25" s="5"/>
      <c r="B25" s="34"/>
      <c r="C25" s="35"/>
      <c r="D25" s="223" t="s">
        <v>70</v>
      </c>
      <c r="E25" s="224"/>
      <c r="F25" s="224"/>
      <c r="G25" s="225"/>
      <c r="H25" s="225"/>
      <c r="I25" s="226"/>
      <c r="J25" s="223" t="s">
        <v>70</v>
      </c>
      <c r="K25" s="224"/>
      <c r="L25" s="224"/>
      <c r="M25" s="225"/>
      <c r="N25" s="225"/>
      <c r="O25" s="226"/>
      <c r="P25" s="255" t="s">
        <v>72</v>
      </c>
      <c r="Q25" s="5"/>
    </row>
    <row r="26" spans="1:17" ht="15.75" thickBot="1" x14ac:dyDescent="0.3">
      <c r="A26" s="5"/>
      <c r="B26" s="219" t="s">
        <v>37</v>
      </c>
      <c r="C26" s="204" t="s">
        <v>38</v>
      </c>
      <c r="D26" s="227" t="s">
        <v>71</v>
      </c>
      <c r="E26" s="228"/>
      <c r="F26" s="228"/>
      <c r="G26" s="229" t="s">
        <v>66</v>
      </c>
      <c r="H26" s="231" t="s">
        <v>69</v>
      </c>
      <c r="I26" s="233" t="s">
        <v>70</v>
      </c>
      <c r="J26" s="227" t="s">
        <v>71</v>
      </c>
      <c r="K26" s="228"/>
      <c r="L26" s="228"/>
      <c r="M26" s="229" t="s">
        <v>66</v>
      </c>
      <c r="N26" s="231" t="s">
        <v>69</v>
      </c>
      <c r="O26" s="233" t="s">
        <v>70</v>
      </c>
      <c r="P26" s="256"/>
      <c r="Q26" s="5"/>
    </row>
    <row r="27" spans="1:17" ht="15.75" thickBot="1" x14ac:dyDescent="0.3">
      <c r="A27" s="5"/>
      <c r="B27" s="220"/>
      <c r="C27" s="205"/>
      <c r="D27" s="36" t="s">
        <v>56</v>
      </c>
      <c r="E27" s="37" t="s">
        <v>57</v>
      </c>
      <c r="F27" s="38" t="s">
        <v>58</v>
      </c>
      <c r="G27" s="230"/>
      <c r="H27" s="232"/>
      <c r="I27" s="234"/>
      <c r="J27" s="36" t="s">
        <v>56</v>
      </c>
      <c r="K27" s="37" t="s">
        <v>57</v>
      </c>
      <c r="L27" s="38" t="s">
        <v>58</v>
      </c>
      <c r="M27" s="230"/>
      <c r="N27" s="232"/>
      <c r="O27" s="234"/>
      <c r="P27" s="257"/>
      <c r="Q27" s="5"/>
    </row>
    <row r="28" spans="1:17" x14ac:dyDescent="0.25">
      <c r="A28" s="5"/>
      <c r="B28" s="39" t="s">
        <v>19</v>
      </c>
      <c r="C28" s="40" t="s">
        <v>10</v>
      </c>
      <c r="D28" s="80">
        <v>315</v>
      </c>
      <c r="E28" s="80"/>
      <c r="F28" s="80"/>
      <c r="G28" s="81">
        <f>SUM(D28:F28)</f>
        <v>315</v>
      </c>
      <c r="H28" s="81"/>
      <c r="I28" s="41">
        <f>G28+H28</f>
        <v>315</v>
      </c>
      <c r="J28" s="89">
        <v>315</v>
      </c>
      <c r="K28" s="80"/>
      <c r="L28" s="80"/>
      <c r="M28" s="81">
        <f>SUM(J28:L28)</f>
        <v>315</v>
      </c>
      <c r="N28" s="81"/>
      <c r="O28" s="41">
        <f>M28+N28</f>
        <v>315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520</v>
      </c>
      <c r="E29" s="82">
        <v>240</v>
      </c>
      <c r="F29" s="82">
        <v>2300</v>
      </c>
      <c r="G29" s="83">
        <f t="shared" ref="G29:G38" si="6">SUM(D29:F29)</f>
        <v>3060</v>
      </c>
      <c r="H29" s="84">
        <v>70</v>
      </c>
      <c r="I29" s="14">
        <f t="shared" ref="I29:I38" si="7">G29+H29</f>
        <v>3130</v>
      </c>
      <c r="J29" s="90">
        <v>553.4</v>
      </c>
      <c r="K29" s="82">
        <v>322.38400000000001</v>
      </c>
      <c r="L29" s="82">
        <v>2105</v>
      </c>
      <c r="M29" s="83">
        <f t="shared" ref="M29:M38" si="8">SUM(J29:L29)</f>
        <v>2980.7840000000001</v>
      </c>
      <c r="N29" s="84">
        <v>70</v>
      </c>
      <c r="O29" s="14">
        <f t="shared" ref="O29:O38" si="9">M29+N29</f>
        <v>3050.7840000000001</v>
      </c>
      <c r="P29" s="18">
        <f t="shared" si="4"/>
        <v>-2.5308626198083033E-2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3150</v>
      </c>
      <c r="E30" s="85"/>
      <c r="F30" s="85" t="s">
        <v>97</v>
      </c>
      <c r="G30" s="83">
        <f t="shared" si="6"/>
        <v>3150</v>
      </c>
      <c r="H30" s="83">
        <v>180</v>
      </c>
      <c r="I30" s="14">
        <f t="shared" si="7"/>
        <v>3330</v>
      </c>
      <c r="J30" s="91">
        <v>3150</v>
      </c>
      <c r="K30" s="85"/>
      <c r="L30" s="85"/>
      <c r="M30" s="83">
        <f t="shared" si="8"/>
        <v>3150</v>
      </c>
      <c r="N30" s="83">
        <v>130</v>
      </c>
      <c r="O30" s="14">
        <f t="shared" si="9"/>
        <v>3280</v>
      </c>
      <c r="P30" s="18">
        <f t="shared" si="4"/>
        <v>-1.5015015015015015E-2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1050</v>
      </c>
      <c r="E31" s="85">
        <v>62</v>
      </c>
      <c r="F31" s="85"/>
      <c r="G31" s="83">
        <f t="shared" si="6"/>
        <v>1112</v>
      </c>
      <c r="H31" s="83"/>
      <c r="I31" s="14">
        <f t="shared" si="7"/>
        <v>1112</v>
      </c>
      <c r="J31" s="91">
        <v>1060</v>
      </c>
      <c r="K31" s="85">
        <v>62</v>
      </c>
      <c r="L31" s="85"/>
      <c r="M31" s="83">
        <f t="shared" si="8"/>
        <v>1122</v>
      </c>
      <c r="N31" s="83"/>
      <c r="O31" s="14">
        <f t="shared" si="9"/>
        <v>1122</v>
      </c>
      <c r="P31" s="18">
        <f t="shared" si="4"/>
        <v>8.9928057553956831E-3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32172.01</v>
      </c>
      <c r="F32" s="85"/>
      <c r="G32" s="83">
        <f t="shared" si="6"/>
        <v>32172.01</v>
      </c>
      <c r="H32" s="83"/>
      <c r="I32" s="14">
        <f t="shared" si="7"/>
        <v>32172.01</v>
      </c>
      <c r="J32" s="92">
        <v>242.636</v>
      </c>
      <c r="K32" s="85">
        <v>33805.036999999997</v>
      </c>
      <c r="L32" s="85"/>
      <c r="M32" s="83">
        <f t="shared" si="8"/>
        <v>34047.672999999995</v>
      </c>
      <c r="N32" s="83"/>
      <c r="O32" s="14">
        <f t="shared" si="9"/>
        <v>34047.672999999995</v>
      </c>
      <c r="P32" s="18">
        <f t="shared" si="4"/>
        <v>5.8301082214011403E-2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31952.01</v>
      </c>
      <c r="F33" s="85"/>
      <c r="G33" s="83">
        <f t="shared" si="6"/>
        <v>31952.01</v>
      </c>
      <c r="H33" s="83"/>
      <c r="I33" s="14">
        <f t="shared" si="7"/>
        <v>31952.01</v>
      </c>
      <c r="J33" s="92">
        <v>242.636</v>
      </c>
      <c r="K33" s="85">
        <v>33590.036999999997</v>
      </c>
      <c r="L33" s="85"/>
      <c r="M33" s="83">
        <f t="shared" si="8"/>
        <v>33832.672999999995</v>
      </c>
      <c r="N33" s="83"/>
      <c r="O33" s="14">
        <f t="shared" si="9"/>
        <v>33832.672999999995</v>
      </c>
      <c r="P33" s="18">
        <f t="shared" si="4"/>
        <v>5.8858988839825627E-2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220</v>
      </c>
      <c r="F34" s="85"/>
      <c r="G34" s="83">
        <f t="shared" si="6"/>
        <v>220</v>
      </c>
      <c r="H34" s="83"/>
      <c r="I34" s="14">
        <f t="shared" si="7"/>
        <v>220</v>
      </c>
      <c r="J34" s="92" t="s">
        <v>97</v>
      </c>
      <c r="K34" s="85">
        <v>215</v>
      </c>
      <c r="L34" s="85"/>
      <c r="M34" s="83">
        <f t="shared" si="8"/>
        <v>215</v>
      </c>
      <c r="N34" s="83"/>
      <c r="O34" s="14">
        <f t="shared" si="9"/>
        <v>215</v>
      </c>
      <c r="P34" s="18">
        <f t="shared" si="4"/>
        <v>-2.2727272727272728E-2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11003.683000000001</v>
      </c>
      <c r="F35" s="85"/>
      <c r="G35" s="83">
        <f t="shared" si="6"/>
        <v>11003.683000000001</v>
      </c>
      <c r="H35" s="83"/>
      <c r="I35" s="14">
        <f t="shared" si="7"/>
        <v>11003.683000000001</v>
      </c>
      <c r="J35" s="92">
        <v>82.010999999999996</v>
      </c>
      <c r="K35" s="85">
        <v>11359.602999999999</v>
      </c>
      <c r="L35" s="85"/>
      <c r="M35" s="83">
        <f t="shared" si="8"/>
        <v>11441.614</v>
      </c>
      <c r="N35" s="83"/>
      <c r="O35" s="14">
        <f t="shared" si="9"/>
        <v>11441.614</v>
      </c>
      <c r="P35" s="18">
        <f t="shared" si="4"/>
        <v>3.9798583801441627E-2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325</v>
      </c>
      <c r="E37" s="85"/>
      <c r="F37" s="85"/>
      <c r="G37" s="83">
        <f t="shared" si="6"/>
        <v>325</v>
      </c>
      <c r="H37" s="83"/>
      <c r="I37" s="14">
        <f t="shared" si="7"/>
        <v>325</v>
      </c>
      <c r="J37" s="91">
        <v>306.58800000000002</v>
      </c>
      <c r="K37" s="85"/>
      <c r="L37" s="85">
        <v>169.8</v>
      </c>
      <c r="M37" s="83">
        <f t="shared" si="8"/>
        <v>476.38800000000003</v>
      </c>
      <c r="N37" s="83"/>
      <c r="O37" s="14">
        <f t="shared" si="9"/>
        <v>476.38800000000003</v>
      </c>
      <c r="P37" s="18">
        <f t="shared" si="4"/>
        <v>0.46580923076923086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210</v>
      </c>
      <c r="E38" s="87">
        <v>1304.431</v>
      </c>
      <c r="F38" s="87">
        <v>125</v>
      </c>
      <c r="G38" s="83">
        <f t="shared" si="6"/>
        <v>1639.431</v>
      </c>
      <c r="H38" s="88">
        <v>0</v>
      </c>
      <c r="I38" s="26">
        <f t="shared" si="7"/>
        <v>1639.431</v>
      </c>
      <c r="J38" s="93">
        <v>222.62</v>
      </c>
      <c r="K38" s="87">
        <v>1447.413</v>
      </c>
      <c r="L38" s="87">
        <v>125</v>
      </c>
      <c r="M38" s="88">
        <f t="shared" si="8"/>
        <v>1795.0329999999999</v>
      </c>
      <c r="N38" s="88"/>
      <c r="O38" s="26">
        <f t="shared" si="9"/>
        <v>1795.0329999999999</v>
      </c>
      <c r="P38" s="18">
        <f t="shared" si="4"/>
        <v>9.4912198195593378E-2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5570</v>
      </c>
      <c r="E39" s="47">
        <f>SUM(E35:E38)+SUM(E28:E32)</f>
        <v>44782.123999999996</v>
      </c>
      <c r="F39" s="47">
        <f>SUM(F35:F38)+SUM(F28:F32)</f>
        <v>2425</v>
      </c>
      <c r="G39" s="178">
        <f>SUM(D39:F39)</f>
        <v>52777.123999999996</v>
      </c>
      <c r="H39" s="48">
        <f>SUM(H28:H32)+SUM(H35:H38)</f>
        <v>250</v>
      </c>
      <c r="I39" s="49">
        <f>SUM(I35:I38)+SUM(I28:I32)</f>
        <v>53027.123999999996</v>
      </c>
      <c r="J39" s="47">
        <f>SUM(J35:J38)+SUM(J28:J32)</f>
        <v>5932.2550000000001</v>
      </c>
      <c r="K39" s="47">
        <f>SUM(K35:K38)+SUM(K28:K32)</f>
        <v>46996.436999999991</v>
      </c>
      <c r="L39" s="47">
        <f>SUM(L35:L38)+SUM(L28:L32)</f>
        <v>2399.8000000000002</v>
      </c>
      <c r="M39" s="178">
        <f>SUM(J39:L39)</f>
        <v>55328.491999999991</v>
      </c>
      <c r="N39" s="48">
        <f>SUM(N28:N32)+SUM(N35:N38)</f>
        <v>200</v>
      </c>
      <c r="O39" s="49">
        <f>SUM(O35:O38)+SUM(O28:O32)</f>
        <v>55528.491999999998</v>
      </c>
      <c r="P39" s="50">
        <f t="shared" si="4"/>
        <v>4.7171481523304984E-2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4.4999999999163265E-2</v>
      </c>
      <c r="K40" s="128">
        <f t="shared" si="10"/>
        <v>0</v>
      </c>
      <c r="L40" s="128">
        <f t="shared" si="10"/>
        <v>0</v>
      </c>
      <c r="M40" s="139">
        <f t="shared" si="10"/>
        <v>4.5000000005529728E-2</v>
      </c>
      <c r="N40" s="139">
        <f t="shared" si="10"/>
        <v>0</v>
      </c>
      <c r="O40" s="140">
        <f t="shared" si="10"/>
        <v>4.499999999825377E-2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-5570</v>
      </c>
      <c r="J41" s="132"/>
      <c r="K41" s="133"/>
      <c r="L41" s="133"/>
      <c r="M41" s="134"/>
      <c r="N41" s="137"/>
      <c r="O41" s="136">
        <f>O40-J16</f>
        <v>-5539.3550000000014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41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241" t="s">
        <v>92</v>
      </c>
      <c r="K43" s="243"/>
      <c r="L43" s="244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42"/>
      <c r="D44" s="106">
        <v>226</v>
      </c>
      <c r="E44" s="123">
        <v>226</v>
      </c>
      <c r="F44" s="124">
        <v>0</v>
      </c>
      <c r="G44" s="56"/>
      <c r="H44" s="56"/>
      <c r="I44" s="57"/>
      <c r="J44" s="242"/>
      <c r="K44" s="245"/>
      <c r="L44" s="246"/>
      <c r="M44" s="104">
        <v>195.4</v>
      </c>
      <c r="N44" s="104">
        <v>195.4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41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241" t="s">
        <v>95</v>
      </c>
      <c r="K46" s="243"/>
      <c r="L46" s="243"/>
      <c r="M46" s="109" t="s">
        <v>96</v>
      </c>
      <c r="N46" s="248" t="s">
        <v>93</v>
      </c>
      <c r="O46" s="249"/>
      <c r="P46" s="58"/>
      <c r="Q46" s="97"/>
    </row>
    <row r="47" spans="1:17" ht="15.75" thickBot="1" x14ac:dyDescent="0.3">
      <c r="A47" s="5"/>
      <c r="B47" s="54"/>
      <c r="C47" s="247"/>
      <c r="D47" s="106">
        <v>0</v>
      </c>
      <c r="E47" s="111">
        <v>0</v>
      </c>
      <c r="F47" s="56"/>
      <c r="G47" s="56"/>
      <c r="H47" s="56"/>
      <c r="I47" s="57"/>
      <c r="J47" s="242"/>
      <c r="K47" s="245"/>
      <c r="L47" s="245"/>
      <c r="M47" s="105">
        <v>0</v>
      </c>
      <c r="N47" s="250">
        <v>0</v>
      </c>
      <c r="O47" s="251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11"/>
      <c r="M49" s="211"/>
      <c r="N49" s="211"/>
      <c r="O49" s="211"/>
      <c r="P49" s="212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13"/>
      <c r="J50" s="214"/>
      <c r="K50" s="214"/>
      <c r="L50" s="214"/>
      <c r="M50" s="214"/>
      <c r="N50" s="214"/>
      <c r="O50" s="214"/>
      <c r="P50" s="215"/>
      <c r="Q50" s="5"/>
    </row>
    <row r="51" spans="1:17" s="3" customFormat="1" x14ac:dyDescent="0.25">
      <c r="A51" s="5"/>
      <c r="B51" s="54"/>
      <c r="C51" s="59" t="s">
        <v>74</v>
      </c>
      <c r="D51" s="94">
        <v>64.903999999999996</v>
      </c>
      <c r="E51" s="94">
        <v>60</v>
      </c>
      <c r="F51" s="94">
        <v>60</v>
      </c>
      <c r="G51" s="60">
        <f t="shared" ref="G51:G55" si="11">D51+E51-F51</f>
        <v>64.903999999999996</v>
      </c>
      <c r="H51" s="56"/>
      <c r="I51" s="213" t="s">
        <v>114</v>
      </c>
      <c r="J51" s="214"/>
      <c r="K51" s="214"/>
      <c r="L51" s="214"/>
      <c r="M51" s="214"/>
      <c r="N51" s="214"/>
      <c r="O51" s="214"/>
      <c r="P51" s="215"/>
      <c r="Q51" s="5"/>
    </row>
    <row r="52" spans="1:17" s="3" customFormat="1" x14ac:dyDescent="0.25">
      <c r="A52" s="5"/>
      <c r="B52" s="54"/>
      <c r="C52" s="59" t="s">
        <v>113</v>
      </c>
      <c r="D52" s="94">
        <v>1285.7750000000001</v>
      </c>
      <c r="E52" s="94">
        <v>0</v>
      </c>
      <c r="F52" s="94">
        <v>1285.7750000000001</v>
      </c>
      <c r="G52" s="60">
        <f t="shared" si="11"/>
        <v>0</v>
      </c>
      <c r="H52" s="56"/>
      <c r="I52" s="183" t="s">
        <v>115</v>
      </c>
      <c r="J52" s="184"/>
      <c r="K52" s="184"/>
      <c r="L52" s="184"/>
      <c r="M52" s="184"/>
      <c r="N52" s="184"/>
      <c r="O52" s="184"/>
      <c r="P52" s="185"/>
      <c r="Q52" s="5"/>
    </row>
    <row r="53" spans="1:17" s="3" customFormat="1" x14ac:dyDescent="0.25">
      <c r="A53" s="5"/>
      <c r="B53" s="54"/>
      <c r="C53" s="59" t="s">
        <v>75</v>
      </c>
      <c r="D53" s="94">
        <v>314.113</v>
      </c>
      <c r="E53" s="94">
        <v>313.46600000000001</v>
      </c>
      <c r="F53" s="94">
        <v>355.31599999999997</v>
      </c>
      <c r="G53" s="60">
        <f t="shared" si="11"/>
        <v>272.26299999999998</v>
      </c>
      <c r="H53" s="56"/>
      <c r="I53" s="213"/>
      <c r="J53" s="214"/>
      <c r="K53" s="214"/>
      <c r="L53" s="214"/>
      <c r="M53" s="214"/>
      <c r="N53" s="214"/>
      <c r="O53" s="214"/>
      <c r="P53" s="215"/>
      <c r="Q53" s="5"/>
    </row>
    <row r="54" spans="1:17" s="3" customFormat="1" x14ac:dyDescent="0.25">
      <c r="A54" s="5"/>
      <c r="B54" s="54"/>
      <c r="C54" s="59" t="s">
        <v>100</v>
      </c>
      <c r="D54" s="94">
        <v>32.606999999999999</v>
      </c>
      <c r="E54" s="94">
        <v>0</v>
      </c>
      <c r="F54" s="94">
        <v>12</v>
      </c>
      <c r="G54" s="60">
        <f t="shared" si="11"/>
        <v>20.606999999999999</v>
      </c>
      <c r="H54" s="56"/>
      <c r="I54" s="150"/>
      <c r="J54" s="151"/>
      <c r="K54" s="151"/>
      <c r="L54" s="151"/>
      <c r="M54" s="151"/>
      <c r="N54" s="151"/>
      <c r="O54" s="151"/>
      <c r="P54" s="152"/>
      <c r="Q54" s="5"/>
    </row>
    <row r="55" spans="1:17" s="3" customFormat="1" x14ac:dyDescent="0.25">
      <c r="A55" s="5"/>
      <c r="B55" s="54"/>
      <c r="C55" s="162" t="s">
        <v>101</v>
      </c>
      <c r="D55" s="94">
        <v>691.97500000000002</v>
      </c>
      <c r="E55" s="94">
        <v>665.20100000000002</v>
      </c>
      <c r="F55" s="94">
        <v>700</v>
      </c>
      <c r="G55" s="60">
        <f t="shared" si="11"/>
        <v>657.17599999999993</v>
      </c>
      <c r="H55" s="56"/>
      <c r="I55" s="216"/>
      <c r="J55" s="217"/>
      <c r="K55" s="217"/>
      <c r="L55" s="217"/>
      <c r="M55" s="217"/>
      <c r="N55" s="217"/>
      <c r="O55" s="217"/>
      <c r="P55" s="218"/>
      <c r="Q55" s="5"/>
    </row>
    <row r="56" spans="1:17" s="3" customFormat="1" ht="10.5" customHeight="1" x14ac:dyDescent="0.25">
      <c r="A56" s="5"/>
      <c r="B56" s="54"/>
      <c r="C56" s="55"/>
      <c r="D56" s="56"/>
      <c r="E56" s="56"/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112" t="s">
        <v>80</v>
      </c>
      <c r="D57" s="113" t="s">
        <v>81</v>
      </c>
      <c r="E57" s="113" t="s">
        <v>82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9"/>
      <c r="D58" s="95">
        <v>76.81</v>
      </c>
      <c r="E58" s="95">
        <v>76.78</v>
      </c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54"/>
      <c r="C59" s="55"/>
      <c r="D59" s="56"/>
      <c r="E59" s="56"/>
      <c r="F59" s="56"/>
      <c r="G59" s="56"/>
      <c r="H59" s="56"/>
      <c r="I59" s="57"/>
      <c r="J59" s="56"/>
      <c r="K59" s="56"/>
      <c r="L59" s="56"/>
      <c r="M59" s="56"/>
      <c r="N59" s="56"/>
      <c r="O59" s="57"/>
      <c r="P59" s="58"/>
      <c r="Q59" s="5"/>
    </row>
    <row r="60" spans="1:17" s="3" customFormat="1" x14ac:dyDescent="0.25">
      <c r="A60" s="5"/>
      <c r="B60" s="118" t="s">
        <v>54</v>
      </c>
      <c r="C60" s="117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2"/>
      <c r="Q60" s="5"/>
    </row>
    <row r="61" spans="1:17" s="3" customFormat="1" x14ac:dyDescent="0.25">
      <c r="A61" s="5"/>
      <c r="B61" s="142" t="s">
        <v>98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4"/>
      <c r="Q61" s="5"/>
    </row>
    <row r="62" spans="1:17" s="3" customFormat="1" x14ac:dyDescent="0.25">
      <c r="A62" s="5"/>
      <c r="B62" s="208" t="s">
        <v>116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10"/>
      <c r="Q62" s="5"/>
    </row>
    <row r="63" spans="1:17" s="3" customFormat="1" x14ac:dyDescent="0.25">
      <c r="A63" s="5"/>
      <c r="B63" s="180" t="s">
        <v>117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2"/>
      <c r="Q63" s="5"/>
    </row>
    <row r="64" spans="1:17" s="3" customFormat="1" x14ac:dyDescent="0.25">
      <c r="A64" s="5"/>
      <c r="B64" s="180" t="s">
        <v>118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2"/>
      <c r="Q64" s="5"/>
    </row>
    <row r="65" spans="1:17" s="3" customFormat="1" x14ac:dyDescent="0.25">
      <c r="A65" s="5"/>
      <c r="B65" s="208" t="s">
        <v>99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10"/>
      <c r="Q65" s="5"/>
    </row>
    <row r="66" spans="1:17" s="3" customFormat="1" x14ac:dyDescent="0.25">
      <c r="A66" s="5"/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10"/>
      <c r="Q66" s="5"/>
    </row>
    <row r="67" spans="1:17" s="3" customFormat="1" x14ac:dyDescent="0.25">
      <c r="A67" s="5"/>
      <c r="B67" s="145" t="s">
        <v>54</v>
      </c>
      <c r="C67" s="101"/>
      <c r="D67" s="101"/>
      <c r="E67" s="101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77" t="s">
        <v>119</v>
      </c>
      <c r="C68" s="171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45" t="s">
        <v>55</v>
      </c>
      <c r="C69" s="146"/>
      <c r="D69" s="2"/>
      <c r="E69" s="2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5"/>
      <c r="B70" s="145" t="s">
        <v>107</v>
      </c>
      <c r="C70" s="146"/>
      <c r="D70" s="2"/>
      <c r="E70" s="2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Q70" s="5"/>
    </row>
    <row r="71" spans="1:17" s="3" customFormat="1" x14ac:dyDescent="0.25">
      <c r="A71" s="5"/>
      <c r="B71" s="163" t="s">
        <v>110</v>
      </c>
      <c r="C71" s="164"/>
      <c r="D71" s="165"/>
      <c r="E71" s="165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4"/>
      <c r="Q71" s="5"/>
    </row>
    <row r="72" spans="1:17" s="3" customFormat="1" x14ac:dyDescent="0.25">
      <c r="A72" s="5"/>
      <c r="B72" s="167"/>
      <c r="C72" s="166"/>
      <c r="D72" s="167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5"/>
    </row>
    <row r="73" spans="1:17" s="3" customFormat="1" x14ac:dyDescent="0.25">
      <c r="A73" s="97"/>
      <c r="B73" s="167"/>
      <c r="C73" s="166"/>
      <c r="D73" s="167"/>
      <c r="E73" s="16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97"/>
    </row>
    <row r="74" spans="1:17" s="3" customFormat="1" x14ac:dyDescent="0.25">
      <c r="A74" s="97"/>
      <c r="B74" s="118" t="s">
        <v>102</v>
      </c>
      <c r="C74" s="174"/>
      <c r="D74" s="172"/>
      <c r="E74" s="172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70"/>
      <c r="Q74" s="97"/>
    </row>
    <row r="75" spans="1:17" s="3" customFormat="1" x14ac:dyDescent="0.25">
      <c r="A75" s="97"/>
      <c r="B75" s="173"/>
      <c r="C75" s="146"/>
      <c r="D75" s="171"/>
      <c r="E75" s="171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97"/>
    </row>
    <row r="76" spans="1:17" s="3" customFormat="1" x14ac:dyDescent="0.25">
      <c r="A76" s="97"/>
      <c r="B76" s="145" t="s">
        <v>108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97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109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/>
      <c r="C82" s="2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9"/>
      <c r="C83" s="179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77"/>
      <c r="C84" s="171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5"/>
      <c r="C85" s="2"/>
      <c r="D85" s="2"/>
      <c r="E85" s="2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147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9"/>
      <c r="Q107" s="5"/>
    </row>
    <row r="108" spans="1:17" s="3" customFormat="1" x14ac:dyDescent="0.25">
      <c r="A108" s="5"/>
      <c r="B108" s="236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8"/>
      <c r="Q108" s="5"/>
    </row>
    <row r="109" spans="1:17" s="3" customForma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 t="s">
        <v>87</v>
      </c>
      <c r="C110" s="141">
        <v>44027</v>
      </c>
      <c r="D110" s="61" t="s">
        <v>83</v>
      </c>
      <c r="E110" s="209" t="s">
        <v>120</v>
      </c>
      <c r="F110" s="209"/>
      <c r="G110" s="209"/>
      <c r="H110" s="61"/>
      <c r="I110" s="61" t="s">
        <v>84</v>
      </c>
      <c r="J110" s="235" t="s">
        <v>121</v>
      </c>
      <c r="K110" s="235"/>
      <c r="L110" s="235"/>
      <c r="M110" s="235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5"/>
    </row>
    <row r="112" spans="1:17" s="3" customFormat="1" ht="7.5" customHeight="1" x14ac:dyDescent="0.25">
      <c r="A112" s="5"/>
      <c r="B112" s="61"/>
      <c r="C112" s="61"/>
      <c r="D112" s="61" t="s">
        <v>86</v>
      </c>
      <c r="E112" s="63"/>
      <c r="F112" s="63"/>
      <c r="G112" s="63"/>
      <c r="H112" s="61"/>
      <c r="I112" s="61" t="s">
        <v>86</v>
      </c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3"/>
      <c r="F113" s="63"/>
      <c r="G113" s="63"/>
      <c r="H113" s="61"/>
      <c r="I113" s="61"/>
      <c r="J113" s="62"/>
      <c r="K113" s="62"/>
      <c r="L113" s="62"/>
      <c r="M113" s="62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s="3" customFormat="1" x14ac:dyDescent="0.25">
      <c r="A115" s="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5"/>
    </row>
    <row r="116" spans="1:17" s="3" customFormat="1" x14ac:dyDescent="0.25">
      <c r="A116" s="5"/>
      <c r="B116"/>
      <c r="C116"/>
      <c r="D116"/>
      <c r="E116"/>
      <c r="F116"/>
      <c r="G116"/>
      <c r="H116"/>
      <c r="I116"/>
      <c r="J116"/>
      <c r="K116"/>
      <c r="L116"/>
      <c r="M116" s="1"/>
      <c r="N116"/>
      <c r="O116"/>
      <c r="P116"/>
      <c r="Q116" s="5"/>
    </row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x14ac:dyDescent="0.25"/>
    <row r="132" x14ac:dyDescent="0.25"/>
    <row r="133" hidden="1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hidden="1" x14ac:dyDescent="0.25"/>
    <row r="148" hidden="1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50">
    <mergeCell ref="E110:G110"/>
    <mergeCell ref="J110:M110"/>
    <mergeCell ref="B66:P66"/>
    <mergeCell ref="B108:P108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5:P65"/>
    <mergeCell ref="D60:P60"/>
    <mergeCell ref="B62:P62"/>
    <mergeCell ref="I50:P50"/>
    <mergeCell ref="I51:P51"/>
    <mergeCell ref="I53:P53"/>
    <mergeCell ref="I55:P55"/>
    <mergeCell ref="D13:F13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6:P59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2020-06-30T07:57:59Z</cp:lastPrinted>
  <dcterms:created xsi:type="dcterms:W3CDTF">2017-02-23T12:10:09Z</dcterms:created>
  <dcterms:modified xsi:type="dcterms:W3CDTF">2020-08-26T12:24:05Z</dcterms:modified>
</cp:coreProperties>
</file>