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Příspěvkové organizace 2020 - změny rozpočtu\"/>
    </mc:Choice>
  </mc:AlternateContent>
  <bookViews>
    <workbookView xWindow="0" yWindow="0" windowWidth="21570" windowHeight="7710"/>
  </bookViews>
  <sheets>
    <sheet name="Středisk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6" l="1"/>
  <c r="Q23" i="6"/>
  <c r="P23" i="6"/>
  <c r="U23" i="6" l="1"/>
  <c r="T23" i="6"/>
  <c r="S23" i="6"/>
  <c r="R23" i="6"/>
  <c r="O23" i="6"/>
  <c r="I23" i="6" l="1"/>
  <c r="U18" i="6" l="1"/>
  <c r="T18" i="6"/>
  <c r="Q18" i="6"/>
  <c r="O18" i="6"/>
  <c r="K23" i="6" l="1"/>
  <c r="K18" i="6"/>
  <c r="J23" i="6"/>
  <c r="J18" i="6"/>
  <c r="H23" i="6"/>
  <c r="G23" i="6"/>
  <c r="F23" i="6"/>
  <c r="E23" i="6"/>
  <c r="E18" i="6"/>
  <c r="V7" i="6" l="1"/>
  <c r="U7" i="6"/>
  <c r="T7" i="6"/>
  <c r="S7" i="6"/>
  <c r="R7" i="6"/>
  <c r="Q7" i="6"/>
  <c r="P7" i="6"/>
  <c r="O7" i="6"/>
  <c r="T14" i="6" l="1"/>
  <c r="U14" i="6"/>
  <c r="U24" i="6" s="1"/>
  <c r="S14" i="6"/>
  <c r="S24" i="6" s="1"/>
  <c r="O14" i="6"/>
  <c r="V14" i="6"/>
  <c r="R14" i="6"/>
  <c r="Q14" i="6"/>
  <c r="Q24" i="6" s="1"/>
  <c r="P14" i="6"/>
  <c r="V24" i="6" l="1"/>
  <c r="T24" i="6"/>
  <c r="R24" i="6"/>
  <c r="P24" i="6"/>
  <c r="O24" i="6"/>
  <c r="L14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N7" i="6" l="1"/>
  <c r="G24" i="6"/>
  <c r="G26" i="6" s="1"/>
  <c r="P47" i="6"/>
  <c r="P49" i="6" s="1"/>
  <c r="R47" i="6"/>
  <c r="R49" i="6" s="1"/>
  <c r="O53" i="6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<sst xmlns="http://schemas.openxmlformats.org/spreadsheetml/2006/main" count="174" uniqueCount="55">
  <si>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</si>
  <si>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</si>
  <si>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</si>
  <si>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</si>
  <si>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</si>
  <si>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</si>
  <si>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</si>
  <si>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</si>
  <si>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</si>
  <si>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</si>
  <si>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</si>
  <si>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</si>
  <si>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</si>
  <si>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</si>
  <si>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</si>
  <si>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</si>
  <si>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</si>
  <si>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</si>
  <si>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</si>
  <si>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</si>
  <si>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</si>
  <si>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</si>
  <si>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</si>
  <si>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</si>
  <si>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</si>
  <si>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</si>
  <si>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</si>
  <si>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</si>
  <si>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</si>
  <si>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</si>
  <si>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</si>
  <si>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</si>
  <si>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</si>
  <si>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</si>
  <si>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</si>
  <si>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</si>
  <si>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</si>
  <si>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</si>
  <si>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</si>
  <si>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</si>
  <si>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</si>
  <si>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</si>
  <si>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</si>
  <si>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</si>
  <si>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</si>
  <si>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</si>
  <si>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</si>
  <si>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</si>
  <si>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Dětské skupiny Kamenná</t>
  </si>
  <si>
    <t>SP Kamenná</t>
  </si>
  <si>
    <t>plán 2020</t>
  </si>
  <si>
    <t>plán 2020 - RZ 1/2020</t>
  </si>
  <si>
    <t>Schválila: Mgr. Alena Tölgová, ředitelka</t>
  </si>
  <si>
    <t>Zpracovala: Ing. Ivana Vomáčková, finanční manažerka</t>
  </si>
  <si>
    <t>Chomutov 5. 8.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</si>
</sst>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J87" sqref="J87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"/>
    <row r="3" spans="1:23" s="2" customFormat="1" ht="23.25" x14ac:dyDescent="0.35">
      <c r="A3" s="55"/>
      <c r="B3" s="55"/>
      <c r="D3" s="55" t="s">
        <v>50</v>
      </c>
      <c r="E3" s="55"/>
      <c r="F3" s="55"/>
      <c r="G3" s="55"/>
      <c r="H3" s="55"/>
      <c r="I3" s="55"/>
      <c r="J3" s="55"/>
      <c r="K3" s="55"/>
      <c r="L3" s="55"/>
      <c r="N3" s="55" t="s">
        <v>51</v>
      </c>
      <c r="O3" s="55"/>
      <c r="P3" s="55"/>
      <c r="Q3" s="55"/>
      <c r="R3" s="55"/>
      <c r="S3" s="55"/>
      <c r="T3" s="55"/>
      <c r="U3" s="55"/>
      <c r="V3" s="55"/>
    </row>
    <row r="4" spans="1:23" ht="15" customHeight="1" x14ac:dyDescent="0.2">
      <c r="A4" s="56"/>
      <c r="B4" s="56"/>
      <c r="D4" s="57" t="s">
        <v>10</v>
      </c>
      <c r="E4" s="57"/>
      <c r="F4" s="57"/>
      <c r="G4" s="57"/>
      <c r="H4" s="57"/>
      <c r="I4" s="57"/>
      <c r="J4" s="57"/>
      <c r="K4" s="57"/>
      <c r="L4" s="57"/>
      <c r="N4" s="57" t="s">
        <v>10</v>
      </c>
      <c r="O4" s="57"/>
      <c r="P4" s="57"/>
      <c r="Q4" s="57"/>
      <c r="R4" s="57"/>
      <c r="S4" s="57"/>
      <c r="T4" s="57"/>
      <c r="U4" s="57"/>
      <c r="V4" s="57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1" t="s">
        <v>21</v>
      </c>
      <c r="B6" s="52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48</v>
      </c>
      <c r="J6" s="5" t="s">
        <v>45</v>
      </c>
      <c r="K6" s="5" t="s">
        <v>49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48</v>
      </c>
      <c r="T6" s="5" t="s">
        <v>45</v>
      </c>
      <c r="U6" s="5" t="s">
        <v>49</v>
      </c>
      <c r="V6" s="5" t="s">
        <v>46</v>
      </c>
    </row>
    <row r="7" spans="1:23" s="7" customFormat="1" ht="15.75" x14ac:dyDescent="0.25">
      <c r="A7" s="45" t="s">
        <v>22</v>
      </c>
      <c r="B7" s="45"/>
      <c r="D7" s="6">
        <f>SUM(D8:D13)</f>
        <v>97979.6</v>
      </c>
      <c r="E7" s="6">
        <f>E8+SUM(E10:E13)</f>
        <v>57815</v>
      </c>
      <c r="F7" s="6">
        <f t="shared" ref="F7:L7" si="0">F8+SUM(F10:F13)</f>
        <v>12677</v>
      </c>
      <c r="G7" s="6">
        <f t="shared" si="0"/>
        <v>14153</v>
      </c>
      <c r="H7" s="6">
        <f t="shared" si="0"/>
        <v>1120</v>
      </c>
      <c r="I7" s="6">
        <f t="shared" si="0"/>
        <v>4368</v>
      </c>
      <c r="J7" s="6">
        <f t="shared" si="0"/>
        <v>5418</v>
      </c>
      <c r="K7" s="6">
        <f t="shared" si="0"/>
        <v>2226.6</v>
      </c>
      <c r="L7" s="6">
        <f t="shared" si="0"/>
        <v>202</v>
      </c>
      <c r="N7" s="6">
        <f>SUM(N8:N13)</f>
        <v>97731</v>
      </c>
      <c r="O7" s="6">
        <f>O8+SUM(O9:O13)</f>
        <v>57957</v>
      </c>
      <c r="P7" s="6">
        <f t="shared" ref="P7:V7" si="1">P8+SUM(P9:P13)</f>
        <v>12487</v>
      </c>
      <c r="Q7" s="6">
        <f t="shared" si="1"/>
        <v>13965</v>
      </c>
      <c r="R7" s="6">
        <f t="shared" si="1"/>
        <v>1107</v>
      </c>
      <c r="S7" s="6">
        <f t="shared" si="1"/>
        <v>4368</v>
      </c>
      <c r="T7" s="6">
        <f t="shared" si="1"/>
        <v>5418</v>
      </c>
      <c r="U7" s="6">
        <f t="shared" si="1"/>
        <v>2227</v>
      </c>
      <c r="V7" s="6">
        <f t="shared" si="1"/>
        <v>202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51977</v>
      </c>
      <c r="E8" s="11">
        <v>34330</v>
      </c>
      <c r="F8" s="11">
        <v>8372</v>
      </c>
      <c r="G8" s="11">
        <v>7305</v>
      </c>
      <c r="H8" s="11">
        <v>370</v>
      </c>
      <c r="I8" s="11">
        <v>520</v>
      </c>
      <c r="J8" s="11">
        <v>1000</v>
      </c>
      <c r="K8" s="11"/>
      <c r="L8" s="11">
        <v>80</v>
      </c>
      <c r="N8" s="10">
        <f t="shared" ref="N8:N13" si="3">SUM(O8:V8)</f>
        <v>51975</v>
      </c>
      <c r="O8" s="11">
        <v>34330</v>
      </c>
      <c r="P8" s="11">
        <v>8370</v>
      </c>
      <c r="Q8" s="11">
        <v>7305</v>
      </c>
      <c r="R8" s="11">
        <v>370</v>
      </c>
      <c r="S8" s="11">
        <v>520</v>
      </c>
      <c r="T8" s="11">
        <v>1000</v>
      </c>
      <c r="U8" s="11"/>
      <c r="V8" s="11">
        <v>80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0</v>
      </c>
      <c r="O9" s="15"/>
      <c r="P9" s="15"/>
      <c r="Q9" s="15"/>
      <c r="R9" s="15"/>
      <c r="S9" s="15"/>
      <c r="T9" s="15"/>
      <c r="U9" s="15"/>
      <c r="V9" s="15"/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45637.599999999999</v>
      </c>
      <c r="E10" s="18">
        <v>23300</v>
      </c>
      <c r="F10" s="18">
        <v>4300</v>
      </c>
      <c r="G10" s="18">
        <v>6800</v>
      </c>
      <c r="H10" s="18">
        <v>750</v>
      </c>
      <c r="I10" s="18">
        <v>3848</v>
      </c>
      <c r="J10" s="18">
        <v>4413</v>
      </c>
      <c r="K10" s="18">
        <v>2226.6</v>
      </c>
      <c r="L10" s="18"/>
      <c r="N10" s="10">
        <f t="shared" si="3"/>
        <v>44915</v>
      </c>
      <c r="O10" s="18">
        <v>23108</v>
      </c>
      <c r="P10" s="18">
        <v>4066</v>
      </c>
      <c r="Q10" s="18">
        <v>6542</v>
      </c>
      <c r="R10" s="18">
        <v>711</v>
      </c>
      <c r="S10" s="18">
        <v>3848</v>
      </c>
      <c r="T10" s="18">
        <v>4413</v>
      </c>
      <c r="U10" s="18">
        <v>2227</v>
      </c>
      <c r="V10" s="18"/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365</v>
      </c>
      <c r="E13" s="22">
        <v>185</v>
      </c>
      <c r="F13" s="22">
        <v>5</v>
      </c>
      <c r="G13" s="22">
        <v>48</v>
      </c>
      <c r="H13" s="22"/>
      <c r="I13" s="22"/>
      <c r="J13" s="22">
        <v>5</v>
      </c>
      <c r="K13" s="22"/>
      <c r="L13" s="22">
        <v>122</v>
      </c>
      <c r="N13" s="10">
        <f t="shared" si="3"/>
        <v>841</v>
      </c>
      <c r="O13" s="22">
        <v>519</v>
      </c>
      <c r="P13" s="22">
        <v>51</v>
      </c>
      <c r="Q13" s="22">
        <v>118</v>
      </c>
      <c r="R13" s="22">
        <v>26</v>
      </c>
      <c r="S13" s="22"/>
      <c r="T13" s="22">
        <v>5</v>
      </c>
      <c r="U13" s="22"/>
      <c r="V13" s="22">
        <v>122</v>
      </c>
    </row>
    <row r="14" spans="1:23" s="25" customFormat="1" ht="15.75" x14ac:dyDescent="0.25">
      <c r="A14" s="45" t="s">
        <v>29</v>
      </c>
      <c r="B14" s="45"/>
      <c r="D14" s="24">
        <f>SUM(D15:D23)</f>
        <v>124659</v>
      </c>
      <c r="E14" s="24">
        <f>SUM(E15:E23)</f>
        <v>64448</v>
      </c>
      <c r="F14" s="24">
        <f t="shared" ref="F14:L14" si="4">SUM(F15:F23)</f>
        <v>20716</v>
      </c>
      <c r="G14" s="24">
        <f t="shared" si="4"/>
        <v>18641</v>
      </c>
      <c r="H14" s="24">
        <f t="shared" si="4"/>
        <v>2024</v>
      </c>
      <c r="I14" s="24">
        <f t="shared" si="4"/>
        <v>6400</v>
      </c>
      <c r="J14" s="24">
        <f t="shared" si="4"/>
        <v>6995</v>
      </c>
      <c r="K14" s="24">
        <f t="shared" si="4"/>
        <v>4378</v>
      </c>
      <c r="L14" s="24">
        <f t="shared" si="4"/>
        <v>1057</v>
      </c>
      <c r="N14" s="24">
        <f>SUM(N15:N23)</f>
        <v>124412</v>
      </c>
      <c r="O14" s="24">
        <f>SUM(O15:O23)</f>
        <v>64038</v>
      </c>
      <c r="P14" s="24">
        <f t="shared" ref="P14:V14" si="5">SUM(P15:P23)</f>
        <v>20714</v>
      </c>
      <c r="Q14" s="24">
        <f t="shared" si="5"/>
        <v>18595</v>
      </c>
      <c r="R14" s="24">
        <f t="shared" si="5"/>
        <v>2008</v>
      </c>
      <c r="S14" s="24">
        <f t="shared" si="5"/>
        <v>6171</v>
      </c>
      <c r="T14" s="24">
        <f t="shared" si="5"/>
        <v>7013</v>
      </c>
      <c r="U14" s="24">
        <f t="shared" si="5"/>
        <v>4353</v>
      </c>
      <c r="V14" s="24">
        <f t="shared" si="5"/>
        <v>1520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1492</v>
      </c>
      <c r="E15" s="26">
        <v>550</v>
      </c>
      <c r="F15" s="26">
        <v>220</v>
      </c>
      <c r="G15" s="26">
        <v>570</v>
      </c>
      <c r="H15" s="26">
        <v>7</v>
      </c>
      <c r="I15" s="26">
        <v>40</v>
      </c>
      <c r="J15" s="26">
        <v>40</v>
      </c>
      <c r="K15" s="26">
        <v>15</v>
      </c>
      <c r="L15" s="26">
        <v>50</v>
      </c>
      <c r="N15" s="10">
        <f t="shared" ref="N15:N23" si="7">SUM(O15:V15)</f>
        <v>1042</v>
      </c>
      <c r="O15" s="26">
        <v>100</v>
      </c>
      <c r="P15" s="26">
        <v>220</v>
      </c>
      <c r="Q15" s="26">
        <v>570</v>
      </c>
      <c r="R15" s="26">
        <v>7</v>
      </c>
      <c r="S15" s="26">
        <v>40</v>
      </c>
      <c r="T15" s="26">
        <v>40</v>
      </c>
      <c r="U15" s="26">
        <v>15</v>
      </c>
      <c r="V15" s="26">
        <v>50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15341</v>
      </c>
      <c r="E16" s="22">
        <v>8207</v>
      </c>
      <c r="F16" s="22">
        <v>3790</v>
      </c>
      <c r="G16" s="22">
        <v>1790</v>
      </c>
      <c r="H16" s="22">
        <v>192</v>
      </c>
      <c r="I16" s="22">
        <v>596</v>
      </c>
      <c r="J16" s="22">
        <v>304</v>
      </c>
      <c r="K16" s="22">
        <v>97</v>
      </c>
      <c r="L16" s="22">
        <v>365</v>
      </c>
      <c r="N16" s="10">
        <f t="shared" si="7"/>
        <v>15341</v>
      </c>
      <c r="O16" s="22">
        <v>8207</v>
      </c>
      <c r="P16" s="22">
        <v>3790</v>
      </c>
      <c r="Q16" s="22">
        <v>1790</v>
      </c>
      <c r="R16" s="22">
        <v>192</v>
      </c>
      <c r="S16" s="22">
        <v>596</v>
      </c>
      <c r="T16" s="22">
        <v>304</v>
      </c>
      <c r="U16" s="22">
        <v>97</v>
      </c>
      <c r="V16" s="22">
        <v>365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9150</v>
      </c>
      <c r="E17" s="22">
        <v>5000</v>
      </c>
      <c r="F17" s="22">
        <v>1670</v>
      </c>
      <c r="G17" s="22">
        <v>760</v>
      </c>
      <c r="H17" s="22">
        <v>85</v>
      </c>
      <c r="I17" s="22">
        <v>680</v>
      </c>
      <c r="J17" s="22">
        <v>810</v>
      </c>
      <c r="K17" s="22">
        <v>145</v>
      </c>
      <c r="L17" s="22"/>
      <c r="N17" s="10">
        <f t="shared" si="7"/>
        <v>8340</v>
      </c>
      <c r="O17" s="22">
        <v>4700</v>
      </c>
      <c r="P17" s="22">
        <v>1600</v>
      </c>
      <c r="Q17" s="22">
        <v>650</v>
      </c>
      <c r="R17" s="22">
        <v>60</v>
      </c>
      <c r="S17" s="22">
        <v>430</v>
      </c>
      <c r="T17" s="22">
        <v>780</v>
      </c>
      <c r="U17" s="22">
        <v>120</v>
      </c>
      <c r="V17" s="22"/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6719</v>
      </c>
      <c r="E18" s="22">
        <f>130+2541</f>
        <v>2671</v>
      </c>
      <c r="F18" s="22">
        <v>699</v>
      </c>
      <c r="G18" s="22">
        <v>1766</v>
      </c>
      <c r="H18" s="22">
        <v>19</v>
      </c>
      <c r="I18" s="22">
        <v>517</v>
      </c>
      <c r="J18" s="22">
        <f>7+444</f>
        <v>451</v>
      </c>
      <c r="K18" s="22">
        <f>48+408</f>
        <v>456</v>
      </c>
      <c r="L18" s="22">
        <v>140</v>
      </c>
      <c r="N18" s="10">
        <f t="shared" si="7"/>
        <v>6719</v>
      </c>
      <c r="O18" s="22">
        <f>130+2541</f>
        <v>2671</v>
      </c>
      <c r="P18" s="22">
        <v>699</v>
      </c>
      <c r="Q18" s="22">
        <f>15+1751</f>
        <v>1766</v>
      </c>
      <c r="R18" s="22">
        <v>19</v>
      </c>
      <c r="S18" s="22">
        <v>517</v>
      </c>
      <c r="T18" s="22">
        <f>7+444</f>
        <v>451</v>
      </c>
      <c r="U18" s="22">
        <f>48+408</f>
        <v>456</v>
      </c>
      <c r="V18" s="22">
        <v>140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64596</v>
      </c>
      <c r="E19" s="22">
        <v>33790</v>
      </c>
      <c r="F19" s="22">
        <v>10090</v>
      </c>
      <c r="G19" s="22">
        <v>9490</v>
      </c>
      <c r="H19" s="22">
        <v>1228</v>
      </c>
      <c r="I19" s="22">
        <v>3127</v>
      </c>
      <c r="J19" s="22">
        <v>3860</v>
      </c>
      <c r="K19" s="22">
        <v>2651</v>
      </c>
      <c r="L19" s="22">
        <v>360</v>
      </c>
      <c r="N19" s="10">
        <f t="shared" si="7"/>
        <v>64881</v>
      </c>
      <c r="O19" s="22">
        <v>33988</v>
      </c>
      <c r="P19" s="22">
        <v>10127</v>
      </c>
      <c r="Q19" s="22">
        <v>9524</v>
      </c>
      <c r="R19" s="22">
        <v>1233</v>
      </c>
      <c r="S19" s="22">
        <v>3138</v>
      </c>
      <c r="T19" s="22">
        <v>3860</v>
      </c>
      <c r="U19" s="22">
        <v>2651</v>
      </c>
      <c r="V19" s="22">
        <v>360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21771</v>
      </c>
      <c r="E20" s="22">
        <v>11421</v>
      </c>
      <c r="F20" s="22">
        <v>3410</v>
      </c>
      <c r="G20" s="22">
        <v>3208</v>
      </c>
      <c r="H20" s="22">
        <v>415</v>
      </c>
      <c r="I20" s="22">
        <v>1057</v>
      </c>
      <c r="J20" s="22">
        <v>1267</v>
      </c>
      <c r="K20" s="22">
        <v>872</v>
      </c>
      <c r="L20" s="22">
        <v>121</v>
      </c>
      <c r="N20" s="10">
        <f t="shared" si="7"/>
        <v>21982</v>
      </c>
      <c r="O20" s="22">
        <v>11555</v>
      </c>
      <c r="P20" s="22">
        <v>3443</v>
      </c>
      <c r="Q20" s="22">
        <v>3238</v>
      </c>
      <c r="R20" s="22">
        <v>419</v>
      </c>
      <c r="S20" s="22">
        <v>1066</v>
      </c>
      <c r="T20" s="22">
        <v>1267</v>
      </c>
      <c r="U20" s="22">
        <v>872</v>
      </c>
      <c r="V20" s="22">
        <v>122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4</v>
      </c>
      <c r="E21" s="22">
        <v>2</v>
      </c>
      <c r="F21" s="22">
        <v>1</v>
      </c>
      <c r="G21" s="22"/>
      <c r="H21" s="22"/>
      <c r="I21" s="22"/>
      <c r="J21" s="22">
        <v>1</v>
      </c>
      <c r="K21" s="22"/>
      <c r="L21" s="22"/>
      <c r="N21" s="10">
        <f t="shared" si="7"/>
        <v>4</v>
      </c>
      <c r="O21" s="22">
        <v>2</v>
      </c>
      <c r="P21" s="22">
        <v>1</v>
      </c>
      <c r="Q21" s="22"/>
      <c r="R21" s="22"/>
      <c r="S21" s="22"/>
      <c r="T21" s="22">
        <v>1</v>
      </c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1432</v>
      </c>
      <c r="E22" s="22">
        <v>802</v>
      </c>
      <c r="F22" s="22">
        <v>304</v>
      </c>
      <c r="G22" s="22">
        <v>206</v>
      </c>
      <c r="H22" s="22">
        <v>3</v>
      </c>
      <c r="I22" s="22">
        <v>53</v>
      </c>
      <c r="J22" s="22">
        <v>61</v>
      </c>
      <c r="K22" s="22">
        <v>3</v>
      </c>
      <c r="L22" s="22"/>
      <c r="N22" s="10">
        <f t="shared" si="7"/>
        <v>1432</v>
      </c>
      <c r="O22" s="22">
        <v>802</v>
      </c>
      <c r="P22" s="22">
        <v>304</v>
      </c>
      <c r="Q22" s="22">
        <v>206</v>
      </c>
      <c r="R22" s="22">
        <v>3</v>
      </c>
      <c r="S22" s="22">
        <v>53</v>
      </c>
      <c r="T22" s="22">
        <v>61</v>
      </c>
      <c r="U22" s="22">
        <v>3</v>
      </c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4154</v>
      </c>
      <c r="E23" s="29">
        <f>140+1045+220+600</f>
        <v>2005</v>
      </c>
      <c r="F23" s="29">
        <f>45+294+73+120</f>
        <v>532</v>
      </c>
      <c r="G23" s="29">
        <f>40+270+241+300</f>
        <v>851</v>
      </c>
      <c r="H23" s="29">
        <f>39+36</f>
        <v>75</v>
      </c>
      <c r="I23" s="29">
        <f>15+102+34+179</f>
        <v>330</v>
      </c>
      <c r="J23" s="29">
        <f>122+29+50</f>
        <v>201</v>
      </c>
      <c r="K23" s="29">
        <f>15+101+13+10</f>
        <v>139</v>
      </c>
      <c r="L23" s="29">
        <v>21</v>
      </c>
      <c r="N23" s="10">
        <f t="shared" si="7"/>
        <v>4671</v>
      </c>
      <c r="O23" s="29">
        <f>143+1050+220+600</f>
        <v>2013</v>
      </c>
      <c r="P23" s="29">
        <f>42+295+73+120</f>
        <v>530</v>
      </c>
      <c r="Q23" s="29">
        <f>40+270+241+300</f>
        <v>851</v>
      </c>
      <c r="R23" s="29">
        <f>5+34+1+35</f>
        <v>75</v>
      </c>
      <c r="S23" s="29">
        <f>13+103+34+2+179</f>
        <v>331</v>
      </c>
      <c r="T23" s="29">
        <f>122+29+48+50</f>
        <v>249</v>
      </c>
      <c r="U23" s="29">
        <f>15+101+13+10</f>
        <v>139</v>
      </c>
      <c r="V23" s="29">
        <f>6+15+462</f>
        <v>483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-26679.399999999994</v>
      </c>
      <c r="E24" s="6">
        <f t="shared" ref="E24:L24" si="8">E7-E14</f>
        <v>-6633</v>
      </c>
      <c r="F24" s="6">
        <f t="shared" si="8"/>
        <v>-8039</v>
      </c>
      <c r="G24" s="6">
        <f t="shared" si="8"/>
        <v>-4488</v>
      </c>
      <c r="H24" s="6">
        <f t="shared" si="8"/>
        <v>-904</v>
      </c>
      <c r="I24" s="6">
        <f t="shared" si="8"/>
        <v>-2032</v>
      </c>
      <c r="J24" s="6">
        <f t="shared" si="8"/>
        <v>-1577</v>
      </c>
      <c r="K24" s="6">
        <f t="shared" si="8"/>
        <v>-2151.4</v>
      </c>
      <c r="L24" s="6">
        <f t="shared" si="8"/>
        <v>-855</v>
      </c>
      <c r="M24" s="32"/>
      <c r="N24" s="6">
        <f>N7-N14</f>
        <v>-26681</v>
      </c>
      <c r="O24" s="6">
        <f t="shared" ref="O24:V24" si="9">O7-O14</f>
        <v>-6081</v>
      </c>
      <c r="P24" s="6">
        <f t="shared" si="9"/>
        <v>-8227</v>
      </c>
      <c r="Q24" s="6">
        <f t="shared" si="9"/>
        <v>-4630</v>
      </c>
      <c r="R24" s="6">
        <f t="shared" si="9"/>
        <v>-901</v>
      </c>
      <c r="S24" s="6">
        <f t="shared" si="9"/>
        <v>-1803</v>
      </c>
      <c r="T24" s="6">
        <f t="shared" si="9"/>
        <v>-1595</v>
      </c>
      <c r="U24" s="6">
        <f t="shared" si="9"/>
        <v>-2126</v>
      </c>
      <c r="V24" s="6">
        <f t="shared" si="9"/>
        <v>-1318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26508.400000000001</v>
      </c>
      <c r="E25" s="36">
        <v>6628</v>
      </c>
      <c r="F25" s="36">
        <v>8033</v>
      </c>
      <c r="G25" s="36">
        <v>4488</v>
      </c>
      <c r="H25" s="36">
        <v>904</v>
      </c>
      <c r="I25" s="36">
        <v>318.7</v>
      </c>
      <c r="J25" s="36">
        <v>232</v>
      </c>
      <c r="K25" s="36">
        <v>189</v>
      </c>
      <c r="L25" s="36">
        <v>5715.7</v>
      </c>
      <c r="M25" s="32"/>
      <c r="N25" s="35">
        <f>SUM(O25:V25)</f>
        <v>26508</v>
      </c>
      <c r="O25" s="36">
        <v>6076</v>
      </c>
      <c r="P25" s="36">
        <v>8219</v>
      </c>
      <c r="Q25" s="36">
        <v>4630</v>
      </c>
      <c r="R25" s="36">
        <v>901</v>
      </c>
      <c r="S25" s="36">
        <v>1803</v>
      </c>
      <c r="T25" s="36">
        <v>1595</v>
      </c>
      <c r="U25" s="36">
        <v>2126</v>
      </c>
      <c r="V25" s="36">
        <v>1158</v>
      </c>
      <c r="W25" s="32"/>
    </row>
    <row r="26" spans="1:23" s="23" customFormat="1" ht="15.75" x14ac:dyDescent="0.25">
      <c r="A26" s="46" t="s">
        <v>39</v>
      </c>
      <c r="B26" s="47"/>
      <c r="D26" s="24">
        <f>D24+D25</f>
        <v>-170.99999999999272</v>
      </c>
      <c r="E26" s="24">
        <f t="shared" ref="E26:L26" si="10">E24+E25</f>
        <v>-5</v>
      </c>
      <c r="F26" s="24">
        <f t="shared" si="10"/>
        <v>-6</v>
      </c>
      <c r="G26" s="24">
        <f t="shared" si="10"/>
        <v>0</v>
      </c>
      <c r="H26" s="24">
        <f t="shared" si="10"/>
        <v>0</v>
      </c>
      <c r="I26" s="24">
        <f t="shared" si="10"/>
        <v>-1713.3</v>
      </c>
      <c r="J26" s="24">
        <f t="shared" si="10"/>
        <v>-1345</v>
      </c>
      <c r="K26" s="24">
        <f t="shared" si="10"/>
        <v>-1962.4</v>
      </c>
      <c r="L26" s="24">
        <f t="shared" si="10"/>
        <v>4860.7</v>
      </c>
      <c r="N26" s="24">
        <f>N24+N25</f>
        <v>-173</v>
      </c>
      <c r="O26" s="24">
        <f>O24+O25</f>
        <v>-5</v>
      </c>
      <c r="P26" s="24">
        <f t="shared" ref="P26:S26" si="11">P24+P25</f>
        <v>-8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-160</v>
      </c>
    </row>
    <row r="27" spans="1:23" s="37" customFormat="1" ht="15" customHeight="1" x14ac:dyDescent="0.25">
      <c r="A27" s="53"/>
      <c r="B27" s="53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49"/>
      <c r="B28" s="49"/>
      <c r="D28" s="50" t="s">
        <v>11</v>
      </c>
      <c r="E28" s="50"/>
      <c r="F28" s="50"/>
      <c r="G28" s="50"/>
      <c r="H28" s="50"/>
      <c r="I28" s="50"/>
      <c r="J28" s="50"/>
      <c r="K28" s="50"/>
      <c r="L28" s="50"/>
      <c r="N28" s="50" t="s">
        <v>11</v>
      </c>
      <c r="O28" s="50"/>
      <c r="P28" s="50"/>
      <c r="Q28" s="50"/>
      <c r="R28" s="50"/>
      <c r="S28" s="50"/>
      <c r="T28" s="50"/>
      <c r="U28" s="50"/>
      <c r="V28" s="50"/>
    </row>
    <row r="29" spans="1:23" ht="123.75" x14ac:dyDescent="0.2">
      <c r="A29" s="51" t="s">
        <v>21</v>
      </c>
      <c r="B29" s="52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48</v>
      </c>
      <c r="J29" s="5" t="s">
        <v>45</v>
      </c>
      <c r="K29" s="5" t="s">
        <v>49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48</v>
      </c>
      <c r="T29" s="5" t="s">
        <v>45</v>
      </c>
      <c r="U29" s="5" t="s">
        <v>49</v>
      </c>
      <c r="V29" s="5" t="s">
        <v>46</v>
      </c>
    </row>
    <row r="30" spans="1:23" s="7" customFormat="1" ht="15.75" x14ac:dyDescent="0.25">
      <c r="A30" s="45" t="s">
        <v>22</v>
      </c>
      <c r="B30" s="45"/>
      <c r="D30" s="6">
        <f>SUM(D31:D36)</f>
        <v>171</v>
      </c>
      <c r="E30" s="6">
        <f>E31+SUM(E33:E36)</f>
        <v>5</v>
      </c>
      <c r="F30" s="6">
        <f t="shared" ref="F30:L30" si="13">F31+SUM(F33:F36)</f>
        <v>6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160</v>
      </c>
      <c r="N30" s="6">
        <f>SUM(N31:N36)</f>
        <v>173</v>
      </c>
      <c r="O30" s="6">
        <f t="shared" ref="O30:S30" si="14">O31+SUM(O33:O36)</f>
        <v>5</v>
      </c>
      <c r="P30" s="6">
        <f t="shared" si="14"/>
        <v>8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160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171</v>
      </c>
      <c r="E31" s="11">
        <v>5</v>
      </c>
      <c r="F31" s="11">
        <v>6</v>
      </c>
      <c r="G31" s="11"/>
      <c r="H31" s="11"/>
      <c r="I31" s="11"/>
      <c r="J31" s="11"/>
      <c r="K31" s="11"/>
      <c r="L31" s="11">
        <v>160</v>
      </c>
      <c r="M31" s="12"/>
      <c r="N31" s="10">
        <f t="shared" ref="N31:N36" si="17">SUM(O31:V31)</f>
        <v>173</v>
      </c>
      <c r="O31" s="11">
        <v>5</v>
      </c>
      <c r="P31" s="11">
        <v>8</v>
      </c>
      <c r="Q31" s="11"/>
      <c r="R31" s="11"/>
      <c r="S31" s="11"/>
      <c r="T31" s="11"/>
      <c r="U31" s="11"/>
      <c r="V31" s="11">
        <v>160</v>
      </c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45" t="s">
        <v>29</v>
      </c>
      <c r="B37" s="45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171</v>
      </c>
      <c r="E47" s="6">
        <f t="shared" ref="E47:L47" si="23">E30-E37</f>
        <v>5</v>
      </c>
      <c r="F47" s="6">
        <f t="shared" si="23"/>
        <v>6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160</v>
      </c>
      <c r="M47" s="32"/>
      <c r="N47" s="6">
        <f>N30-N37</f>
        <v>173</v>
      </c>
      <c r="O47" s="6">
        <f t="shared" ref="O47:S47" si="24">O30-O37</f>
        <v>5</v>
      </c>
      <c r="P47" s="6">
        <f t="shared" si="24"/>
        <v>8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160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46" t="s">
        <v>39</v>
      </c>
      <c r="B49" s="47"/>
      <c r="D49" s="24">
        <f>D47+D48</f>
        <v>171</v>
      </c>
      <c r="E49" s="24">
        <f t="shared" ref="E49:L49" si="26">E47+E48</f>
        <v>5</v>
      </c>
      <c r="F49" s="24">
        <f t="shared" si="26"/>
        <v>6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160</v>
      </c>
      <c r="N49" s="24">
        <f>N47+N48</f>
        <v>173</v>
      </c>
      <c r="O49" s="24">
        <f t="shared" ref="O49:S49" si="27">O47+O48</f>
        <v>5</v>
      </c>
      <c r="P49" s="24">
        <f t="shared" si="27"/>
        <v>8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160</v>
      </c>
    </row>
    <row r="50" spans="1:23" s="41" customFormat="1" ht="15.75" x14ac:dyDescent="0.25">
      <c r="A50" s="48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49"/>
      <c r="B51" s="49"/>
      <c r="C51" s="37"/>
      <c r="D51" s="50" t="s">
        <v>40</v>
      </c>
      <c r="E51" s="50"/>
      <c r="F51" s="50"/>
      <c r="G51" s="50"/>
      <c r="H51" s="50"/>
      <c r="I51" s="50"/>
      <c r="J51" s="50"/>
      <c r="K51" s="50"/>
      <c r="L51" s="50"/>
      <c r="N51" s="50" t="s">
        <v>40</v>
      </c>
      <c r="O51" s="50"/>
      <c r="P51" s="50"/>
      <c r="Q51" s="50"/>
      <c r="R51" s="50"/>
      <c r="S51" s="50"/>
      <c r="T51" s="50"/>
      <c r="U51" s="50"/>
      <c r="V51" s="50"/>
    </row>
    <row r="52" spans="1:23" ht="123.75" x14ac:dyDescent="0.2">
      <c r="A52" s="51" t="s">
        <v>21</v>
      </c>
      <c r="B52" s="52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48</v>
      </c>
      <c r="J52" s="5" t="s">
        <v>45</v>
      </c>
      <c r="K52" s="5" t="s">
        <v>49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48</v>
      </c>
      <c r="T52" s="5" t="s">
        <v>45</v>
      </c>
      <c r="U52" s="5" t="s">
        <v>49</v>
      </c>
      <c r="V52" s="5" t="s">
        <v>46</v>
      </c>
    </row>
    <row r="53" spans="1:23" s="7" customFormat="1" ht="15.75" x14ac:dyDescent="0.25">
      <c r="A53" s="45" t="s">
        <v>22</v>
      </c>
      <c r="B53" s="45"/>
      <c r="D53" s="6">
        <f>SUM(D54:D59)</f>
        <v>98150.6</v>
      </c>
      <c r="E53" s="42">
        <f>E54+SUM(E56:E59)</f>
        <v>57820</v>
      </c>
      <c r="F53" s="42">
        <f t="shared" ref="F53:L53" si="29">F54+SUM(F56:F59)</f>
        <v>12683</v>
      </c>
      <c r="G53" s="42">
        <f t="shared" si="29"/>
        <v>14153</v>
      </c>
      <c r="H53" s="42">
        <f t="shared" si="29"/>
        <v>1120</v>
      </c>
      <c r="I53" s="42">
        <f t="shared" si="29"/>
        <v>4368</v>
      </c>
      <c r="J53" s="42">
        <f t="shared" si="29"/>
        <v>5418</v>
      </c>
      <c r="K53" s="42">
        <f t="shared" si="29"/>
        <v>2226.6</v>
      </c>
      <c r="L53" s="42">
        <f t="shared" si="29"/>
        <v>362</v>
      </c>
      <c r="N53" s="6">
        <f>SUM(N54:N59)</f>
        <v>97904</v>
      </c>
      <c r="O53" s="6">
        <f>SUM(O54:O59)</f>
        <v>57962</v>
      </c>
      <c r="P53" s="6">
        <f t="shared" ref="P53:V53" si="30">SUM(P54:P59)</f>
        <v>12495</v>
      </c>
      <c r="Q53" s="6">
        <f t="shared" si="30"/>
        <v>13965</v>
      </c>
      <c r="R53" s="6">
        <f t="shared" si="30"/>
        <v>1107</v>
      </c>
      <c r="S53" s="6">
        <f t="shared" si="30"/>
        <v>4368</v>
      </c>
      <c r="T53" s="6">
        <f t="shared" si="30"/>
        <v>5418</v>
      </c>
      <c r="U53" s="6">
        <f t="shared" si="30"/>
        <v>2227</v>
      </c>
      <c r="V53" s="6">
        <f t="shared" si="30"/>
        <v>362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52148</v>
      </c>
      <c r="E54" s="10">
        <f t="shared" ref="E54:L54" si="31">E8+E31</f>
        <v>34335</v>
      </c>
      <c r="F54" s="10">
        <f t="shared" si="31"/>
        <v>8378</v>
      </c>
      <c r="G54" s="10">
        <f t="shared" si="31"/>
        <v>7305</v>
      </c>
      <c r="H54" s="10">
        <f t="shared" si="31"/>
        <v>370</v>
      </c>
      <c r="I54" s="10">
        <f t="shared" si="31"/>
        <v>520</v>
      </c>
      <c r="J54" s="10">
        <f t="shared" si="31"/>
        <v>1000</v>
      </c>
      <c r="K54" s="10">
        <f t="shared" si="31"/>
        <v>0</v>
      </c>
      <c r="L54" s="10">
        <f t="shared" si="31"/>
        <v>240</v>
      </c>
      <c r="N54" s="10">
        <f>N8+N31</f>
        <v>52148</v>
      </c>
      <c r="O54" s="10">
        <f t="shared" ref="O54:V54" si="32">O8+O31</f>
        <v>34335</v>
      </c>
      <c r="P54" s="10">
        <f t="shared" si="32"/>
        <v>8378</v>
      </c>
      <c r="Q54" s="10">
        <f t="shared" si="32"/>
        <v>7305</v>
      </c>
      <c r="R54" s="10">
        <f t="shared" si="32"/>
        <v>370</v>
      </c>
      <c r="S54" s="10">
        <f t="shared" si="32"/>
        <v>520</v>
      </c>
      <c r="T54" s="10">
        <f t="shared" si="32"/>
        <v>1000</v>
      </c>
      <c r="U54" s="10">
        <f t="shared" si="32"/>
        <v>0</v>
      </c>
      <c r="V54" s="10">
        <f t="shared" si="32"/>
        <v>240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0</v>
      </c>
      <c r="O55" s="10">
        <f t="shared" ref="O55:V55" si="35">O9+O32</f>
        <v>0</v>
      </c>
      <c r="P55" s="10">
        <f t="shared" si="35"/>
        <v>0</v>
      </c>
      <c r="Q55" s="10">
        <f t="shared" si="35"/>
        <v>0</v>
      </c>
      <c r="R55" s="10">
        <f t="shared" si="35"/>
        <v>0</v>
      </c>
      <c r="S55" s="10">
        <f t="shared" si="35"/>
        <v>0</v>
      </c>
      <c r="T55" s="10">
        <f t="shared" si="35"/>
        <v>0</v>
      </c>
      <c r="U55" s="10">
        <f t="shared" si="35"/>
        <v>0</v>
      </c>
      <c r="V55" s="10">
        <f t="shared" si="35"/>
        <v>0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45637.599999999999</v>
      </c>
      <c r="E56" s="10">
        <f t="shared" si="33"/>
        <v>23300</v>
      </c>
      <c r="F56" s="10">
        <f t="shared" si="33"/>
        <v>4300</v>
      </c>
      <c r="G56" s="10">
        <f t="shared" si="33"/>
        <v>6800</v>
      </c>
      <c r="H56" s="10">
        <f t="shared" si="33"/>
        <v>750</v>
      </c>
      <c r="I56" s="10">
        <f t="shared" si="33"/>
        <v>3848</v>
      </c>
      <c r="J56" s="10">
        <f t="shared" si="33"/>
        <v>4413</v>
      </c>
      <c r="K56" s="10">
        <f t="shared" si="33"/>
        <v>2226.6</v>
      </c>
      <c r="L56" s="10">
        <f t="shared" si="33"/>
        <v>0</v>
      </c>
      <c r="N56" s="10">
        <f t="shared" si="34"/>
        <v>44915</v>
      </c>
      <c r="O56" s="10">
        <f t="shared" ref="O56:V56" si="36">O10+O33</f>
        <v>23108</v>
      </c>
      <c r="P56" s="10">
        <f t="shared" si="36"/>
        <v>4066</v>
      </c>
      <c r="Q56" s="10">
        <f t="shared" si="36"/>
        <v>6542</v>
      </c>
      <c r="R56" s="10">
        <f t="shared" si="36"/>
        <v>711</v>
      </c>
      <c r="S56" s="10">
        <f t="shared" si="36"/>
        <v>3848</v>
      </c>
      <c r="T56" s="10">
        <f t="shared" si="36"/>
        <v>4413</v>
      </c>
      <c r="U56" s="10">
        <f t="shared" si="36"/>
        <v>2227</v>
      </c>
      <c r="V56" s="10">
        <f t="shared" si="36"/>
        <v>0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365</v>
      </c>
      <c r="E59" s="10">
        <f t="shared" si="33"/>
        <v>185</v>
      </c>
      <c r="F59" s="10">
        <f t="shared" si="33"/>
        <v>5</v>
      </c>
      <c r="G59" s="10">
        <f t="shared" si="33"/>
        <v>48</v>
      </c>
      <c r="H59" s="10">
        <f t="shared" si="33"/>
        <v>0</v>
      </c>
      <c r="I59" s="10">
        <f t="shared" si="33"/>
        <v>0</v>
      </c>
      <c r="J59" s="10">
        <f t="shared" si="33"/>
        <v>5</v>
      </c>
      <c r="K59" s="10">
        <f t="shared" si="33"/>
        <v>0</v>
      </c>
      <c r="L59" s="10">
        <f t="shared" si="33"/>
        <v>122</v>
      </c>
      <c r="N59" s="10">
        <f t="shared" si="34"/>
        <v>841</v>
      </c>
      <c r="O59" s="10">
        <f t="shared" ref="O59:V59" si="39">O13+O36</f>
        <v>519</v>
      </c>
      <c r="P59" s="10">
        <f t="shared" si="39"/>
        <v>51</v>
      </c>
      <c r="Q59" s="10">
        <f t="shared" si="39"/>
        <v>118</v>
      </c>
      <c r="R59" s="10">
        <f t="shared" si="39"/>
        <v>26</v>
      </c>
      <c r="S59" s="10">
        <f t="shared" si="39"/>
        <v>0</v>
      </c>
      <c r="T59" s="10">
        <f t="shared" si="39"/>
        <v>5</v>
      </c>
      <c r="U59" s="10">
        <f t="shared" si="39"/>
        <v>0</v>
      </c>
      <c r="V59" s="10">
        <f t="shared" si="39"/>
        <v>122</v>
      </c>
    </row>
    <row r="60" spans="1:23" s="23" customFormat="1" ht="15.75" x14ac:dyDescent="0.25">
      <c r="A60" s="45" t="s">
        <v>29</v>
      </c>
      <c r="B60" s="45"/>
      <c r="C60" s="25"/>
      <c r="D60" s="24">
        <f>SUM(D61:D69)</f>
        <v>124659</v>
      </c>
      <c r="E60" s="24">
        <f>SUM(E61:E69)</f>
        <v>64448</v>
      </c>
      <c r="F60" s="24">
        <f t="shared" ref="F60:L60" si="40">SUM(F61:F69)</f>
        <v>20716</v>
      </c>
      <c r="G60" s="24">
        <f t="shared" si="40"/>
        <v>18641</v>
      </c>
      <c r="H60" s="24">
        <f t="shared" si="40"/>
        <v>2024</v>
      </c>
      <c r="I60" s="24">
        <f t="shared" si="40"/>
        <v>6400</v>
      </c>
      <c r="J60" s="24">
        <f t="shared" si="40"/>
        <v>6995</v>
      </c>
      <c r="K60" s="24">
        <f t="shared" si="40"/>
        <v>4378</v>
      </c>
      <c r="L60" s="24">
        <f t="shared" si="40"/>
        <v>1057</v>
      </c>
      <c r="M60" s="25"/>
      <c r="N60" s="24">
        <f>SUM(N61:N69)</f>
        <v>124412</v>
      </c>
      <c r="O60" s="24">
        <f t="shared" ref="O60:V60" si="41">SUM(O61:O69)</f>
        <v>64038</v>
      </c>
      <c r="P60" s="24">
        <f t="shared" si="41"/>
        <v>20714</v>
      </c>
      <c r="Q60" s="24">
        <f t="shared" si="41"/>
        <v>18595</v>
      </c>
      <c r="R60" s="24">
        <f t="shared" si="41"/>
        <v>2008</v>
      </c>
      <c r="S60" s="24">
        <f t="shared" si="41"/>
        <v>6171</v>
      </c>
      <c r="T60" s="24">
        <f t="shared" si="41"/>
        <v>7013</v>
      </c>
      <c r="U60" s="24">
        <f t="shared" si="41"/>
        <v>4353</v>
      </c>
      <c r="V60" s="24">
        <f t="shared" si="41"/>
        <v>1520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1492</v>
      </c>
      <c r="E61" s="10">
        <f t="shared" ref="E61:L61" si="42">E15+E38</f>
        <v>550</v>
      </c>
      <c r="F61" s="10">
        <f t="shared" si="42"/>
        <v>220</v>
      </c>
      <c r="G61" s="10">
        <f t="shared" si="42"/>
        <v>570</v>
      </c>
      <c r="H61" s="10">
        <f t="shared" si="42"/>
        <v>7</v>
      </c>
      <c r="I61" s="10">
        <f t="shared" si="42"/>
        <v>40</v>
      </c>
      <c r="J61" s="10">
        <f t="shared" si="42"/>
        <v>40</v>
      </c>
      <c r="K61" s="10">
        <f t="shared" si="42"/>
        <v>15</v>
      </c>
      <c r="L61" s="10">
        <f t="shared" si="42"/>
        <v>50</v>
      </c>
      <c r="N61" s="10">
        <f>N15+N38</f>
        <v>1042</v>
      </c>
      <c r="O61" s="10">
        <f t="shared" ref="O61:V61" si="43">O15+O38</f>
        <v>100</v>
      </c>
      <c r="P61" s="10">
        <f t="shared" si="43"/>
        <v>220</v>
      </c>
      <c r="Q61" s="10">
        <f t="shared" si="43"/>
        <v>570</v>
      </c>
      <c r="R61" s="10">
        <f t="shared" si="43"/>
        <v>7</v>
      </c>
      <c r="S61" s="10">
        <f t="shared" si="43"/>
        <v>40</v>
      </c>
      <c r="T61" s="10">
        <f t="shared" si="43"/>
        <v>40</v>
      </c>
      <c r="U61" s="10">
        <f t="shared" si="43"/>
        <v>15</v>
      </c>
      <c r="V61" s="10">
        <f t="shared" si="43"/>
        <v>50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15341</v>
      </c>
      <c r="E62" s="10">
        <f t="shared" si="44"/>
        <v>8207</v>
      </c>
      <c r="F62" s="10">
        <f t="shared" si="44"/>
        <v>3790</v>
      </c>
      <c r="G62" s="10">
        <f t="shared" si="44"/>
        <v>1790</v>
      </c>
      <c r="H62" s="10">
        <f t="shared" si="44"/>
        <v>192</v>
      </c>
      <c r="I62" s="10">
        <f t="shared" si="44"/>
        <v>596</v>
      </c>
      <c r="J62" s="10">
        <f t="shared" si="44"/>
        <v>304</v>
      </c>
      <c r="K62" s="10">
        <f t="shared" si="44"/>
        <v>97</v>
      </c>
      <c r="L62" s="10">
        <f t="shared" si="44"/>
        <v>365</v>
      </c>
      <c r="N62" s="10">
        <f t="shared" ref="N62:N69" si="45">N16+N39</f>
        <v>15341</v>
      </c>
      <c r="O62" s="10">
        <f t="shared" ref="O62:V62" si="46">O16+O39</f>
        <v>8207</v>
      </c>
      <c r="P62" s="10">
        <f t="shared" si="46"/>
        <v>3790</v>
      </c>
      <c r="Q62" s="10">
        <f t="shared" si="46"/>
        <v>1790</v>
      </c>
      <c r="R62" s="10">
        <f t="shared" si="46"/>
        <v>192</v>
      </c>
      <c r="S62" s="10">
        <f t="shared" si="46"/>
        <v>596</v>
      </c>
      <c r="T62" s="10">
        <f t="shared" si="46"/>
        <v>304</v>
      </c>
      <c r="U62" s="10">
        <f t="shared" si="46"/>
        <v>97</v>
      </c>
      <c r="V62" s="10">
        <f t="shared" si="46"/>
        <v>365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9150</v>
      </c>
      <c r="E63" s="10">
        <f t="shared" si="44"/>
        <v>5000</v>
      </c>
      <c r="F63" s="10">
        <f t="shared" si="44"/>
        <v>1670</v>
      </c>
      <c r="G63" s="10">
        <f t="shared" si="44"/>
        <v>760</v>
      </c>
      <c r="H63" s="10">
        <f t="shared" si="44"/>
        <v>85</v>
      </c>
      <c r="I63" s="10">
        <f t="shared" si="44"/>
        <v>680</v>
      </c>
      <c r="J63" s="10">
        <f t="shared" si="44"/>
        <v>810</v>
      </c>
      <c r="K63" s="10">
        <f t="shared" si="44"/>
        <v>145</v>
      </c>
      <c r="L63" s="10">
        <f t="shared" si="44"/>
        <v>0</v>
      </c>
      <c r="N63" s="10">
        <f t="shared" si="45"/>
        <v>8340</v>
      </c>
      <c r="O63" s="10">
        <f t="shared" ref="O63:V63" si="47">O17+O40</f>
        <v>4700</v>
      </c>
      <c r="P63" s="10">
        <f t="shared" si="47"/>
        <v>1600</v>
      </c>
      <c r="Q63" s="10">
        <f t="shared" si="47"/>
        <v>650</v>
      </c>
      <c r="R63" s="10">
        <f t="shared" si="47"/>
        <v>60</v>
      </c>
      <c r="S63" s="10">
        <f t="shared" si="47"/>
        <v>430</v>
      </c>
      <c r="T63" s="10">
        <f t="shared" si="47"/>
        <v>780</v>
      </c>
      <c r="U63" s="10">
        <f t="shared" si="47"/>
        <v>120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6719</v>
      </c>
      <c r="E64" s="10">
        <f t="shared" si="44"/>
        <v>2671</v>
      </c>
      <c r="F64" s="10">
        <f t="shared" si="44"/>
        <v>699</v>
      </c>
      <c r="G64" s="10">
        <f t="shared" si="44"/>
        <v>1766</v>
      </c>
      <c r="H64" s="10">
        <f t="shared" si="44"/>
        <v>19</v>
      </c>
      <c r="I64" s="10">
        <f t="shared" si="44"/>
        <v>517</v>
      </c>
      <c r="J64" s="10">
        <f t="shared" si="44"/>
        <v>451</v>
      </c>
      <c r="K64" s="10">
        <f t="shared" si="44"/>
        <v>456</v>
      </c>
      <c r="L64" s="10">
        <f t="shared" si="44"/>
        <v>140</v>
      </c>
      <c r="N64" s="10">
        <f t="shared" si="45"/>
        <v>6719</v>
      </c>
      <c r="O64" s="10">
        <f t="shared" ref="O64:V64" si="48">O18+O41</f>
        <v>2671</v>
      </c>
      <c r="P64" s="10">
        <f t="shared" si="48"/>
        <v>699</v>
      </c>
      <c r="Q64" s="10">
        <f t="shared" si="48"/>
        <v>1766</v>
      </c>
      <c r="R64" s="10">
        <f t="shared" si="48"/>
        <v>19</v>
      </c>
      <c r="S64" s="10">
        <f t="shared" si="48"/>
        <v>517</v>
      </c>
      <c r="T64" s="10">
        <f t="shared" si="48"/>
        <v>451</v>
      </c>
      <c r="U64" s="10">
        <f t="shared" si="48"/>
        <v>456</v>
      </c>
      <c r="V64" s="10">
        <f t="shared" si="48"/>
        <v>140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64596</v>
      </c>
      <c r="E65" s="10">
        <f t="shared" si="44"/>
        <v>33790</v>
      </c>
      <c r="F65" s="10">
        <f t="shared" si="44"/>
        <v>10090</v>
      </c>
      <c r="G65" s="10">
        <f t="shared" si="44"/>
        <v>9490</v>
      </c>
      <c r="H65" s="10">
        <f t="shared" si="44"/>
        <v>1228</v>
      </c>
      <c r="I65" s="10">
        <f t="shared" si="44"/>
        <v>3127</v>
      </c>
      <c r="J65" s="10">
        <f t="shared" si="44"/>
        <v>3860</v>
      </c>
      <c r="K65" s="10">
        <f t="shared" si="44"/>
        <v>2651</v>
      </c>
      <c r="L65" s="10">
        <f t="shared" si="44"/>
        <v>360</v>
      </c>
      <c r="N65" s="10">
        <f t="shared" si="45"/>
        <v>64881</v>
      </c>
      <c r="O65" s="10">
        <f t="shared" ref="O65:V65" si="49">O19+O42</f>
        <v>33988</v>
      </c>
      <c r="P65" s="10">
        <f t="shared" si="49"/>
        <v>10127</v>
      </c>
      <c r="Q65" s="10">
        <f t="shared" si="49"/>
        <v>9524</v>
      </c>
      <c r="R65" s="10">
        <f t="shared" si="49"/>
        <v>1233</v>
      </c>
      <c r="S65" s="10">
        <f t="shared" si="49"/>
        <v>3138</v>
      </c>
      <c r="T65" s="10">
        <f t="shared" si="49"/>
        <v>3860</v>
      </c>
      <c r="U65" s="10">
        <f t="shared" si="49"/>
        <v>2651</v>
      </c>
      <c r="V65" s="10">
        <f t="shared" si="49"/>
        <v>360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21771</v>
      </c>
      <c r="E66" s="10">
        <f t="shared" si="44"/>
        <v>11421</v>
      </c>
      <c r="F66" s="10">
        <f t="shared" si="44"/>
        <v>3410</v>
      </c>
      <c r="G66" s="10">
        <f t="shared" si="44"/>
        <v>3208</v>
      </c>
      <c r="H66" s="10">
        <f t="shared" si="44"/>
        <v>415</v>
      </c>
      <c r="I66" s="10">
        <f t="shared" si="44"/>
        <v>1057</v>
      </c>
      <c r="J66" s="10">
        <f t="shared" si="44"/>
        <v>1267</v>
      </c>
      <c r="K66" s="10">
        <f t="shared" si="44"/>
        <v>872</v>
      </c>
      <c r="L66" s="10">
        <f t="shared" si="44"/>
        <v>121</v>
      </c>
      <c r="N66" s="10">
        <f t="shared" si="45"/>
        <v>21982</v>
      </c>
      <c r="O66" s="10">
        <f t="shared" ref="O66:V66" si="50">O20+O43</f>
        <v>11555</v>
      </c>
      <c r="P66" s="10">
        <f t="shared" si="50"/>
        <v>3443</v>
      </c>
      <c r="Q66" s="10">
        <f t="shared" si="50"/>
        <v>3238</v>
      </c>
      <c r="R66" s="10">
        <f t="shared" si="50"/>
        <v>419</v>
      </c>
      <c r="S66" s="10">
        <f t="shared" si="50"/>
        <v>1066</v>
      </c>
      <c r="T66" s="10">
        <f t="shared" si="50"/>
        <v>1267</v>
      </c>
      <c r="U66" s="10">
        <f t="shared" si="50"/>
        <v>872</v>
      </c>
      <c r="V66" s="10">
        <f t="shared" si="50"/>
        <v>122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4</v>
      </c>
      <c r="E67" s="10">
        <f t="shared" si="44"/>
        <v>2</v>
      </c>
      <c r="F67" s="10">
        <f t="shared" si="44"/>
        <v>1</v>
      </c>
      <c r="G67" s="10">
        <f t="shared" si="44"/>
        <v>0</v>
      </c>
      <c r="H67" s="10">
        <f t="shared" si="44"/>
        <v>0</v>
      </c>
      <c r="I67" s="10">
        <f t="shared" si="44"/>
        <v>0</v>
      </c>
      <c r="J67" s="10">
        <f t="shared" si="44"/>
        <v>1</v>
      </c>
      <c r="K67" s="10">
        <f t="shared" si="44"/>
        <v>0</v>
      </c>
      <c r="L67" s="10">
        <f t="shared" si="44"/>
        <v>0</v>
      </c>
      <c r="N67" s="10">
        <f t="shared" si="45"/>
        <v>4</v>
      </c>
      <c r="O67" s="10">
        <f t="shared" ref="O67:V67" si="51">O21+O44</f>
        <v>2</v>
      </c>
      <c r="P67" s="10">
        <f t="shared" si="51"/>
        <v>1</v>
      </c>
      <c r="Q67" s="10">
        <f t="shared" si="51"/>
        <v>0</v>
      </c>
      <c r="R67" s="10">
        <f t="shared" si="51"/>
        <v>0</v>
      </c>
      <c r="S67" s="10">
        <f t="shared" si="51"/>
        <v>0</v>
      </c>
      <c r="T67" s="10">
        <f t="shared" si="51"/>
        <v>1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1432</v>
      </c>
      <c r="E68" s="10">
        <f t="shared" si="44"/>
        <v>802</v>
      </c>
      <c r="F68" s="10">
        <f t="shared" si="44"/>
        <v>304</v>
      </c>
      <c r="G68" s="10">
        <f t="shared" si="44"/>
        <v>206</v>
      </c>
      <c r="H68" s="10">
        <f t="shared" si="44"/>
        <v>3</v>
      </c>
      <c r="I68" s="10">
        <f t="shared" si="44"/>
        <v>53</v>
      </c>
      <c r="J68" s="10">
        <f t="shared" si="44"/>
        <v>61</v>
      </c>
      <c r="K68" s="10">
        <f t="shared" si="44"/>
        <v>3</v>
      </c>
      <c r="L68" s="10">
        <f t="shared" si="44"/>
        <v>0</v>
      </c>
      <c r="N68" s="10">
        <f t="shared" si="45"/>
        <v>1432</v>
      </c>
      <c r="O68" s="10">
        <f t="shared" ref="O68:V68" si="52">O22+O45</f>
        <v>802</v>
      </c>
      <c r="P68" s="10">
        <f t="shared" si="52"/>
        <v>304</v>
      </c>
      <c r="Q68" s="10">
        <f t="shared" si="52"/>
        <v>206</v>
      </c>
      <c r="R68" s="10">
        <f t="shared" si="52"/>
        <v>3</v>
      </c>
      <c r="S68" s="10">
        <f t="shared" si="52"/>
        <v>53</v>
      </c>
      <c r="T68" s="10">
        <f t="shared" si="52"/>
        <v>61</v>
      </c>
      <c r="U68" s="10">
        <f t="shared" si="52"/>
        <v>3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4154</v>
      </c>
      <c r="E69" s="10">
        <f t="shared" si="44"/>
        <v>2005</v>
      </c>
      <c r="F69" s="10">
        <f t="shared" si="44"/>
        <v>532</v>
      </c>
      <c r="G69" s="10">
        <f t="shared" si="44"/>
        <v>851</v>
      </c>
      <c r="H69" s="10">
        <f t="shared" si="44"/>
        <v>75</v>
      </c>
      <c r="I69" s="10">
        <f t="shared" si="44"/>
        <v>330</v>
      </c>
      <c r="J69" s="10">
        <f t="shared" si="44"/>
        <v>201</v>
      </c>
      <c r="K69" s="10">
        <f t="shared" si="44"/>
        <v>139</v>
      </c>
      <c r="L69" s="10">
        <f t="shared" si="44"/>
        <v>21</v>
      </c>
      <c r="M69" s="23"/>
      <c r="N69" s="10">
        <f t="shared" si="45"/>
        <v>4671</v>
      </c>
      <c r="O69" s="10">
        <f t="shared" ref="O69:V69" si="53">O23+O46</f>
        <v>2013</v>
      </c>
      <c r="P69" s="10">
        <f t="shared" si="53"/>
        <v>530</v>
      </c>
      <c r="Q69" s="10">
        <f t="shared" si="53"/>
        <v>851</v>
      </c>
      <c r="R69" s="10">
        <f t="shared" si="53"/>
        <v>75</v>
      </c>
      <c r="S69" s="10">
        <f t="shared" si="53"/>
        <v>331</v>
      </c>
      <c r="T69" s="10">
        <f t="shared" si="53"/>
        <v>249</v>
      </c>
      <c r="U69" s="10">
        <f t="shared" si="53"/>
        <v>139</v>
      </c>
      <c r="V69" s="10">
        <f t="shared" si="53"/>
        <v>483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-26508.399999999994</v>
      </c>
      <c r="E70" s="6">
        <f t="shared" ref="E70" si="54">E53-E60</f>
        <v>-6628</v>
      </c>
      <c r="F70" s="6">
        <f t="shared" ref="F70:L70" si="55">F53-F60</f>
        <v>-8033</v>
      </c>
      <c r="G70" s="6">
        <f t="shared" si="55"/>
        <v>-4488</v>
      </c>
      <c r="H70" s="6">
        <f t="shared" si="55"/>
        <v>-904</v>
      </c>
      <c r="I70" s="6">
        <f t="shared" si="55"/>
        <v>-2032</v>
      </c>
      <c r="J70" s="6">
        <f t="shared" si="55"/>
        <v>-1577</v>
      </c>
      <c r="K70" s="6">
        <f t="shared" si="55"/>
        <v>-2151.4</v>
      </c>
      <c r="L70" s="6">
        <f t="shared" si="55"/>
        <v>-695</v>
      </c>
      <c r="M70" s="32"/>
      <c r="N70" s="6">
        <f>N53-N60</f>
        <v>-26508</v>
      </c>
      <c r="O70" s="6">
        <f t="shared" ref="O70:V70" si="56">O53-O60</f>
        <v>-6076</v>
      </c>
      <c r="P70" s="6">
        <f t="shared" si="56"/>
        <v>-8219</v>
      </c>
      <c r="Q70" s="6">
        <f t="shared" si="56"/>
        <v>-4630</v>
      </c>
      <c r="R70" s="6">
        <f t="shared" si="56"/>
        <v>-901</v>
      </c>
      <c r="S70" s="6">
        <f t="shared" si="56"/>
        <v>-1803</v>
      </c>
      <c r="T70" s="6">
        <f t="shared" si="56"/>
        <v>-1595</v>
      </c>
      <c r="U70" s="6">
        <f t="shared" si="56"/>
        <v>-2126</v>
      </c>
      <c r="V70" s="6">
        <f t="shared" si="56"/>
        <v>-1158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26508.400000000001</v>
      </c>
      <c r="E71" s="35">
        <f t="shared" ref="E71" si="57">E25+E48</f>
        <v>6628</v>
      </c>
      <c r="F71" s="35">
        <f t="shared" ref="F71:L71" si="58">F25+F48</f>
        <v>8033</v>
      </c>
      <c r="G71" s="35">
        <f t="shared" si="58"/>
        <v>4488</v>
      </c>
      <c r="H71" s="35">
        <f t="shared" si="58"/>
        <v>904</v>
      </c>
      <c r="I71" s="35">
        <f t="shared" si="58"/>
        <v>318.7</v>
      </c>
      <c r="J71" s="35">
        <f t="shared" si="58"/>
        <v>232</v>
      </c>
      <c r="K71" s="35">
        <f t="shared" si="58"/>
        <v>189</v>
      </c>
      <c r="L71" s="35">
        <f t="shared" si="58"/>
        <v>5715.7</v>
      </c>
      <c r="M71" s="32"/>
      <c r="N71" s="35">
        <f>N25+N48</f>
        <v>26508</v>
      </c>
      <c r="O71" s="35">
        <f t="shared" ref="O71:V71" si="59">O25+O48</f>
        <v>6076</v>
      </c>
      <c r="P71" s="35">
        <f t="shared" si="59"/>
        <v>8219</v>
      </c>
      <c r="Q71" s="35">
        <f t="shared" si="59"/>
        <v>4630</v>
      </c>
      <c r="R71" s="35">
        <f t="shared" si="59"/>
        <v>901</v>
      </c>
      <c r="S71" s="35">
        <f t="shared" si="59"/>
        <v>1803</v>
      </c>
      <c r="T71" s="35">
        <f t="shared" si="59"/>
        <v>1595</v>
      </c>
      <c r="U71" s="35">
        <f t="shared" si="59"/>
        <v>2126</v>
      </c>
      <c r="V71" s="35">
        <f t="shared" si="59"/>
        <v>1158</v>
      </c>
      <c r="W71" s="32"/>
    </row>
    <row r="72" spans="1:23" s="23" customFormat="1" ht="15.75" x14ac:dyDescent="0.25">
      <c r="A72" s="46" t="s">
        <v>39</v>
      </c>
      <c r="B72" s="47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-1713.3</v>
      </c>
      <c r="J72" s="24">
        <f t="shared" ref="J72" si="65">J70+J71</f>
        <v>-1345</v>
      </c>
      <c r="K72" s="24">
        <f t="shared" ref="K72" si="66">K70+K71</f>
        <v>-1962.4</v>
      </c>
      <c r="L72" s="24">
        <f t="shared" ref="L72" si="67">L70+L71</f>
        <v>5020.7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>
      <c r="B76" s="1" t="s">
        <v>54</v>
      </c>
    </row>
    <row r="77" spans="1:23" x14ac:dyDescent="0.2"/>
    <row r="78" spans="1:23" x14ac:dyDescent="0.2">
      <c r="B78" s="1" t="s">
        <v>53</v>
      </c>
    </row>
    <row r="79" spans="1:23" x14ac:dyDescent="0.2"/>
    <row r="80" spans="1:23" x14ac:dyDescent="0.2">
      <c r="B80" s="1" t="s">
        <v>52</v>
      </c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53:B53"/>
    <mergeCell ref="A60:B60"/>
    <mergeCell ref="A72:B72"/>
    <mergeCell ref="A49:B49"/>
    <mergeCell ref="A50:B50"/>
    <mergeCell ref="A51:B51"/>
  </mergeCells>
  <printOptions horizontalCentered="1" verticalCentered="1"/>
  <pageMargins left="0.15748031496062992" right="3.937007874015748E-2" top="0.78740157480314965" bottom="0.78740157480314965" header="0" footer="0"/>
  <pageSetup paperSize="8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2020-07-13T10:19:15Z</cp:lastPrinted>
  <dcterms:created xsi:type="dcterms:W3CDTF">2017-02-23T12:10:09Z</dcterms:created>
  <dcterms:modified xsi:type="dcterms:W3CDTF">2020-08-26T12:42:23Z</dcterms:modified>
</cp:coreProperties>
</file>