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S:\Odbor ekonomiky\Interní dokumenty OE\Rozpočet, rozbory, závěrečný účet\Rozpočet\Návrh rozpočtu r. 2021\ÚD - NR 2021\"/>
    </mc:Choice>
  </mc:AlternateContent>
  <bookViews>
    <workbookView xWindow="480" yWindow="765" windowWidth="15600" windowHeight="9315" tabRatio="982"/>
  </bookViews>
  <sheets>
    <sheet name="Souhrnná tabulka" sheetId="25" r:id="rId1"/>
  </sheets>
  <definedNames>
    <definedName name="_xlnm.Print_Area" localSheetId="0">'Souhrnná tabulka'!$A$1:$Q$134</definedName>
  </definedNames>
  <calcPr calcId="162913"/>
</workbook>
</file>

<file path=xl/calcChain.xml><?xml version="1.0" encoding="utf-8"?>
<calcChain xmlns="http://schemas.openxmlformats.org/spreadsheetml/2006/main">
  <c r="G50" i="25" l="1"/>
  <c r="H51" i="25" l="1"/>
  <c r="H52" i="25" s="1"/>
  <c r="H50" i="25"/>
  <c r="G51" i="25"/>
  <c r="G52" i="25"/>
  <c r="I114" i="25" l="1"/>
  <c r="I29" i="25"/>
  <c r="I118" i="25" l="1"/>
  <c r="I7" i="25"/>
  <c r="J34" i="25" l="1"/>
  <c r="H34" i="25"/>
  <c r="I110" i="25" l="1"/>
  <c r="J107" i="25"/>
  <c r="H107" i="25"/>
  <c r="I11" i="25" l="1"/>
  <c r="I92" i="25" l="1"/>
  <c r="H103" i="25" l="1"/>
  <c r="K90" i="25" l="1"/>
  <c r="J113" i="25"/>
  <c r="K113" i="25"/>
  <c r="E50" i="25" l="1"/>
  <c r="E51" i="25"/>
  <c r="D51" i="25"/>
  <c r="D50" i="25"/>
  <c r="F51" i="25" l="1"/>
  <c r="J11" i="25"/>
  <c r="J10" i="25"/>
  <c r="J9" i="25"/>
  <c r="J8" i="25"/>
  <c r="J7" i="25"/>
  <c r="G118" i="25"/>
  <c r="J112" i="25"/>
  <c r="K118" i="25"/>
  <c r="J14" i="25"/>
  <c r="H14" i="25"/>
  <c r="G12" i="25"/>
  <c r="G115" i="25" l="1"/>
  <c r="K67" i="25"/>
  <c r="J67" i="25"/>
  <c r="H67" i="25"/>
  <c r="J87" i="25" l="1"/>
  <c r="H87" i="25"/>
  <c r="E77" i="25" l="1"/>
  <c r="H90" i="25" l="1"/>
  <c r="H86" i="25"/>
  <c r="I115" i="25" l="1"/>
  <c r="I77" i="25" l="1"/>
  <c r="J86" i="25" l="1"/>
  <c r="G98" i="25" l="1"/>
  <c r="G77" i="25"/>
  <c r="E48" i="25"/>
  <c r="D48" i="25"/>
  <c r="J77" i="25" l="1"/>
  <c r="G110" i="25"/>
  <c r="G114" i="25" s="1"/>
  <c r="G30" i="25"/>
  <c r="G116" i="25" l="1"/>
  <c r="E49" i="25"/>
  <c r="K73" i="25"/>
  <c r="H73" i="25"/>
  <c r="J73" i="25" l="1"/>
  <c r="J94" i="25" l="1"/>
  <c r="D118" i="25"/>
  <c r="D98" i="25"/>
  <c r="D77" i="25"/>
  <c r="H77" i="25" s="1"/>
  <c r="D30" i="25"/>
  <c r="D12" i="25"/>
  <c r="D110" i="25" l="1"/>
  <c r="J99" i="25"/>
  <c r="J39" i="25" l="1"/>
  <c r="H39" i="25"/>
  <c r="E30" i="25"/>
  <c r="J106" i="25" l="1"/>
  <c r="J105" i="25"/>
  <c r="H106" i="25" l="1"/>
  <c r="H105" i="25"/>
  <c r="J117" i="25" l="1"/>
  <c r="H117" i="25"/>
  <c r="J38" i="25" l="1"/>
  <c r="H38" i="25"/>
  <c r="H69" i="25" l="1"/>
  <c r="H70" i="25"/>
  <c r="H71" i="25"/>
  <c r="H72" i="25"/>
  <c r="H74" i="25"/>
  <c r="H75" i="25"/>
  <c r="H76" i="25"/>
  <c r="H63" i="25"/>
  <c r="H64" i="25"/>
  <c r="H65" i="25"/>
  <c r="H66" i="25"/>
  <c r="H61" i="25"/>
  <c r="H62" i="25"/>
  <c r="H60" i="25"/>
  <c r="F125" i="25" l="1"/>
  <c r="G130" i="25"/>
  <c r="J104" i="25"/>
  <c r="H104" i="25"/>
  <c r="G16" i="25" l="1"/>
  <c r="H101" i="25"/>
  <c r="H102" i="25"/>
  <c r="J102" i="25" l="1"/>
  <c r="E23" i="25" l="1"/>
  <c r="I30" i="25"/>
  <c r="I116" i="25" s="1"/>
  <c r="H49" i="25" l="1"/>
  <c r="I41" i="25"/>
  <c r="K62" i="25" l="1"/>
  <c r="K63" i="25"/>
  <c r="K64" i="25"/>
  <c r="K65" i="25"/>
  <c r="K66" i="25"/>
  <c r="K68" i="25"/>
  <c r="K69" i="25"/>
  <c r="K70" i="25"/>
  <c r="K71" i="25"/>
  <c r="K72" i="25"/>
  <c r="K74" i="25"/>
  <c r="K75" i="25"/>
  <c r="K76" i="25"/>
  <c r="K78" i="25"/>
  <c r="K79" i="25"/>
  <c r="K84" i="25"/>
  <c r="K85" i="25"/>
  <c r="K88" i="25"/>
  <c r="K89" i="25"/>
  <c r="K92" i="25"/>
  <c r="K94" i="25"/>
  <c r="K95" i="25"/>
  <c r="K99" i="25"/>
  <c r="K100" i="25"/>
  <c r="K103" i="25"/>
  <c r="K61" i="25"/>
  <c r="K60" i="25"/>
  <c r="K31" i="25"/>
  <c r="K32" i="25"/>
  <c r="K33" i="25"/>
  <c r="K35" i="25"/>
  <c r="K36" i="25"/>
  <c r="K37" i="25"/>
  <c r="K9" i="25"/>
  <c r="K7" i="25"/>
  <c r="H111" i="25" l="1"/>
  <c r="H118" i="25" s="1"/>
  <c r="H115" i="25"/>
  <c r="J111" i="25"/>
  <c r="J118" i="25" s="1"/>
  <c r="J115" i="25"/>
  <c r="K8" i="25" l="1"/>
  <c r="K11" i="25" l="1"/>
  <c r="G49" i="25" l="1"/>
  <c r="K10" i="25"/>
  <c r="J95" i="25" l="1"/>
  <c r="H95" i="25"/>
  <c r="J70" i="25" l="1"/>
  <c r="J69" i="25" l="1"/>
  <c r="E98" i="25" l="1"/>
  <c r="J40" i="25" l="1"/>
  <c r="H40" i="25"/>
  <c r="J35" i="25"/>
  <c r="H35" i="25"/>
  <c r="H110" i="25" l="1"/>
  <c r="J101" i="25"/>
  <c r="G48" i="25" l="1"/>
  <c r="H48" i="25"/>
  <c r="I98" i="25" l="1"/>
  <c r="K98" i="25" l="1"/>
  <c r="J37" i="25"/>
  <c r="H37" i="25"/>
  <c r="J74" i="25"/>
  <c r="J33" i="25" l="1"/>
  <c r="D114" i="25" l="1"/>
  <c r="J89" i="25" l="1"/>
  <c r="H89" i="25"/>
  <c r="J85" i="25"/>
  <c r="H85" i="25"/>
  <c r="H94" i="25" l="1"/>
  <c r="H33" i="25" l="1"/>
  <c r="J13" i="25" l="1"/>
  <c r="J15" i="25"/>
  <c r="F30" i="25"/>
  <c r="F41" i="25" s="1"/>
  <c r="K29" i="25"/>
  <c r="H116" i="25"/>
  <c r="J116" i="25" l="1"/>
  <c r="D49" i="25" l="1"/>
  <c r="D52" i="25" s="1"/>
  <c r="F50" i="25"/>
  <c r="H15" i="25"/>
  <c r="I50" i="25"/>
  <c r="I12" i="25"/>
  <c r="J103" i="25"/>
  <c r="J100" i="25"/>
  <c r="H100" i="25"/>
  <c r="H99" i="25"/>
  <c r="J97" i="25"/>
  <c r="H97" i="25"/>
  <c r="J93" i="25"/>
  <c r="H93" i="25"/>
  <c r="J92" i="25"/>
  <c r="H92" i="25"/>
  <c r="J91" i="25"/>
  <c r="H91" i="25"/>
  <c r="J88" i="25"/>
  <c r="H88" i="25"/>
  <c r="J84" i="25"/>
  <c r="H84" i="25"/>
  <c r="J83" i="25"/>
  <c r="H83" i="25"/>
  <c r="J82" i="25"/>
  <c r="H82" i="25"/>
  <c r="J81" i="25"/>
  <c r="H81" i="25"/>
  <c r="J80" i="25"/>
  <c r="H80" i="25"/>
  <c r="J79" i="25"/>
  <c r="H79" i="25"/>
  <c r="J78" i="25"/>
  <c r="H78" i="25"/>
  <c r="F77" i="25"/>
  <c r="J76" i="25"/>
  <c r="J75" i="25"/>
  <c r="J72" i="25"/>
  <c r="J71" i="25"/>
  <c r="H68" i="25"/>
  <c r="J66" i="25"/>
  <c r="J65" i="25"/>
  <c r="J64" i="25"/>
  <c r="J63" i="25"/>
  <c r="J62" i="25"/>
  <c r="J61" i="25"/>
  <c r="J60" i="25"/>
  <c r="M48" i="25"/>
  <c r="D41" i="25"/>
  <c r="J36" i="25"/>
  <c r="H36" i="25"/>
  <c r="J32" i="25"/>
  <c r="H32" i="25"/>
  <c r="J31" i="25"/>
  <c r="H31" i="25"/>
  <c r="H13" i="25"/>
  <c r="F12" i="25"/>
  <c r="F16" i="25" s="1"/>
  <c r="E12" i="25"/>
  <c r="E16" i="25" s="1"/>
  <c r="H11" i="25"/>
  <c r="H10" i="25"/>
  <c r="H9" i="25"/>
  <c r="H8" i="25"/>
  <c r="H7" i="25"/>
  <c r="J68" i="25"/>
  <c r="E110" i="25" l="1"/>
  <c r="E114" i="25" s="1"/>
  <c r="H98" i="25"/>
  <c r="G125" i="25"/>
  <c r="K77" i="25"/>
  <c r="E41" i="25"/>
  <c r="K30" i="25"/>
  <c r="I16" i="25"/>
  <c r="K12" i="25"/>
  <c r="J98" i="25"/>
  <c r="D16" i="25"/>
  <c r="H16" i="25" s="1"/>
  <c r="H12" i="25"/>
  <c r="F124" i="25"/>
  <c r="I49" i="25"/>
  <c r="J12" i="25"/>
  <c r="G129" i="25" s="1"/>
  <c r="H30" i="25"/>
  <c r="J30" i="25"/>
  <c r="J110" i="25" l="1"/>
  <c r="J114" i="25" s="1"/>
  <c r="K110" i="25"/>
  <c r="K16" i="25"/>
  <c r="G124" i="25"/>
  <c r="H114" i="25"/>
  <c r="K114" i="25"/>
  <c r="J16" i="25"/>
  <c r="F126" i="25"/>
  <c r="G128" i="25" s="1"/>
  <c r="G131" i="25" s="1"/>
  <c r="F49" i="25"/>
  <c r="G126" i="25" l="1"/>
  <c r="K41" i="25"/>
  <c r="J29" i="25" l="1"/>
  <c r="E52" i="25"/>
  <c r="G41" i="25"/>
  <c r="H41" i="25" s="1"/>
  <c r="H29" i="25"/>
  <c r="I48" i="25"/>
  <c r="F48" i="25" l="1"/>
  <c r="F52" i="25" s="1"/>
  <c r="J41" i="25"/>
  <c r="L48" i="25"/>
  <c r="N48" i="25" s="1"/>
  <c r="P48" i="25" s="1"/>
  <c r="I52" i="25" l="1"/>
  <c r="F98" i="25"/>
  <c r="F110" i="25" s="1"/>
  <c r="F114" i="25" s="1"/>
</calcChain>
</file>

<file path=xl/sharedStrings.xml><?xml version="1.0" encoding="utf-8"?>
<sst xmlns="http://schemas.openxmlformats.org/spreadsheetml/2006/main" count="200" uniqueCount="142">
  <si>
    <t>Rekapitulace</t>
  </si>
  <si>
    <t>saldo</t>
  </si>
  <si>
    <t xml:space="preserve">DRUH PŘÍJMŮ </t>
  </si>
  <si>
    <t>Třída 3 - kapitálové příjmy celkem</t>
  </si>
  <si>
    <t>Třída 4 - přijaté transfery celkem</t>
  </si>
  <si>
    <t>P Ř Í J M Y /bez financování/:</t>
  </si>
  <si>
    <t>Financování (volné FP na účtech)</t>
  </si>
  <si>
    <t>PŘÍJMY CELKEM :</t>
  </si>
  <si>
    <t xml:space="preserve">ORGANIZAČNÍ JEDNOTKA </t>
  </si>
  <si>
    <t xml:space="preserve">01 - ODBOR EKONOMIKY </t>
  </si>
  <si>
    <t xml:space="preserve">04 - ODBOR SOCIÁLNÍCH VĚCÍ </t>
  </si>
  <si>
    <t xml:space="preserve">07 - ODBOR ŠKOLSTVÍ </t>
  </si>
  <si>
    <t>12 - ÚSEK PERSONÁLNÍ A MZDOVÝ</t>
  </si>
  <si>
    <t xml:space="preserve">15 - MĚSTSKÁ POLICIE </t>
  </si>
  <si>
    <t>18 - ORGANIZAČNÍ SLOŽKA - PRACOVNÍ SKUPINA</t>
  </si>
  <si>
    <t>31 - PŘÍSPĚVKOVÉ ORGANIZACE</t>
  </si>
  <si>
    <t>Městské lesy - provoz</t>
  </si>
  <si>
    <t>Sociální služby Chomutov - provoz</t>
  </si>
  <si>
    <t>Sociální služby Chomutov - investice</t>
  </si>
  <si>
    <t>Technické služby města Chomutova - provoz</t>
  </si>
  <si>
    <t xml:space="preserve">32 - OBCHODNÍ SPOLEČNOSTI </t>
  </si>
  <si>
    <t>Dopravní podnik měst CV a Jirkova a.s.</t>
  </si>
  <si>
    <t>Dopravní podnik měst CV a Jirkova a.s. - rekreační doprava</t>
  </si>
  <si>
    <t>VÝDAJE CELKEM :</t>
  </si>
  <si>
    <t>z toho: běžné výdaje</t>
  </si>
  <si>
    <t>Objem příjmů</t>
  </si>
  <si>
    <t xml:space="preserve">Objem výdajů </t>
  </si>
  <si>
    <t>ROZDÍL</t>
  </si>
  <si>
    <t>Třída 5 - běžné výdaje</t>
  </si>
  <si>
    <t>Třída 6 - kapitálové výdaje</t>
  </si>
  <si>
    <t xml:space="preserve">DRUH VÝDAJŮ </t>
  </si>
  <si>
    <t>Provozní rozpočet</t>
  </si>
  <si>
    <t>Kapitálový rozpočet</t>
  </si>
  <si>
    <t>Příjmy</t>
  </si>
  <si>
    <t>Výdaje</t>
  </si>
  <si>
    <t>Saldo</t>
  </si>
  <si>
    <t>Celkem</t>
  </si>
  <si>
    <t>SOUHRNNÁ REKAPITULACE</t>
  </si>
  <si>
    <t xml:space="preserve">Financování: </t>
  </si>
  <si>
    <t>Čisté provozní saldo</t>
  </si>
  <si>
    <t>Saldo bez vratek dotací</t>
  </si>
  <si>
    <t>saldo konečné</t>
  </si>
  <si>
    <t>provozní náklady projektové</t>
  </si>
  <si>
    <t>rezerva FRMK (jež je provozní, ale účelově určená na investice)</t>
  </si>
  <si>
    <t>Rozpočet</t>
  </si>
  <si>
    <t>Požadavky</t>
  </si>
  <si>
    <t>Úprava OE</t>
  </si>
  <si>
    <r>
      <t xml:space="preserve">Třída 2 - nedaňové příjmy </t>
    </r>
    <r>
      <rPr>
        <sz val="11"/>
        <rFont val="Calibri"/>
        <family val="2"/>
        <charset val="238"/>
      </rPr>
      <t>- vratky dotací</t>
    </r>
  </si>
  <si>
    <r>
      <t xml:space="preserve">Třída 2 - nedaňové příjmy </t>
    </r>
    <r>
      <rPr>
        <sz val="11"/>
        <rFont val="Calibri"/>
        <family val="2"/>
        <charset val="238"/>
      </rPr>
      <t>- vlastní</t>
    </r>
  </si>
  <si>
    <r>
      <t>Třída 1 - daňové příjmy</t>
    </r>
    <r>
      <rPr>
        <sz val="11"/>
        <rFont val="Calibri"/>
        <family val="2"/>
        <charset val="238"/>
      </rPr>
      <t xml:space="preserve"> (celkem = RUD + vlastní)</t>
    </r>
  </si>
  <si>
    <t>Saldo po úpravách OE</t>
  </si>
  <si>
    <t>Příjmy po úpravách OE</t>
  </si>
  <si>
    <t>Výdaje po úpravách OE</t>
  </si>
  <si>
    <t>Financování</t>
  </si>
  <si>
    <t xml:space="preserve"> Financování: </t>
  </si>
  <si>
    <t>přebytek/deficit</t>
  </si>
  <si>
    <t xml:space="preserve">Sociální služby Chomutov - dotace na sociální služby </t>
  </si>
  <si>
    <t xml:space="preserve">  </t>
  </si>
  <si>
    <t>Dopravní podnik měst CV a Jirkova a.s. - nákup služeb dle příkazní smlouvy</t>
  </si>
  <si>
    <t>01 - ODBOR EKONOMIKY - REZERVA - běžná</t>
  </si>
  <si>
    <t xml:space="preserve">02 - ODBOR MAJETKU MĚSTA </t>
  </si>
  <si>
    <t xml:space="preserve">05 - ODBOR ŽIVOTNÍHO PROSTŘEDÍ </t>
  </si>
  <si>
    <t>Městské lesy - projekt, náhrady</t>
  </si>
  <si>
    <t>11 - ODBOR STAVEBNÍ ÚŘAD</t>
  </si>
  <si>
    <t>(volné FP)</t>
  </si>
  <si>
    <t>PRIM</t>
  </si>
  <si>
    <t>1NÁM</t>
  </si>
  <si>
    <t>2NÁM</t>
  </si>
  <si>
    <t>TAJ</t>
  </si>
  <si>
    <t xml:space="preserve">               kapitálové výdaje</t>
  </si>
  <si>
    <t>VÝDAJE CELKEM, včetně financování</t>
  </si>
  <si>
    <t>ndf</t>
  </si>
  <si>
    <t>zvýšení příjmů</t>
  </si>
  <si>
    <t>Dopravní podnik měst CV a Jirkova a.s. - dopravní obslužnost dle smlouvy s ÚK</t>
  </si>
  <si>
    <t xml:space="preserve">03 - ODBOR ROZVOJE INVESTIC  </t>
  </si>
  <si>
    <t>Rozdíl oproti požadavku</t>
  </si>
  <si>
    <t>10 - ODBOR INFORMAČNÍCH TECHNOLOGIÍ</t>
  </si>
  <si>
    <t>13 - ODBOR VNĚJŠÍCH VZTAHŮ</t>
  </si>
  <si>
    <t>16 - ORGANIZAČNÍ SLOŽKA - JEDN. SBORU DOBROVOL. HASIČŮ</t>
  </si>
  <si>
    <t xml:space="preserve">               financování - volné FP na účtech</t>
  </si>
  <si>
    <t>pouze dle potřeby</t>
  </si>
  <si>
    <t>VÝDAJE CELKEM:</t>
  </si>
  <si>
    <t xml:space="preserve">ORI </t>
  </si>
  <si>
    <t>OŠ</t>
  </si>
  <si>
    <t>OIT</t>
  </si>
  <si>
    <t>MěPo</t>
  </si>
  <si>
    <t>KASCV</t>
  </si>
  <si>
    <t>TSMCH</t>
  </si>
  <si>
    <t>celkem</t>
  </si>
  <si>
    <t xml:space="preserve">               financování (změna stavu FP na účtech)</t>
  </si>
  <si>
    <t>Sociální služby Chomutov - projekt ÚZ 13013</t>
  </si>
  <si>
    <t>Financování (volné FP - portfolio J&amp;T BANKA)</t>
  </si>
  <si>
    <t>portfólio J&amp;T BANKA - FRM</t>
  </si>
  <si>
    <t>06 - ODBOR DOPRAVNÍCH A SPRÁVNÍCH ČINNOSTÍ</t>
  </si>
  <si>
    <t>14 - ODBOR OBECNÍ ŽIVNOSTENSKÝ ÚŘAD</t>
  </si>
  <si>
    <t xml:space="preserve"> Zoopark Chomutov - provoz</t>
  </si>
  <si>
    <t xml:space="preserve"> Zoopark Chomutov - investice</t>
  </si>
  <si>
    <t xml:space="preserve"> Zoopark Chomutov - půjčka investice dofin. projektů</t>
  </si>
  <si>
    <t xml:space="preserve"> Zoopark Chomutov - půjčka neinvestice dofin. projektů</t>
  </si>
  <si>
    <t xml:space="preserve"> Zoopark Chomutov - neinvestice  projekty</t>
  </si>
  <si>
    <t xml:space="preserve"> Zoopark Chomutov - investice  projekty</t>
  </si>
  <si>
    <t>Chomutovská knihovna - provoz</t>
  </si>
  <si>
    <t>Chomutovská knihovna - regionální funkce knihoven</t>
  </si>
  <si>
    <t>Chomutovská knihovna - neinvestice projekt</t>
  </si>
  <si>
    <t>Chomutovská knihovna - investice projekt</t>
  </si>
  <si>
    <t>KULTURA A SPORT CHOMUTOV s.r.o. - provoz</t>
  </si>
  <si>
    <t xml:space="preserve">KULTURA A SPORT CHOMUTOV s.r.o. - investice </t>
  </si>
  <si>
    <t>KULTURA A SPORT CHOMUTOV s.r.o. - účelová dotace - investice</t>
  </si>
  <si>
    <t>MěLesy</t>
  </si>
  <si>
    <r>
      <t>KULTURA A SPORT CHOMUTOV s.r.o. -</t>
    </r>
    <r>
      <rPr>
        <i/>
        <sz val="11"/>
        <color rgb="FF00B0F0"/>
        <rFont val="Calibri"/>
        <family val="2"/>
        <charset val="238"/>
      </rPr>
      <t xml:space="preserve"> účelová dotace - opravy</t>
    </r>
  </si>
  <si>
    <t>portfólio a prostředky na účtech a fondech</t>
  </si>
  <si>
    <t>FIN/P</t>
  </si>
  <si>
    <t>Návrh rozpočtu statutárního města Chomutova pro rok 2021</t>
  </si>
  <si>
    <t>NÁVRH ROZPOČTU r. 2021 - PŘÍJMY (v tis. Kč)</t>
  </si>
  <si>
    <t>NÁVRH ROZPOČTU r. 2021 - VÝDAJE (v tis. Kč)</t>
  </si>
  <si>
    <t>Schválený rozpočet 2020</t>
  </si>
  <si>
    <t>Upravený rozpočet 2020</t>
  </si>
  <si>
    <t>Skutečnost k 30.6.2020</t>
  </si>
  <si>
    <t>Požadavek 2021</t>
  </si>
  <si>
    <t>Rozdíl ke SR 2021</t>
  </si>
  <si>
    <t>Návrh OE rozpočet 2021</t>
  </si>
  <si>
    <t>Změna oproti UR 2020</t>
  </si>
  <si>
    <t>NÁVRH ROZPOČTU r. 2021 - REKAPITULACE (v tis. Kč)</t>
  </si>
  <si>
    <t>NÁVRH ROZPOČTU r. 2021 - VÝDAJE - PODROBNĚJŠÍ ČLENĚNÍ (v tis. Kč)</t>
  </si>
  <si>
    <t xml:space="preserve">08 - ODBOR KANCELÁŘ TAJEMNÍKA </t>
  </si>
  <si>
    <t>Zoopark Chomutov</t>
  </si>
  <si>
    <t xml:space="preserve">Městské lesy - investiční příspěvek a půjčka </t>
  </si>
  <si>
    <t xml:space="preserve">Městské lesy - půjčka účelová </t>
  </si>
  <si>
    <t>Technické služby města Chomutova - provoz účelový příspěvek</t>
  </si>
  <si>
    <t>CHOMUTOVSKÁ BYTOVÁ a.s.</t>
  </si>
  <si>
    <t xml:space="preserve">               financování - splátka půjčených FP - KB</t>
  </si>
  <si>
    <t xml:space="preserve">               financování - splátka půjčených FP - UCB</t>
  </si>
  <si>
    <t>Financování - Přijetí úvěru UCB</t>
  </si>
  <si>
    <t>Financování (nový úvěr UCB)</t>
  </si>
  <si>
    <t xml:space="preserve">               financování - splátka půjčených FP (KB a UCB)</t>
  </si>
  <si>
    <t>200 000,0 tis. Kč - splátka půjčených FP - UCB (úvěr)</t>
  </si>
  <si>
    <t xml:space="preserve">  49 170,0 tis. Kč - splátka půjčených FP KB  (úvěr)</t>
  </si>
  <si>
    <t>33 - ŠKOLY a ŠKOLSKÁ ZAŘÍZENÍ</t>
  </si>
  <si>
    <t>OKT - PB</t>
  </si>
  <si>
    <t>Úvěr UCB</t>
  </si>
  <si>
    <t>volné zdroje na účtech</t>
  </si>
  <si>
    <t>z toho: OMM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</si>
</sst>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#,##0.00_ ;[Red]\-#,##0.00\ "/>
  </numFmts>
  <fonts count="48" x14ac:knownFonts="1">
    <font>
      <sz val="11"/>
      <color theme="1"/>
      <name val="Calibri"/>
      <family val="2"/>
      <charset val="238"/>
      <scheme val="minor"/>
    </font>
    <font>
      <b/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name val="Calibri"/>
      <family val="2"/>
      <charset val="238"/>
    </font>
    <font>
      <b/>
      <sz val="14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1"/>
      <name val="Calibri"/>
      <family val="2"/>
      <charset val="238"/>
    </font>
    <font>
      <b/>
      <sz val="11"/>
      <color indexed="10"/>
      <name val="Calibri"/>
      <family val="2"/>
      <charset val="238"/>
    </font>
    <font>
      <sz val="11"/>
      <color indexed="10"/>
      <name val="Calibri"/>
      <family val="2"/>
      <charset val="238"/>
    </font>
    <font>
      <i/>
      <sz val="11"/>
      <name val="Calibri"/>
      <family val="2"/>
      <charset val="238"/>
    </font>
    <font>
      <b/>
      <sz val="12"/>
      <color indexed="9"/>
      <name val="Calibri"/>
      <family val="2"/>
      <charset val="238"/>
    </font>
    <font>
      <sz val="10"/>
      <name val="Arial CE"/>
      <charset val="238"/>
    </font>
    <font>
      <sz val="8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8"/>
      <color indexed="9"/>
      <name val="Calibri"/>
      <family val="2"/>
      <charset val="238"/>
    </font>
    <font>
      <sz val="7"/>
      <color indexed="9"/>
      <name val="Calibri"/>
      <family val="2"/>
      <charset val="238"/>
    </font>
    <font>
      <sz val="22"/>
      <color indexed="8"/>
      <name val="Calibri"/>
      <family val="2"/>
      <charset val="238"/>
    </font>
    <font>
      <u/>
      <sz val="11"/>
      <color theme="10"/>
      <name val="Calibri"/>
      <family val="2"/>
      <charset val="238"/>
      <scheme val="minor"/>
    </font>
    <font>
      <sz val="10"/>
      <color rgb="FF000000"/>
      <name val="Arial CE"/>
      <charset val="238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</font>
    <font>
      <sz val="11"/>
      <color rgb="FFFF0000"/>
      <name val="Calibri"/>
      <family val="2"/>
      <charset val="238"/>
    </font>
    <font>
      <sz val="11"/>
      <name val="Calibri"/>
      <family val="2"/>
      <charset val="238"/>
      <scheme val="minor"/>
    </font>
    <font>
      <b/>
      <sz val="11"/>
      <color theme="0"/>
      <name val="Calibri"/>
      <family val="2"/>
      <charset val="238"/>
    </font>
    <font>
      <b/>
      <sz val="11"/>
      <name val="Calibri"/>
      <family val="2"/>
      <charset val="238"/>
      <scheme val="minor"/>
    </font>
    <font>
      <b/>
      <sz val="22"/>
      <name val="Calibri"/>
      <family val="2"/>
      <charset val="238"/>
    </font>
    <font>
      <b/>
      <sz val="20"/>
      <color indexed="8"/>
      <name val="Calibri"/>
      <family val="2"/>
      <charset val="238"/>
    </font>
    <font>
      <sz val="11"/>
      <color rgb="FF00B0F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</font>
    <font>
      <sz val="12"/>
      <color indexed="9"/>
      <name val="Calibri"/>
      <family val="2"/>
      <charset val="238"/>
    </font>
    <font>
      <sz val="9"/>
      <color rgb="FFFF0000"/>
      <name val="Calibri"/>
      <family val="2"/>
      <charset val="238"/>
      <scheme val="minor"/>
    </font>
    <font>
      <sz val="11"/>
      <color rgb="FFFFC000"/>
      <name val="Calibri"/>
      <family val="2"/>
      <charset val="238"/>
      <scheme val="minor"/>
    </font>
    <font>
      <b/>
      <sz val="12"/>
      <color theme="0"/>
      <name val="Calibri"/>
      <family val="2"/>
      <charset val="238"/>
    </font>
    <font>
      <sz val="11"/>
      <color rgb="FF00B050"/>
      <name val="Calibri"/>
      <family val="2"/>
      <charset val="238"/>
      <scheme val="minor"/>
    </font>
    <font>
      <i/>
      <sz val="11"/>
      <color rgb="FF00B0F0"/>
      <name val="Calibri"/>
      <family val="2"/>
      <charset val="238"/>
    </font>
    <font>
      <sz val="10"/>
      <color rgb="FF00B0F0"/>
      <name val="Calibri"/>
      <family val="2"/>
      <charset val="238"/>
    </font>
    <font>
      <b/>
      <sz val="11"/>
      <color rgb="FF002060"/>
      <name val="Calibri"/>
      <family val="2"/>
      <charset val="238"/>
    </font>
    <font>
      <sz val="11"/>
      <color rgb="FF002060"/>
      <name val="Calibri"/>
      <family val="2"/>
      <charset val="238"/>
    </font>
    <font>
      <b/>
      <sz val="11"/>
      <color rgb="FF00B050"/>
      <name val="Calibri"/>
      <family val="2"/>
      <charset val="238"/>
    </font>
    <font>
      <sz val="11"/>
      <color rgb="FF00B050"/>
      <name val="Calibri"/>
      <family val="2"/>
      <charset val="238"/>
    </font>
    <font>
      <sz val="11"/>
      <color rgb="FF7030A0"/>
      <name val="Calibri"/>
      <family val="2"/>
      <charset val="238"/>
    </font>
    <font>
      <sz val="11"/>
      <color rgb="FF7030A0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b/>
      <sz val="11"/>
      <color rgb="FF7030A0"/>
      <name val="Calibri"/>
      <family val="2"/>
      <charset val="238"/>
    </font>
    <font>
      <b/>
      <sz val="11"/>
      <color rgb="FFFF0000"/>
      <name val="Calibri"/>
      <family val="2"/>
      <charset val="238"/>
      <scheme val="minor"/>
    </font>
  </fonts>
  <fills count="10">
    <fill>
      <patternFill patternType="none"/>
    </fill>
    <fill>
      <patternFill patternType="gray125"/>
    </fill>
    <fill>
      <patternFill patternType="solid">
        <fgColor indexed="54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rgb="FF666699"/>
        <bgColor indexed="64"/>
      </patternFill>
    </fill>
    <fill>
      <patternFill patternType="solid">
        <fgColor theme="0"/>
        <bgColor indexed="64"/>
      </patternFill>
    </fill>
  </fills>
  <borders count="39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</borders>
  <cellStyleXfs count="4">
    <xf numFmtId="0" fontId="0" fillId="0" borderId="0"/>
    <xf numFmtId="0" fontId="19" fillId="0" borderId="0" applyNumberFormat="0" applyFill="0" applyBorder="0" applyAlignment="0" applyProtection="0"/>
    <xf numFmtId="0" fontId="20" fillId="0" borderId="0" applyNumberFormat="0" applyBorder="0" applyProtection="0"/>
    <xf numFmtId="0" fontId="12" fillId="0" borderId="0"/>
  </cellStyleXfs>
  <cellXfs count="286">
    <xf numFmtId="0" fontId="0" fillId="0" borderId="0" xfId="0"/>
    <xf numFmtId="0" fontId="0" fillId="0" borderId="0" xfId="0" applyFont="1" applyBorder="1"/>
    <xf numFmtId="0" fontId="0" fillId="0" borderId="0" xfId="0" applyFont="1"/>
    <xf numFmtId="0" fontId="4" fillId="0" borderId="0" xfId="0" applyFont="1" applyFill="1" applyBorder="1"/>
    <xf numFmtId="0" fontId="0" fillId="0" borderId="0" xfId="0" applyFont="1" applyFill="1"/>
    <xf numFmtId="0" fontId="0" fillId="0" borderId="0" xfId="0" applyFont="1" applyFill="1" applyBorder="1"/>
    <xf numFmtId="0" fontId="0" fillId="0" borderId="1" xfId="0" applyFont="1" applyBorder="1"/>
    <xf numFmtId="0" fontId="4" fillId="0" borderId="2" xfId="0" applyFont="1" applyBorder="1"/>
    <xf numFmtId="0" fontId="7" fillId="3" borderId="5" xfId="0" applyFont="1" applyFill="1" applyBorder="1" applyAlignment="1">
      <alignment horizontal="left"/>
    </xf>
    <xf numFmtId="164" fontId="7" fillId="3" borderId="6" xfId="0" applyNumberFormat="1" applyFont="1" applyFill="1" applyBorder="1"/>
    <xf numFmtId="0" fontId="7" fillId="3" borderId="6" xfId="0" applyFont="1" applyFill="1" applyBorder="1" applyAlignment="1"/>
    <xf numFmtId="164" fontId="4" fillId="0" borderId="7" xfId="0" applyNumberFormat="1" applyFont="1" applyBorder="1"/>
    <xf numFmtId="0" fontId="7" fillId="0" borderId="8" xfId="0" applyFont="1" applyFill="1" applyBorder="1" applyAlignment="1">
      <alignment horizontal="left"/>
    </xf>
    <xf numFmtId="164" fontId="7" fillId="0" borderId="8" xfId="0" applyNumberFormat="1" applyFont="1" applyBorder="1"/>
    <xf numFmtId="164" fontId="4" fillId="0" borderId="8" xfId="0" applyNumberFormat="1" applyFont="1" applyBorder="1"/>
    <xf numFmtId="0" fontId="4" fillId="0" borderId="9" xfId="0" applyFont="1" applyBorder="1"/>
    <xf numFmtId="0" fontId="4" fillId="0" borderId="0" xfId="0" applyFont="1"/>
    <xf numFmtId="0" fontId="4" fillId="0" borderId="0" xfId="0" applyFont="1" applyBorder="1"/>
    <xf numFmtId="0" fontId="7" fillId="0" borderId="0" xfId="0" applyFont="1" applyAlignment="1">
      <alignment horizontal="left"/>
    </xf>
    <xf numFmtId="0" fontId="9" fillId="0" borderId="0" xfId="0" applyFont="1"/>
    <xf numFmtId="0" fontId="7" fillId="0" borderId="0" xfId="0" applyFont="1"/>
    <xf numFmtId="0" fontId="8" fillId="0" borderId="0" xfId="0" applyFont="1" applyAlignment="1">
      <alignment horizontal="left"/>
    </xf>
    <xf numFmtId="0" fontId="7" fillId="0" borderId="6" xfId="0" applyFont="1" applyFill="1" applyBorder="1" applyAlignment="1">
      <alignment horizontal="left" vertical="center"/>
    </xf>
    <xf numFmtId="4" fontId="7" fillId="0" borderId="6" xfId="0" applyNumberFormat="1" applyFont="1" applyFill="1" applyBorder="1" applyAlignment="1">
      <alignment horizontal="right"/>
    </xf>
    <xf numFmtId="0" fontId="7" fillId="0" borderId="6" xfId="0" applyFont="1" applyBorder="1"/>
    <xf numFmtId="4" fontId="7" fillId="0" borderId="6" xfId="0" applyNumberFormat="1" applyFont="1" applyBorder="1"/>
    <xf numFmtId="0" fontId="1" fillId="2" borderId="5" xfId="0" applyFont="1" applyFill="1" applyBorder="1" applyAlignment="1"/>
    <xf numFmtId="4" fontId="1" fillId="2" borderId="6" xfId="0" applyNumberFormat="1" applyFont="1" applyFill="1" applyBorder="1"/>
    <xf numFmtId="4" fontId="7" fillId="0" borderId="0" xfId="0" applyNumberFormat="1" applyFont="1" applyFill="1" applyBorder="1"/>
    <xf numFmtId="4" fontId="4" fillId="0" borderId="0" xfId="0" applyNumberFormat="1" applyFont="1" applyFill="1" applyBorder="1"/>
    <xf numFmtId="4" fontId="4" fillId="0" borderId="7" xfId="0" applyNumberFormat="1" applyFont="1" applyFill="1" applyBorder="1" applyAlignment="1">
      <alignment horizontal="right"/>
    </xf>
    <xf numFmtId="0" fontId="9" fillId="0" borderId="0" xfId="0" applyFont="1" applyBorder="1"/>
    <xf numFmtId="0" fontId="7" fillId="3" borderId="6" xfId="0" applyFont="1" applyFill="1" applyBorder="1"/>
    <xf numFmtId="164" fontId="7" fillId="3" borderId="6" xfId="0" applyNumberFormat="1" applyFont="1" applyFill="1" applyBorder="1" applyAlignment="1">
      <alignment horizontal="right"/>
    </xf>
    <xf numFmtId="0" fontId="7" fillId="3" borderId="6" xfId="0" applyFont="1" applyFill="1" applyBorder="1" applyAlignment="1">
      <alignment horizontal="left"/>
    </xf>
    <xf numFmtId="0" fontId="7" fillId="3" borderId="10" xfId="0" applyFont="1" applyFill="1" applyBorder="1"/>
    <xf numFmtId="0" fontId="7" fillId="0" borderId="0" xfId="0" applyFont="1" applyBorder="1"/>
    <xf numFmtId="164" fontId="7" fillId="0" borderId="0" xfId="0" applyNumberFormat="1" applyFont="1" applyBorder="1"/>
    <xf numFmtId="0" fontId="7" fillId="0" borderId="0" xfId="0" applyFont="1" applyFill="1" applyBorder="1" applyAlignment="1">
      <alignment horizontal="right"/>
    </xf>
    <xf numFmtId="164" fontId="7" fillId="0" borderId="0" xfId="0" applyNumberFormat="1" applyFont="1" applyBorder="1" applyAlignment="1"/>
    <xf numFmtId="0" fontId="1" fillId="0" borderId="0" xfId="0" applyFont="1" applyFill="1" applyBorder="1" applyAlignment="1"/>
    <xf numFmtId="4" fontId="1" fillId="0" borderId="0" xfId="0" applyNumberFormat="1" applyFont="1" applyFill="1" applyBorder="1"/>
    <xf numFmtId="4" fontId="1" fillId="0" borderId="0" xfId="0" applyNumberFormat="1" applyFont="1" applyFill="1" applyBorder="1" applyAlignment="1">
      <alignment horizontal="left"/>
    </xf>
    <xf numFmtId="4" fontId="3" fillId="0" borderId="0" xfId="0" applyNumberFormat="1" applyFont="1" applyFill="1" applyBorder="1"/>
    <xf numFmtId="4" fontId="7" fillId="0" borderId="0" xfId="0" applyNumberFormat="1" applyFont="1" applyFill="1" applyBorder="1" applyAlignment="1">
      <alignment horizontal="right"/>
    </xf>
    <xf numFmtId="165" fontId="7" fillId="0" borderId="0" xfId="0" applyNumberFormat="1" applyFont="1" applyFill="1" applyBorder="1" applyAlignment="1">
      <alignment horizontal="right"/>
    </xf>
    <xf numFmtId="0" fontId="7" fillId="0" borderId="0" xfId="0" applyFont="1" applyFill="1" applyBorder="1" applyAlignment="1"/>
    <xf numFmtId="0" fontId="1" fillId="2" borderId="6" xfId="0" applyFont="1" applyFill="1" applyBorder="1" applyAlignment="1"/>
    <xf numFmtId="0" fontId="7" fillId="0" borderId="12" xfId="0" applyFont="1" applyFill="1" applyBorder="1" applyAlignment="1"/>
    <xf numFmtId="0" fontId="11" fillId="2" borderId="5" xfId="0" applyFont="1" applyFill="1" applyBorder="1" applyAlignment="1"/>
    <xf numFmtId="164" fontId="11" fillId="2" borderId="6" xfId="0" applyNumberFormat="1" applyFont="1" applyFill="1" applyBorder="1"/>
    <xf numFmtId="164" fontId="7" fillId="0" borderId="12" xfId="0" applyNumberFormat="1" applyFont="1" applyBorder="1"/>
    <xf numFmtId="0" fontId="11" fillId="2" borderId="6" xfId="0" applyFont="1" applyFill="1" applyBorder="1"/>
    <xf numFmtId="0" fontId="7" fillId="0" borderId="0" xfId="0" applyFont="1" applyFill="1"/>
    <xf numFmtId="49" fontId="0" fillId="0" borderId="0" xfId="0" applyNumberFormat="1" applyFont="1"/>
    <xf numFmtId="49" fontId="0" fillId="0" borderId="0" xfId="0" applyNumberFormat="1" applyFont="1" applyFill="1"/>
    <xf numFmtId="49" fontId="0" fillId="0" borderId="0" xfId="0" applyNumberFormat="1" applyFont="1" applyFill="1" applyBorder="1"/>
    <xf numFmtId="49" fontId="4" fillId="0" borderId="0" xfId="0" applyNumberFormat="1" applyFont="1" applyFill="1" applyBorder="1"/>
    <xf numFmtId="4" fontId="0" fillId="0" borderId="0" xfId="0" applyNumberFormat="1" applyFont="1"/>
    <xf numFmtId="4" fontId="7" fillId="0" borderId="6" xfId="0" applyNumberFormat="1" applyFont="1" applyBorder="1" applyAlignment="1">
      <alignment horizontal="right"/>
    </xf>
    <xf numFmtId="4" fontId="1" fillId="2" borderId="6" xfId="0" applyNumberFormat="1" applyFont="1" applyFill="1" applyBorder="1" applyAlignment="1">
      <alignment horizontal="right"/>
    </xf>
    <xf numFmtId="4" fontId="4" fillId="0" borderId="13" xfId="0" applyNumberFormat="1" applyFont="1" applyBorder="1"/>
    <xf numFmtId="4" fontId="4" fillId="0" borderId="7" xfId="0" applyNumberFormat="1" applyFont="1" applyBorder="1"/>
    <xf numFmtId="4" fontId="4" fillId="0" borderId="13" xfId="0" applyNumberFormat="1" applyFont="1" applyFill="1" applyBorder="1" applyAlignment="1">
      <alignment horizontal="right"/>
    </xf>
    <xf numFmtId="0" fontId="4" fillId="0" borderId="13" xfId="0" applyFont="1" applyBorder="1"/>
    <xf numFmtId="164" fontId="4" fillId="0" borderId="0" xfId="0" applyNumberFormat="1" applyFont="1" applyBorder="1" applyAlignment="1"/>
    <xf numFmtId="4" fontId="1" fillId="2" borderId="6" xfId="0" applyNumberFormat="1" applyFont="1" applyFill="1" applyBorder="1" applyAlignment="1">
      <alignment horizontal="center" wrapText="1"/>
    </xf>
    <xf numFmtId="0" fontId="7" fillId="5" borderId="6" xfId="0" applyFont="1" applyFill="1" applyBorder="1" applyAlignment="1"/>
    <xf numFmtId="4" fontId="7" fillId="5" borderId="5" xfId="0" applyNumberFormat="1" applyFont="1" applyFill="1" applyBorder="1" applyAlignment="1">
      <alignment horizontal="right"/>
    </xf>
    <xf numFmtId="4" fontId="7" fillId="5" borderId="6" xfId="0" applyNumberFormat="1" applyFont="1" applyFill="1" applyBorder="1" applyAlignment="1">
      <alignment horizontal="right"/>
    </xf>
    <xf numFmtId="4" fontId="1" fillId="2" borderId="5" xfId="0" applyNumberFormat="1" applyFont="1" applyFill="1" applyBorder="1" applyAlignment="1">
      <alignment horizontal="center" vertical="center"/>
    </xf>
    <xf numFmtId="4" fontId="1" fillId="2" borderId="6" xfId="0" applyNumberFormat="1" applyFont="1" applyFill="1" applyBorder="1" applyAlignment="1">
      <alignment horizontal="center" vertical="center"/>
    </xf>
    <xf numFmtId="164" fontId="0" fillId="0" borderId="0" xfId="0" applyNumberFormat="1" applyFont="1" applyFill="1"/>
    <xf numFmtId="0" fontId="19" fillId="0" borderId="0" xfId="1"/>
    <xf numFmtId="164" fontId="4" fillId="0" borderId="18" xfId="0" applyNumberFormat="1" applyFont="1" applyBorder="1"/>
    <xf numFmtId="0" fontId="14" fillId="0" borderId="0" xfId="0" applyFont="1"/>
    <xf numFmtId="0" fontId="7" fillId="0" borderId="10" xfId="0" applyFont="1" applyFill="1" applyBorder="1" applyAlignment="1"/>
    <xf numFmtId="4" fontId="16" fillId="0" borderId="0" xfId="0" applyNumberFormat="1" applyFont="1" applyFill="1" applyBorder="1" applyAlignment="1">
      <alignment horizontal="center" wrapText="1"/>
    </xf>
    <xf numFmtId="49" fontId="16" fillId="0" borderId="0" xfId="0" applyNumberFormat="1" applyFont="1" applyFill="1" applyBorder="1" applyAlignment="1">
      <alignment horizontal="center" wrapText="1"/>
    </xf>
    <xf numFmtId="4" fontId="17" fillId="0" borderId="0" xfId="0" applyNumberFormat="1" applyFont="1" applyFill="1" applyBorder="1" applyAlignment="1">
      <alignment horizontal="center" wrapText="1"/>
    </xf>
    <xf numFmtId="0" fontId="15" fillId="0" borderId="0" xfId="0" applyFont="1" applyFill="1" applyBorder="1"/>
    <xf numFmtId="4" fontId="16" fillId="0" borderId="0" xfId="0" applyNumberFormat="1" applyFont="1" applyFill="1" applyBorder="1"/>
    <xf numFmtId="0" fontId="7" fillId="0" borderId="7" xfId="0" applyFont="1" applyFill="1" applyBorder="1" applyAlignment="1"/>
    <xf numFmtId="0" fontId="14" fillId="0" borderId="0" xfId="0" applyFont="1" applyAlignment="1"/>
    <xf numFmtId="0" fontId="1" fillId="6" borderId="5" xfId="0" applyFont="1" applyFill="1" applyBorder="1" applyAlignment="1">
      <alignment horizontal="center"/>
    </xf>
    <xf numFmtId="0" fontId="2" fillId="0" borderId="11" xfId="0" applyFont="1" applyBorder="1"/>
    <xf numFmtId="0" fontId="2" fillId="0" borderId="14" xfId="0" applyFont="1" applyBorder="1"/>
    <xf numFmtId="0" fontId="7" fillId="7" borderId="5" xfId="0" applyFont="1" applyFill="1" applyBorder="1"/>
    <xf numFmtId="0" fontId="1" fillId="6" borderId="17" xfId="0" applyFont="1" applyFill="1" applyBorder="1" applyAlignment="1">
      <alignment horizontal="center"/>
    </xf>
    <xf numFmtId="0" fontId="1" fillId="6" borderId="6" xfId="0" applyFont="1" applyFill="1" applyBorder="1" applyAlignment="1">
      <alignment horizontal="center"/>
    </xf>
    <xf numFmtId="2" fontId="0" fillId="0" borderId="0" xfId="0" applyNumberFormat="1" applyFont="1" applyFill="1"/>
    <xf numFmtId="4" fontId="0" fillId="0" borderId="0" xfId="0" applyNumberFormat="1" applyFont="1" applyFill="1" applyBorder="1"/>
    <xf numFmtId="0" fontId="18" fillId="0" borderId="0" xfId="0" applyFont="1"/>
    <xf numFmtId="49" fontId="18" fillId="0" borderId="0" xfId="0" applyNumberFormat="1" applyFont="1"/>
    <xf numFmtId="4" fontId="22" fillId="0" borderId="0" xfId="0" applyNumberFormat="1" applyFont="1" applyFill="1" applyBorder="1" applyAlignment="1">
      <alignment horizontal="right"/>
    </xf>
    <xf numFmtId="4" fontId="24" fillId="0" borderId="10" xfId="0" applyNumberFormat="1" applyFont="1" applyBorder="1"/>
    <xf numFmtId="4" fontId="24" fillId="0" borderId="7" xfId="0" applyNumberFormat="1" applyFont="1" applyFill="1" applyBorder="1" applyAlignment="1">
      <alignment horizontal="right"/>
    </xf>
    <xf numFmtId="0" fontId="25" fillId="8" borderId="5" xfId="0" applyFont="1" applyFill="1" applyBorder="1" applyAlignment="1">
      <alignment horizontal="left"/>
    </xf>
    <xf numFmtId="164" fontId="25" fillId="8" borderId="6" xfId="0" applyNumberFormat="1" applyFont="1" applyFill="1" applyBorder="1"/>
    <xf numFmtId="164" fontId="7" fillId="7" borderId="6" xfId="0" applyNumberFormat="1" applyFont="1" applyFill="1" applyBorder="1"/>
    <xf numFmtId="164" fontId="7" fillId="7" borderId="17" xfId="0" applyNumberFormat="1" applyFont="1" applyFill="1" applyBorder="1"/>
    <xf numFmtId="4" fontId="7" fillId="9" borderId="0" xfId="0" applyNumberFormat="1" applyFont="1" applyFill="1" applyBorder="1" applyAlignment="1">
      <alignment horizontal="right"/>
    </xf>
    <xf numFmtId="0" fontId="26" fillId="9" borderId="0" xfId="0" applyFont="1" applyFill="1" applyAlignment="1">
      <alignment horizontal="right"/>
    </xf>
    <xf numFmtId="0" fontId="27" fillId="9" borderId="0" xfId="0" applyFont="1" applyFill="1" applyAlignment="1">
      <alignment horizontal="right"/>
    </xf>
    <xf numFmtId="0" fontId="26" fillId="9" borderId="0" xfId="0" applyFont="1" applyFill="1" applyBorder="1" applyAlignment="1">
      <alignment horizontal="right"/>
    </xf>
    <xf numFmtId="4" fontId="26" fillId="9" borderId="0" xfId="0" applyNumberFormat="1" applyFont="1" applyFill="1" applyBorder="1" applyAlignment="1">
      <alignment horizontal="right"/>
    </xf>
    <xf numFmtId="0" fontId="7" fillId="9" borderId="0" xfId="0" applyFont="1" applyFill="1" applyBorder="1" applyAlignment="1">
      <alignment horizontal="right"/>
    </xf>
    <xf numFmtId="4" fontId="25" fillId="2" borderId="6" xfId="0" applyNumberFormat="1" applyFont="1" applyFill="1" applyBorder="1"/>
    <xf numFmtId="164" fontId="4" fillId="0" borderId="13" xfId="0" applyNumberFormat="1" applyFont="1" applyBorder="1"/>
    <xf numFmtId="0" fontId="24" fillId="0" borderId="0" xfId="0" applyFont="1"/>
    <xf numFmtId="0" fontId="7" fillId="0" borderId="0" xfId="0" applyFont="1" applyFill="1" applyBorder="1" applyAlignment="1">
      <alignment horizontal="left" indent="1"/>
    </xf>
    <xf numFmtId="0" fontId="29" fillId="0" borderId="0" xfId="0" applyFont="1"/>
    <xf numFmtId="0" fontId="0" fillId="0" borderId="0" xfId="0" applyFont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0" fillId="0" borderId="0" xfId="0" applyFont="1" applyFill="1" applyAlignment="1">
      <alignment horizontal="center" vertical="center"/>
    </xf>
    <xf numFmtId="0" fontId="0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0" fillId="0" borderId="26" xfId="0" applyFont="1" applyBorder="1" applyAlignment="1">
      <alignment horizontal="center" vertical="center"/>
    </xf>
    <xf numFmtId="164" fontId="4" fillId="9" borderId="7" xfId="0" applyNumberFormat="1" applyFont="1" applyFill="1" applyBorder="1"/>
    <xf numFmtId="164" fontId="4" fillId="9" borderId="8" xfId="0" applyNumberFormat="1" applyFont="1" applyFill="1" applyBorder="1"/>
    <xf numFmtId="4" fontId="4" fillId="0" borderId="11" xfId="0" applyNumberFormat="1" applyFont="1" applyFill="1" applyBorder="1" applyAlignment="1">
      <alignment horizontal="right"/>
    </xf>
    <xf numFmtId="4" fontId="4" fillId="0" borderId="12" xfId="0" applyNumberFormat="1" applyFont="1" applyFill="1" applyBorder="1" applyAlignment="1">
      <alignment horizontal="right"/>
    </xf>
    <xf numFmtId="4" fontId="4" fillId="0" borderId="22" xfId="0" applyNumberFormat="1" applyFont="1" applyFill="1" applyBorder="1" applyAlignment="1">
      <alignment horizontal="right"/>
    </xf>
    <xf numFmtId="0" fontId="6" fillId="2" borderId="3" xfId="0" applyFont="1" applyFill="1" applyBorder="1" applyAlignment="1">
      <alignment horizontal="center" vertical="center"/>
    </xf>
    <xf numFmtId="0" fontId="6" fillId="8" borderId="3" xfId="0" applyFont="1" applyFill="1" applyBorder="1" applyAlignment="1">
      <alignment horizontal="center" vertical="center"/>
    </xf>
    <xf numFmtId="0" fontId="7" fillId="0" borderId="13" xfId="0" applyFont="1" applyBorder="1"/>
    <xf numFmtId="164" fontId="7" fillId="0" borderId="13" xfId="0" applyNumberFormat="1" applyFont="1" applyBorder="1"/>
    <xf numFmtId="164" fontId="30" fillId="0" borderId="4" xfId="0" applyNumberFormat="1" applyFont="1" applyBorder="1"/>
    <xf numFmtId="164" fontId="0" fillId="0" borderId="4" xfId="0" applyNumberFormat="1" applyFont="1" applyBorder="1"/>
    <xf numFmtId="0" fontId="7" fillId="0" borderId="7" xfId="0" applyFont="1" applyBorder="1"/>
    <xf numFmtId="164" fontId="7" fillId="0" borderId="7" xfId="0" applyNumberFormat="1" applyFont="1" applyBorder="1"/>
    <xf numFmtId="0" fontId="1" fillId="2" borderId="3" xfId="0" applyFont="1" applyFill="1" applyBorder="1" applyAlignment="1">
      <alignment horizontal="center" vertical="center" wrapText="1"/>
    </xf>
    <xf numFmtId="49" fontId="1" fillId="2" borderId="3" xfId="0" applyNumberFormat="1" applyFont="1" applyFill="1" applyBorder="1" applyAlignment="1">
      <alignment horizontal="center" vertical="center" wrapText="1"/>
    </xf>
    <xf numFmtId="4" fontId="7" fillId="0" borderId="5" xfId="0" applyNumberFormat="1" applyFont="1" applyFill="1" applyBorder="1" applyAlignment="1">
      <alignment horizontal="right"/>
    </xf>
    <xf numFmtId="4" fontId="4" fillId="0" borderId="25" xfId="0" applyNumberFormat="1" applyFont="1" applyFill="1" applyBorder="1" applyAlignment="1">
      <alignment horizontal="right"/>
    </xf>
    <xf numFmtId="4" fontId="1" fillId="2" borderId="5" xfId="0" applyNumberFormat="1" applyFont="1" applyFill="1" applyBorder="1" applyAlignment="1">
      <alignment horizontal="right"/>
    </xf>
    <xf numFmtId="10" fontId="4" fillId="0" borderId="7" xfId="0" applyNumberFormat="1" applyFont="1" applyBorder="1"/>
    <xf numFmtId="10" fontId="4" fillId="0" borderId="7" xfId="0" applyNumberFormat="1" applyFont="1" applyBorder="1" applyAlignment="1">
      <alignment horizontal="right"/>
    </xf>
    <xf numFmtId="10" fontId="4" fillId="0" borderId="12" xfId="0" applyNumberFormat="1" applyFont="1" applyBorder="1"/>
    <xf numFmtId="10" fontId="4" fillId="0" borderId="6" xfId="0" applyNumberFormat="1" applyFont="1" applyBorder="1"/>
    <xf numFmtId="10" fontId="31" fillId="8" borderId="6" xfId="0" applyNumberFormat="1" applyFont="1" applyFill="1" applyBorder="1"/>
    <xf numFmtId="10" fontId="4" fillId="3" borderId="6" xfId="0" applyNumberFormat="1" applyFont="1" applyFill="1" applyBorder="1"/>
    <xf numFmtId="10" fontId="32" fillId="2" borderId="6" xfId="0" applyNumberFormat="1" applyFont="1" applyFill="1" applyBorder="1"/>
    <xf numFmtId="164" fontId="7" fillId="3" borderId="5" xfId="0" applyNumberFormat="1" applyFont="1" applyFill="1" applyBorder="1"/>
    <xf numFmtId="164" fontId="7" fillId="3" borderId="5" xfId="0" applyNumberFormat="1" applyFont="1" applyFill="1" applyBorder="1" applyAlignment="1">
      <alignment horizontal="right"/>
    </xf>
    <xf numFmtId="164" fontId="4" fillId="0" borderId="25" xfId="0" applyNumberFormat="1" applyFont="1" applyBorder="1"/>
    <xf numFmtId="164" fontId="4" fillId="0" borderId="22" xfId="0" applyNumberFormat="1" applyFont="1" applyBorder="1"/>
    <xf numFmtId="164" fontId="4" fillId="0" borderId="14" xfId="0" applyNumberFormat="1" applyFont="1" applyBorder="1"/>
    <xf numFmtId="164" fontId="4" fillId="0" borderId="16" xfId="0" applyNumberFormat="1" applyFont="1" applyBorder="1"/>
    <xf numFmtId="164" fontId="0" fillId="0" borderId="15" xfId="0" applyNumberFormat="1" applyFont="1" applyBorder="1"/>
    <xf numFmtId="10" fontId="4" fillId="3" borderId="6" xfId="0" applyNumberFormat="1" applyFont="1" applyFill="1" applyBorder="1" applyAlignment="1">
      <alignment horizontal="right"/>
    </xf>
    <xf numFmtId="10" fontId="4" fillId="0" borderId="13" xfId="0" applyNumberFormat="1" applyFont="1" applyBorder="1" applyAlignment="1">
      <alignment horizontal="right"/>
    </xf>
    <xf numFmtId="10" fontId="4" fillId="0" borderId="8" xfId="0" applyNumberFormat="1" applyFont="1" applyBorder="1" applyAlignment="1">
      <alignment horizontal="right"/>
    </xf>
    <xf numFmtId="10" fontId="4" fillId="0" borderId="18" xfId="0" applyNumberFormat="1" applyFont="1" applyBorder="1" applyAlignment="1">
      <alignment horizontal="right"/>
    </xf>
    <xf numFmtId="10" fontId="0" fillId="0" borderId="4" xfId="0" applyNumberFormat="1" applyFont="1" applyBorder="1" applyAlignment="1">
      <alignment horizontal="right"/>
    </xf>
    <xf numFmtId="0" fontId="0" fillId="0" borderId="26" xfId="0" applyFont="1" applyBorder="1" applyAlignment="1">
      <alignment horizontal="center" vertical="center"/>
    </xf>
    <xf numFmtId="164" fontId="26" fillId="0" borderId="4" xfId="0" applyNumberFormat="1" applyFont="1" applyBorder="1"/>
    <xf numFmtId="0" fontId="0" fillId="0" borderId="26" xfId="0" applyFont="1" applyBorder="1" applyAlignment="1">
      <alignment horizontal="center" vertical="center"/>
    </xf>
    <xf numFmtId="164" fontId="0" fillId="0" borderId="0" xfId="0" applyNumberFormat="1" applyFont="1"/>
    <xf numFmtId="164" fontId="18" fillId="0" borderId="0" xfId="0" applyNumberFormat="1" applyFont="1"/>
    <xf numFmtId="164" fontId="0" fillId="0" borderId="0" xfId="0" applyNumberFormat="1" applyFont="1" applyFill="1" applyBorder="1"/>
    <xf numFmtId="164" fontId="4" fillId="0" borderId="0" xfId="0" applyNumberFormat="1" applyFont="1" applyFill="1" applyBorder="1"/>
    <xf numFmtId="164" fontId="16" fillId="0" borderId="0" xfId="0" applyNumberFormat="1" applyFont="1" applyFill="1" applyBorder="1" applyAlignment="1">
      <alignment horizontal="center" wrapText="1"/>
    </xf>
    <xf numFmtId="164" fontId="16" fillId="0" borderId="0" xfId="0" applyNumberFormat="1" applyFont="1" applyFill="1" applyBorder="1"/>
    <xf numFmtId="164" fontId="33" fillId="0" borderId="0" xfId="0" applyNumberFormat="1" applyFont="1"/>
    <xf numFmtId="0" fontId="0" fillId="0" borderId="26" xfId="0" applyFont="1" applyBorder="1" applyAlignment="1">
      <alignment horizontal="center" vertical="center"/>
    </xf>
    <xf numFmtId="164" fontId="25" fillId="8" borderId="4" xfId="0" applyNumberFormat="1" applyFont="1" applyFill="1" applyBorder="1"/>
    <xf numFmtId="10" fontId="25" fillId="8" borderId="4" xfId="0" applyNumberFormat="1" applyFont="1" applyFill="1" applyBorder="1" applyAlignment="1">
      <alignment horizontal="right"/>
    </xf>
    <xf numFmtId="0" fontId="4" fillId="0" borderId="7" xfId="0" applyFont="1" applyBorder="1" applyAlignment="1">
      <alignment horizontal="left" indent="6"/>
    </xf>
    <xf numFmtId="0" fontId="10" fillId="4" borderId="25" xfId="0" applyFont="1" applyFill="1" applyBorder="1" applyAlignment="1">
      <alignment horizontal="left" indent="4"/>
    </xf>
    <xf numFmtId="0" fontId="10" fillId="4" borderId="11" xfId="0" applyFont="1" applyFill="1" applyBorder="1" applyAlignment="1">
      <alignment horizontal="left" indent="4"/>
    </xf>
    <xf numFmtId="0" fontId="10" fillId="4" borderId="22" xfId="0" applyFont="1" applyFill="1" applyBorder="1" applyAlignment="1">
      <alignment horizontal="left" indent="4"/>
    </xf>
    <xf numFmtId="0" fontId="10" fillId="4" borderId="14" xfId="0" applyFont="1" applyFill="1" applyBorder="1" applyAlignment="1">
      <alignment horizontal="left" indent="4"/>
    </xf>
    <xf numFmtId="14" fontId="21" fillId="0" borderId="0" xfId="0" applyNumberFormat="1" applyFont="1"/>
    <xf numFmtId="164" fontId="7" fillId="0" borderId="20" xfId="0" applyNumberFormat="1" applyFont="1" applyBorder="1"/>
    <xf numFmtId="164" fontId="7" fillId="0" borderId="21" xfId="0" applyNumberFormat="1" applyFont="1" applyBorder="1"/>
    <xf numFmtId="164" fontId="24" fillId="0" borderId="0" xfId="0" applyNumberFormat="1" applyFont="1"/>
    <xf numFmtId="0" fontId="7" fillId="0" borderId="7" xfId="0" applyFont="1" applyFill="1" applyBorder="1"/>
    <xf numFmtId="0" fontId="7" fillId="0" borderId="18" xfId="0" applyFont="1" applyFill="1" applyBorder="1"/>
    <xf numFmtId="164" fontId="22" fillId="3" borderId="6" xfId="0" applyNumberFormat="1" applyFont="1" applyFill="1" applyBorder="1"/>
    <xf numFmtId="164" fontId="22" fillId="0" borderId="8" xfId="0" applyNumberFormat="1" applyFont="1" applyBorder="1"/>
    <xf numFmtId="4" fontId="4" fillId="0" borderId="13" xfId="0" applyNumberFormat="1" applyFont="1" applyBorder="1" applyAlignment="1">
      <alignment horizontal="right"/>
    </xf>
    <xf numFmtId="4" fontId="4" fillId="0" borderId="7" xfId="0" applyNumberFormat="1" applyFont="1" applyBorder="1" applyAlignment="1">
      <alignment horizontal="right"/>
    </xf>
    <xf numFmtId="164" fontId="34" fillId="0" borderId="0" xfId="0" applyNumberFormat="1" applyFont="1"/>
    <xf numFmtId="0" fontId="0" fillId="0" borderId="26" xfId="0" applyFont="1" applyBorder="1" applyAlignment="1">
      <alignment horizontal="center" vertical="center"/>
    </xf>
    <xf numFmtId="0" fontId="24" fillId="0" borderId="0" xfId="0" applyFont="1" applyAlignment="1">
      <alignment horizontal="right"/>
    </xf>
    <xf numFmtId="164" fontId="22" fillId="0" borderId="13" xfId="0" applyNumberFormat="1" applyFont="1" applyBorder="1"/>
    <xf numFmtId="164" fontId="22" fillId="0" borderId="7" xfId="0" applyNumberFormat="1" applyFont="1" applyBorder="1"/>
    <xf numFmtId="4" fontId="21" fillId="0" borderId="10" xfId="0" applyNumberFormat="1" applyFont="1" applyFill="1" applyBorder="1" applyAlignment="1">
      <alignment horizontal="right"/>
    </xf>
    <xf numFmtId="4" fontId="23" fillId="0" borderId="22" xfId="0" applyNumberFormat="1" applyFont="1" applyFill="1" applyBorder="1" applyAlignment="1">
      <alignment horizontal="right"/>
    </xf>
    <xf numFmtId="4" fontId="23" fillId="0" borderId="1" xfId="0" applyNumberFormat="1" applyFont="1" applyFill="1" applyBorder="1" applyAlignment="1">
      <alignment horizontal="right"/>
    </xf>
    <xf numFmtId="164" fontId="36" fillId="0" borderId="0" xfId="0" applyNumberFormat="1" applyFont="1"/>
    <xf numFmtId="164" fontId="4" fillId="0" borderId="0" xfId="0" applyNumberFormat="1" applyFont="1" applyFill="1"/>
    <xf numFmtId="164" fontId="29" fillId="0" borderId="0" xfId="0" applyNumberFormat="1" applyFont="1"/>
    <xf numFmtId="0" fontId="38" fillId="0" borderId="0" xfId="0" applyFont="1"/>
    <xf numFmtId="164" fontId="39" fillId="3" borderId="6" xfId="0" applyNumberFormat="1" applyFont="1" applyFill="1" applyBorder="1"/>
    <xf numFmtId="164" fontId="39" fillId="3" borderId="6" xfId="0" applyNumberFormat="1" applyFont="1" applyFill="1" applyBorder="1" applyAlignment="1">
      <alignment horizontal="right"/>
    </xf>
    <xf numFmtId="164" fontId="40" fillId="0" borderId="13" xfId="0" applyNumberFormat="1" applyFont="1" applyBorder="1"/>
    <xf numFmtId="164" fontId="40" fillId="0" borderId="7" xfId="0" applyNumberFormat="1" applyFont="1" applyBorder="1"/>
    <xf numFmtId="164" fontId="40" fillId="9" borderId="7" xfId="0" applyNumberFormat="1" applyFont="1" applyFill="1" applyBorder="1"/>
    <xf numFmtId="164" fontId="40" fillId="9" borderId="8" xfId="0" applyNumberFormat="1" applyFont="1" applyFill="1" applyBorder="1"/>
    <xf numFmtId="164" fontId="40" fillId="0" borderId="8" xfId="0" applyNumberFormat="1" applyFont="1" applyBorder="1"/>
    <xf numFmtId="164" fontId="40" fillId="0" borderId="18" xfId="0" applyNumberFormat="1" applyFont="1" applyBorder="1"/>
    <xf numFmtId="0" fontId="0" fillId="0" borderId="33" xfId="0" applyFont="1" applyBorder="1" applyAlignment="1">
      <alignment horizontal="center" vertical="center"/>
    </xf>
    <xf numFmtId="164" fontId="4" fillId="4" borderId="13" xfId="0" applyNumberFormat="1" applyFont="1" applyFill="1" applyBorder="1"/>
    <xf numFmtId="164" fontId="4" fillId="4" borderId="7" xfId="0" applyNumberFormat="1" applyFont="1" applyFill="1" applyBorder="1"/>
    <xf numFmtId="164" fontId="4" fillId="4" borderId="8" xfId="0" applyNumberFormat="1" applyFont="1" applyFill="1" applyBorder="1"/>
    <xf numFmtId="164" fontId="4" fillId="4" borderId="18" xfId="0" applyNumberFormat="1" applyFont="1" applyFill="1" applyBorder="1"/>
    <xf numFmtId="0" fontId="10" fillId="4" borderId="1" xfId="0" applyFont="1" applyFill="1" applyBorder="1" applyAlignment="1">
      <alignment horizontal="left" indent="4"/>
    </xf>
    <xf numFmtId="164" fontId="7" fillId="3" borderId="10" xfId="0" applyNumberFormat="1" applyFont="1" applyFill="1" applyBorder="1"/>
    <xf numFmtId="164" fontId="39" fillId="3" borderId="10" xfId="0" applyNumberFormat="1" applyFont="1" applyFill="1" applyBorder="1"/>
    <xf numFmtId="164" fontId="7" fillId="3" borderId="1" xfId="0" applyNumberFormat="1" applyFont="1" applyFill="1" applyBorder="1"/>
    <xf numFmtId="10" fontId="4" fillId="3" borderId="10" xfId="0" applyNumberFormat="1" applyFont="1" applyFill="1" applyBorder="1" applyAlignment="1">
      <alignment horizontal="right"/>
    </xf>
    <xf numFmtId="164" fontId="23" fillId="0" borderId="7" xfId="0" applyNumberFormat="1" applyFont="1" applyBorder="1"/>
    <xf numFmtId="4" fontId="26" fillId="9" borderId="0" xfId="0" applyNumberFormat="1" applyFont="1" applyFill="1" applyAlignment="1">
      <alignment horizontal="right"/>
    </xf>
    <xf numFmtId="0" fontId="42" fillId="0" borderId="0" xfId="0" applyFont="1"/>
    <xf numFmtId="164" fontId="41" fillId="0" borderId="8" xfId="0" applyNumberFormat="1" applyFont="1" applyBorder="1"/>
    <xf numFmtId="0" fontId="11" fillId="2" borderId="10" xfId="0" applyFont="1" applyFill="1" applyBorder="1"/>
    <xf numFmtId="164" fontId="11" fillId="2" borderId="4" xfId="0" applyNumberFormat="1" applyFont="1" applyFill="1" applyBorder="1"/>
    <xf numFmtId="164" fontId="35" fillId="2" borderId="4" xfId="0" applyNumberFormat="1" applyFont="1" applyFill="1" applyBorder="1"/>
    <xf numFmtId="164" fontId="11" fillId="2" borderId="15" xfId="0" applyNumberFormat="1" applyFont="1" applyFill="1" applyBorder="1"/>
    <xf numFmtId="10" fontId="32" fillId="2" borderId="4" xfId="0" applyNumberFormat="1" applyFont="1" applyFill="1" applyBorder="1" applyAlignment="1">
      <alignment horizontal="right"/>
    </xf>
    <xf numFmtId="4" fontId="43" fillId="0" borderId="1" xfId="0" applyNumberFormat="1" applyFont="1" applyFill="1" applyBorder="1" applyAlignment="1">
      <alignment horizontal="right"/>
    </xf>
    <xf numFmtId="4" fontId="43" fillId="0" borderId="10" xfId="0" applyNumberFormat="1" applyFont="1" applyFill="1" applyBorder="1" applyAlignment="1">
      <alignment horizontal="right"/>
    </xf>
    <xf numFmtId="4" fontId="44" fillId="0" borderId="10" xfId="0" applyNumberFormat="1" applyFont="1" applyFill="1" applyBorder="1" applyAlignment="1">
      <alignment horizontal="right"/>
    </xf>
    <xf numFmtId="4" fontId="24" fillId="0" borderId="10" xfId="0" applyNumberFormat="1" applyFont="1" applyFill="1" applyBorder="1" applyAlignment="1">
      <alignment horizontal="right"/>
    </xf>
    <xf numFmtId="4" fontId="43" fillId="0" borderId="7" xfId="0" applyNumberFormat="1" applyFont="1" applyFill="1" applyBorder="1" applyAlignment="1">
      <alignment horizontal="right"/>
    </xf>
    <xf numFmtId="4" fontId="44" fillId="0" borderId="7" xfId="0" applyNumberFormat="1" applyFont="1" applyFill="1" applyBorder="1" applyAlignment="1">
      <alignment horizontal="right"/>
    </xf>
    <xf numFmtId="164" fontId="45" fillId="0" borderId="0" xfId="0" applyNumberFormat="1" applyFont="1"/>
    <xf numFmtId="0" fontId="45" fillId="0" borderId="0" xfId="0" applyFont="1"/>
    <xf numFmtId="49" fontId="45" fillId="0" borderId="0" xfId="0" applyNumberFormat="1" applyFont="1"/>
    <xf numFmtId="0" fontId="45" fillId="0" borderId="0" xfId="0" applyFont="1" applyAlignment="1">
      <alignment horizontal="left" indent="1"/>
    </xf>
    <xf numFmtId="4" fontId="25" fillId="0" borderId="0" xfId="0" applyNumberFormat="1" applyFont="1"/>
    <xf numFmtId="4" fontId="45" fillId="0" borderId="0" xfId="0" applyNumberFormat="1" applyFont="1"/>
    <xf numFmtId="0" fontId="7" fillId="0" borderId="18" xfId="0" applyFont="1" applyBorder="1"/>
    <xf numFmtId="164" fontId="7" fillId="0" borderId="18" xfId="0" applyNumberFormat="1" applyFont="1" applyBorder="1"/>
    <xf numFmtId="0" fontId="23" fillId="0" borderId="7" xfId="0" applyFont="1" applyBorder="1"/>
    <xf numFmtId="0" fontId="23" fillId="0" borderId="18" xfId="0" applyFont="1" applyBorder="1"/>
    <xf numFmtId="0" fontId="0" fillId="0" borderId="26" xfId="0" applyFont="1" applyBorder="1" applyAlignment="1">
      <alignment horizontal="center" vertical="center"/>
    </xf>
    <xf numFmtId="164" fontId="22" fillId="3" borderId="6" xfId="0" applyNumberFormat="1" applyFont="1" applyFill="1" applyBorder="1" applyAlignment="1">
      <alignment horizontal="right"/>
    </xf>
    <xf numFmtId="4" fontId="0" fillId="0" borderId="8" xfId="0" applyNumberFormat="1" applyFont="1" applyBorder="1"/>
    <xf numFmtId="164" fontId="4" fillId="9" borderId="12" xfId="0" applyNumberFormat="1" applyFont="1" applyFill="1" applyBorder="1"/>
    <xf numFmtId="4" fontId="0" fillId="0" borderId="4" xfId="0" applyNumberFormat="1" applyFont="1" applyBorder="1"/>
    <xf numFmtId="164" fontId="4" fillId="0" borderId="12" xfId="0" applyNumberFormat="1" applyFont="1" applyBorder="1"/>
    <xf numFmtId="164" fontId="40" fillId="9" borderId="12" xfId="0" applyNumberFormat="1" applyFont="1" applyFill="1" applyBorder="1"/>
    <xf numFmtId="10" fontId="4" fillId="0" borderId="12" xfId="0" applyNumberFormat="1" applyFont="1" applyBorder="1" applyAlignment="1">
      <alignment horizontal="right"/>
    </xf>
    <xf numFmtId="0" fontId="0" fillId="0" borderId="26" xfId="0" applyFont="1" applyBorder="1" applyAlignment="1">
      <alignment vertical="center"/>
    </xf>
    <xf numFmtId="0" fontId="7" fillId="0" borderId="13" xfId="0" applyFont="1" applyBorder="1" applyAlignment="1">
      <alignment horizontal="right"/>
    </xf>
    <xf numFmtId="0" fontId="0" fillId="0" borderId="26" xfId="0" applyFont="1" applyBorder="1" applyAlignment="1">
      <alignment horizontal="right" vertical="center"/>
    </xf>
    <xf numFmtId="164" fontId="23" fillId="9" borderId="7" xfId="0" applyNumberFormat="1" applyFont="1" applyFill="1" applyBorder="1"/>
    <xf numFmtId="4" fontId="23" fillId="0" borderId="13" xfId="0" applyNumberFormat="1" applyFont="1" applyBorder="1"/>
    <xf numFmtId="4" fontId="23" fillId="0" borderId="7" xfId="0" applyNumberFormat="1" applyFont="1" applyBorder="1"/>
    <xf numFmtId="4" fontId="46" fillId="5" borderId="6" xfId="0" applyNumberFormat="1" applyFont="1" applyFill="1" applyBorder="1" applyAlignment="1">
      <alignment horizontal="right"/>
    </xf>
    <xf numFmtId="4" fontId="43" fillId="0" borderId="7" xfId="0" applyNumberFormat="1" applyFont="1" applyBorder="1"/>
    <xf numFmtId="4" fontId="46" fillId="9" borderId="0" xfId="0" applyNumberFormat="1" applyFont="1" applyFill="1" applyBorder="1" applyAlignment="1">
      <alignment horizontal="right"/>
    </xf>
    <xf numFmtId="164" fontId="47" fillId="0" borderId="4" xfId="0" applyNumberFormat="1" applyFont="1" applyBorder="1"/>
    <xf numFmtId="164" fontId="46" fillId="0" borderId="8" xfId="0" applyNumberFormat="1" applyFont="1" applyBorder="1"/>
    <xf numFmtId="4" fontId="46" fillId="0" borderId="6" xfId="0" applyNumberFormat="1" applyFont="1" applyBorder="1"/>
    <xf numFmtId="164" fontId="7" fillId="0" borderId="0" xfId="0" applyNumberFormat="1" applyFont="1" applyAlignment="1">
      <alignment horizontal="right"/>
    </xf>
    <xf numFmtId="0" fontId="0" fillId="0" borderId="33" xfId="0" applyFont="1" applyBorder="1" applyAlignment="1">
      <alignment horizontal="center" vertical="center"/>
    </xf>
    <xf numFmtId="0" fontId="0" fillId="0" borderId="34" xfId="0" applyFont="1" applyBorder="1" applyAlignment="1">
      <alignment horizontal="center" vertical="center"/>
    </xf>
    <xf numFmtId="0" fontId="28" fillId="0" borderId="0" xfId="0" applyFont="1" applyAlignment="1">
      <alignment horizontal="left" vertical="center" indent="15"/>
    </xf>
    <xf numFmtId="0" fontId="28" fillId="0" borderId="0" xfId="0" applyFont="1" applyBorder="1" applyAlignment="1">
      <alignment horizontal="left" vertical="center" indent="15"/>
    </xf>
    <xf numFmtId="0" fontId="5" fillId="5" borderId="24" xfId="0" applyFont="1" applyFill="1" applyBorder="1" applyAlignment="1">
      <alignment horizontal="center" vertical="center"/>
    </xf>
    <xf numFmtId="0" fontId="5" fillId="5" borderId="9" xfId="0" applyFont="1" applyFill="1" applyBorder="1" applyAlignment="1">
      <alignment horizontal="center" vertical="center"/>
    </xf>
    <xf numFmtId="0" fontId="5" fillId="5" borderId="23" xfId="0" applyFont="1" applyFill="1" applyBorder="1" applyAlignment="1">
      <alignment horizontal="center" vertical="center"/>
    </xf>
    <xf numFmtId="0" fontId="5" fillId="5" borderId="15" xfId="0" applyFont="1" applyFill="1" applyBorder="1" applyAlignment="1">
      <alignment horizontal="center" vertical="center"/>
    </xf>
    <xf numFmtId="0" fontId="5" fillId="5" borderId="2" xfId="0" applyFont="1" applyFill="1" applyBorder="1" applyAlignment="1">
      <alignment horizontal="center" vertical="center"/>
    </xf>
    <xf numFmtId="0" fontId="5" fillId="5" borderId="19" xfId="0" applyFont="1" applyFill="1" applyBorder="1" applyAlignment="1">
      <alignment horizontal="center" vertical="center"/>
    </xf>
    <xf numFmtId="0" fontId="0" fillId="0" borderId="37" xfId="0" applyFont="1" applyBorder="1" applyAlignment="1">
      <alignment horizontal="center" vertical="center"/>
    </xf>
    <xf numFmtId="0" fontId="0" fillId="0" borderId="38" xfId="0" applyFont="1" applyBorder="1" applyAlignment="1">
      <alignment horizontal="center" vertical="center"/>
    </xf>
    <xf numFmtId="0" fontId="0" fillId="0" borderId="36" xfId="0" applyFont="1" applyBorder="1" applyAlignment="1">
      <alignment horizontal="center" vertical="center"/>
    </xf>
    <xf numFmtId="0" fontId="1" fillId="6" borderId="27" xfId="0" applyFont="1" applyFill="1" applyBorder="1" applyAlignment="1">
      <alignment horizontal="center" vertical="center"/>
    </xf>
    <xf numFmtId="0" fontId="1" fillId="6" borderId="28" xfId="0" applyFont="1" applyFill="1" applyBorder="1" applyAlignment="1">
      <alignment horizontal="center" vertical="center"/>
    </xf>
    <xf numFmtId="0" fontId="1" fillId="6" borderId="29" xfId="0" applyFont="1" applyFill="1" applyBorder="1" applyAlignment="1">
      <alignment horizontal="center" vertical="center"/>
    </xf>
    <xf numFmtId="0" fontId="1" fillId="6" borderId="30" xfId="0" applyFont="1" applyFill="1" applyBorder="1" applyAlignment="1">
      <alignment horizontal="center" vertical="center"/>
    </xf>
    <xf numFmtId="0" fontId="1" fillId="6" borderId="31" xfId="0" applyFont="1" applyFill="1" applyBorder="1" applyAlignment="1">
      <alignment horizontal="center" vertical="center"/>
    </xf>
    <xf numFmtId="0" fontId="1" fillId="6" borderId="32" xfId="0" applyFont="1" applyFill="1" applyBorder="1" applyAlignment="1">
      <alignment horizontal="center" vertical="center"/>
    </xf>
    <xf numFmtId="0" fontId="5" fillId="5" borderId="27" xfId="0" applyFont="1" applyFill="1" applyBorder="1" applyAlignment="1">
      <alignment horizontal="center" vertical="center"/>
    </xf>
    <xf numFmtId="0" fontId="5" fillId="5" borderId="28" xfId="0" applyFont="1" applyFill="1" applyBorder="1" applyAlignment="1">
      <alignment horizontal="center" vertical="center"/>
    </xf>
    <xf numFmtId="0" fontId="5" fillId="5" borderId="29" xfId="0" applyFont="1" applyFill="1" applyBorder="1" applyAlignment="1">
      <alignment horizontal="center" vertical="center"/>
    </xf>
    <xf numFmtId="0" fontId="5" fillId="5" borderId="30" xfId="0" applyFont="1" applyFill="1" applyBorder="1" applyAlignment="1">
      <alignment horizontal="center" vertical="center"/>
    </xf>
    <xf numFmtId="0" fontId="5" fillId="5" borderId="31" xfId="0" applyFont="1" applyFill="1" applyBorder="1" applyAlignment="1">
      <alignment horizontal="center" vertical="center"/>
    </xf>
    <xf numFmtId="0" fontId="5" fillId="5" borderId="32" xfId="0" applyFont="1" applyFill="1" applyBorder="1" applyAlignment="1">
      <alignment horizontal="center" vertical="center"/>
    </xf>
    <xf numFmtId="0" fontId="0" fillId="0" borderId="35" xfId="0" applyFont="1" applyBorder="1" applyAlignment="1">
      <alignment horizontal="center" vertical="center"/>
    </xf>
    <xf numFmtId="0" fontId="0" fillId="0" borderId="26" xfId="0" applyFont="1" applyBorder="1" applyAlignment="1">
      <alignment horizontal="center" vertical="center"/>
    </xf>
  </cellXfs>
  <cellStyles count="4">
    <cellStyle name="Hypertextový odkaz" xfId="1" builtinId="8"/>
    <cellStyle name="Normální" xfId="0" builtinId="0"/>
    <cellStyle name="normální 2" xfId="2"/>
    <cellStyle name="Normální 3" xfId="3"/>
  </cellStyles>
  <dxfs count="20"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theme="3"/>
      </font>
      <fill>
        <patternFill>
          <bgColor theme="3" tint="0.7999816888943144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theme="3"/>
      </font>
      <fill>
        <patternFill>
          <bgColor theme="3" tint="0.7999816888943144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theme="3"/>
      </font>
      <fill>
        <patternFill>
          <bgColor theme="3" tint="0.7999816888943144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theme="3"/>
      </font>
      <fill>
        <patternFill>
          <bgColor theme="3" tint="0.7999816888943144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theme="3"/>
      </font>
      <fill>
        <patternFill>
          <bgColor theme="3" tint="0.79998168889431442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6666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0</xdr:row>
      <xdr:rowOff>0</xdr:rowOff>
    </xdr:from>
    <xdr:to>
      <xdr:col>2</xdr:col>
      <xdr:colOff>1219200</xdr:colOff>
      <xdr:row>1</xdr:row>
      <xdr:rowOff>323850</xdr:rowOff>
    </xdr:to>
    <xdr:pic>
      <xdr:nvPicPr>
        <xdr:cNvPr id="9217" name="Obrázek 1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575" y="0"/>
          <a:ext cx="1219200" cy="685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XFC186"/>
  <sheetViews>
    <sheetView showGridLines="0" tabSelected="1" zoomScaleNormal="100" workbookViewId="0">
      <selection activeCell="C1" sqref="C1:H2"/>
    </sheetView>
  </sheetViews>
  <sheetFormatPr defaultColWidth="0" defaultRowHeight="15" zeroHeight="1" x14ac:dyDescent="0.25"/>
  <cols>
    <col min="1" max="1" width="1.5703125" style="2" customWidth="1"/>
    <col min="2" max="2" width="7.42578125" style="112" customWidth="1"/>
    <col min="3" max="3" width="78.28515625" style="2" customWidth="1"/>
    <col min="4" max="5" width="14" style="2" customWidth="1"/>
    <col min="6" max="6" width="15.42578125" style="2" customWidth="1"/>
    <col min="7" max="8" width="14" style="2" customWidth="1"/>
    <col min="9" max="9" width="13" style="54" customWidth="1"/>
    <col min="10" max="10" width="15.140625" style="2" customWidth="1"/>
    <col min="11" max="11" width="16.28515625" style="102" customWidth="1"/>
    <col min="12" max="12" width="10" style="158" customWidth="1"/>
    <col min="13" max="13" width="12.28515625" style="2" hidden="1" customWidth="1"/>
    <col min="14" max="14" width="10.42578125" style="2" hidden="1" customWidth="1"/>
    <col min="15" max="15" width="17.28515625" style="2" hidden="1" customWidth="1"/>
    <col min="16" max="16" width="10.7109375" style="2" hidden="1" customWidth="1"/>
    <col min="17" max="17" width="3.85546875" style="2" hidden="1" customWidth="1"/>
    <col min="18" max="19" width="0" style="2" hidden="1" customWidth="1"/>
    <col min="20" max="16383" width="16.140625" style="2" hidden="1"/>
    <col min="16384" max="16384" width="4.5703125" style="2" customWidth="1"/>
  </cols>
  <sheetData>
    <row r="1" spans="2:13" ht="28.5" customHeight="1" x14ac:dyDescent="0.25">
      <c r="C1" s="261" t="s">
        <v>112</v>
      </c>
      <c r="D1" s="261"/>
      <c r="E1" s="261"/>
      <c r="F1" s="261"/>
      <c r="G1" s="261"/>
      <c r="H1" s="261"/>
      <c r="I1" s="73"/>
      <c r="J1" s="111"/>
      <c r="L1" s="173">
        <v>44119</v>
      </c>
    </row>
    <row r="2" spans="2:13" s="92" customFormat="1" ht="28.5" x14ac:dyDescent="0.45">
      <c r="B2" s="113"/>
      <c r="C2" s="262"/>
      <c r="D2" s="262"/>
      <c r="E2" s="262"/>
      <c r="F2" s="262"/>
      <c r="G2" s="262"/>
      <c r="H2" s="262"/>
      <c r="I2" s="93"/>
      <c r="K2" s="103"/>
      <c r="L2" s="159"/>
    </row>
    <row r="3" spans="2:13" ht="15" customHeight="1" x14ac:dyDescent="0.25">
      <c r="C3" s="278" t="s">
        <v>113</v>
      </c>
      <c r="D3" s="279"/>
      <c r="E3" s="279"/>
      <c r="F3" s="279"/>
      <c r="G3" s="279"/>
      <c r="H3" s="279"/>
      <c r="I3" s="279"/>
      <c r="J3" s="279"/>
      <c r="K3" s="280"/>
    </row>
    <row r="4" spans="2:13" ht="15.75" customHeight="1" x14ac:dyDescent="0.25">
      <c r="C4" s="281"/>
      <c r="D4" s="282"/>
      <c r="E4" s="282"/>
      <c r="F4" s="282"/>
      <c r="G4" s="282"/>
      <c r="H4" s="282"/>
      <c r="I4" s="282"/>
      <c r="J4" s="282"/>
      <c r="K4" s="283"/>
      <c r="M4" s="73"/>
    </row>
    <row r="5" spans="2:13" ht="15.75" thickBot="1" x14ac:dyDescent="0.3">
      <c r="C5" s="7"/>
      <c r="D5" s="7"/>
      <c r="E5" s="7"/>
      <c r="F5" s="7"/>
      <c r="G5" s="7"/>
      <c r="H5" s="7"/>
    </row>
    <row r="6" spans="2:13" ht="45" customHeight="1" thickBot="1" x14ac:dyDescent="0.3">
      <c r="C6" s="124" t="s">
        <v>2</v>
      </c>
      <c r="D6" s="131" t="s">
        <v>115</v>
      </c>
      <c r="E6" s="131" t="s">
        <v>116</v>
      </c>
      <c r="F6" s="131" t="s">
        <v>117</v>
      </c>
      <c r="G6" s="131" t="s">
        <v>118</v>
      </c>
      <c r="H6" s="131" t="s">
        <v>119</v>
      </c>
      <c r="I6" s="132" t="s">
        <v>120</v>
      </c>
      <c r="J6" s="132" t="s">
        <v>75</v>
      </c>
      <c r="K6" s="132" t="s">
        <v>121</v>
      </c>
    </row>
    <row r="7" spans="2:13" ht="15.75" thickBot="1" x14ac:dyDescent="0.3">
      <c r="C7" s="8" t="s">
        <v>49</v>
      </c>
      <c r="D7" s="9">
        <v>885901</v>
      </c>
      <c r="E7" s="9">
        <v>800138.8</v>
      </c>
      <c r="F7" s="9">
        <v>384747.9</v>
      </c>
      <c r="G7" s="9">
        <v>802833</v>
      </c>
      <c r="H7" s="9">
        <f t="shared" ref="H7:H16" si="0">SUM(G7-D7)</f>
        <v>-83068</v>
      </c>
      <c r="I7" s="179">
        <f>SUM(806833+30000)</f>
        <v>836833</v>
      </c>
      <c r="J7" s="9">
        <f>I7-G7</f>
        <v>34000</v>
      </c>
      <c r="K7" s="141">
        <f>I7/E7</f>
        <v>1.045859793325858</v>
      </c>
    </row>
    <row r="8" spans="2:13" ht="15.75" thickBot="1" x14ac:dyDescent="0.3">
      <c r="C8" s="10" t="s">
        <v>48</v>
      </c>
      <c r="D8" s="9">
        <v>105074.8</v>
      </c>
      <c r="E8" s="9">
        <v>119745.7</v>
      </c>
      <c r="F8" s="9">
        <v>62796.1</v>
      </c>
      <c r="G8" s="9">
        <v>89183.1</v>
      </c>
      <c r="H8" s="9">
        <f t="shared" si="0"/>
        <v>-15891.699999999997</v>
      </c>
      <c r="I8" s="9">
        <v>93483.1</v>
      </c>
      <c r="J8" s="9">
        <f>I8-G8</f>
        <v>4300</v>
      </c>
      <c r="K8" s="141">
        <f t="shared" ref="K8:K16" si="1">I8/E8</f>
        <v>0.78068022484314681</v>
      </c>
    </row>
    <row r="9" spans="2:13" ht="15.75" thickBot="1" x14ac:dyDescent="0.3">
      <c r="C9" s="10" t="s">
        <v>47</v>
      </c>
      <c r="D9" s="9">
        <v>26526</v>
      </c>
      <c r="E9" s="9">
        <v>12825.2</v>
      </c>
      <c r="F9" s="9">
        <v>0</v>
      </c>
      <c r="G9" s="179">
        <v>4982.5</v>
      </c>
      <c r="H9" s="9">
        <f t="shared" si="0"/>
        <v>-21543.5</v>
      </c>
      <c r="I9" s="9">
        <v>19982.5</v>
      </c>
      <c r="J9" s="9">
        <f>I9-G9</f>
        <v>15000</v>
      </c>
      <c r="K9" s="141">
        <f t="shared" si="1"/>
        <v>1.5580653713002526</v>
      </c>
      <c r="L9" s="191"/>
    </row>
    <row r="10" spans="2:13" ht="15.75" thickBot="1" x14ac:dyDescent="0.3">
      <c r="C10" s="8" t="s">
        <v>3</v>
      </c>
      <c r="D10" s="9">
        <v>10000</v>
      </c>
      <c r="E10" s="9">
        <v>15133.3</v>
      </c>
      <c r="F10" s="9">
        <v>11554</v>
      </c>
      <c r="G10" s="9">
        <v>5000</v>
      </c>
      <c r="H10" s="9">
        <f t="shared" si="0"/>
        <v>-5000</v>
      </c>
      <c r="I10" s="9">
        <v>5000</v>
      </c>
      <c r="J10" s="9">
        <f>I10-G10</f>
        <v>0</v>
      </c>
      <c r="K10" s="141">
        <f t="shared" si="1"/>
        <v>0.33039720351806945</v>
      </c>
    </row>
    <row r="11" spans="2:13" ht="15.75" thickBot="1" x14ac:dyDescent="0.3">
      <c r="C11" s="8" t="s">
        <v>4</v>
      </c>
      <c r="D11" s="9">
        <v>80968</v>
      </c>
      <c r="E11" s="9">
        <v>144160.70000000001</v>
      </c>
      <c r="F11" s="9">
        <v>90695.1</v>
      </c>
      <c r="G11" s="9">
        <v>95741</v>
      </c>
      <c r="H11" s="9">
        <f t="shared" si="0"/>
        <v>14773</v>
      </c>
      <c r="I11" s="179">
        <f>SUM(94553+30)</f>
        <v>94583</v>
      </c>
      <c r="J11" s="9">
        <f>I11-G11</f>
        <v>-1158</v>
      </c>
      <c r="K11" s="141">
        <f t="shared" si="1"/>
        <v>0.65609420597985435</v>
      </c>
    </row>
    <row r="12" spans="2:13" ht="15.75" thickBot="1" x14ac:dyDescent="0.3">
      <c r="C12" s="97" t="s">
        <v>5</v>
      </c>
      <c r="D12" s="98">
        <f>SUM(D7:D11)</f>
        <v>1108469.8</v>
      </c>
      <c r="E12" s="98">
        <f>SUM(E7:E11)</f>
        <v>1092003.7</v>
      </c>
      <c r="F12" s="98">
        <f>SUM(F7:F11)</f>
        <v>549793.1</v>
      </c>
      <c r="G12" s="98">
        <f>SUM(G7:G11)</f>
        <v>997739.6</v>
      </c>
      <c r="H12" s="98">
        <f t="shared" si="0"/>
        <v>-110730.20000000007</v>
      </c>
      <c r="I12" s="98">
        <f>SUM(I7:I11)</f>
        <v>1049881.6000000001</v>
      </c>
      <c r="J12" s="98">
        <f t="shared" ref="J12:J15" si="2">I12-G12</f>
        <v>52142.000000000116</v>
      </c>
      <c r="K12" s="140">
        <f t="shared" si="1"/>
        <v>0.96142677904845941</v>
      </c>
    </row>
    <row r="13" spans="2:13" x14ac:dyDescent="0.25">
      <c r="C13" s="12" t="s">
        <v>91</v>
      </c>
      <c r="D13" s="216">
        <v>105086.39999999999</v>
      </c>
      <c r="E13" s="13">
        <v>0</v>
      </c>
      <c r="F13" s="51">
        <v>0</v>
      </c>
      <c r="G13" s="180">
        <v>0</v>
      </c>
      <c r="H13" s="13">
        <f t="shared" si="0"/>
        <v>-105086.39999999999</v>
      </c>
      <c r="I13" s="256">
        <v>0</v>
      </c>
      <c r="J13" s="13">
        <f t="shared" si="2"/>
        <v>0</v>
      </c>
      <c r="K13" s="152" t="s">
        <v>71</v>
      </c>
    </row>
    <row r="14" spans="2:13" x14ac:dyDescent="0.25">
      <c r="C14" s="12" t="s">
        <v>6</v>
      </c>
      <c r="D14" s="13">
        <v>0</v>
      </c>
      <c r="E14" s="13">
        <v>0</v>
      </c>
      <c r="F14" s="51">
        <v>0</v>
      </c>
      <c r="G14" s="180">
        <v>273449.5</v>
      </c>
      <c r="H14" s="13">
        <f t="shared" ref="H14" si="3">SUM(G14-D14)</f>
        <v>273449.5</v>
      </c>
      <c r="I14" s="256">
        <v>146273.20000000001</v>
      </c>
      <c r="J14" s="13">
        <f t="shared" ref="J14" si="4">I14-G14</f>
        <v>-127176.29999999999</v>
      </c>
      <c r="K14" s="152" t="s">
        <v>71</v>
      </c>
    </row>
    <row r="15" spans="2:13" ht="15.75" thickBot="1" x14ac:dyDescent="0.3">
      <c r="C15" s="12" t="s">
        <v>132</v>
      </c>
      <c r="D15" s="13">
        <v>0</v>
      </c>
      <c r="E15" s="13">
        <v>0</v>
      </c>
      <c r="F15" s="51">
        <v>0</v>
      </c>
      <c r="G15" s="180">
        <v>200000</v>
      </c>
      <c r="H15" s="13">
        <f t="shared" si="0"/>
        <v>200000</v>
      </c>
      <c r="I15" s="180">
        <v>200000</v>
      </c>
      <c r="J15" s="13">
        <f t="shared" si="2"/>
        <v>0</v>
      </c>
      <c r="K15" s="152" t="s">
        <v>71</v>
      </c>
    </row>
    <row r="16" spans="2:13" ht="16.5" thickBot="1" x14ac:dyDescent="0.3">
      <c r="C16" s="49" t="s">
        <v>7</v>
      </c>
      <c r="D16" s="50">
        <f>SUM(D12:D15)</f>
        <v>1213556.2</v>
      </c>
      <c r="E16" s="50">
        <f>SUM(E12:E15)</f>
        <v>1092003.7</v>
      </c>
      <c r="F16" s="50">
        <f>SUM(F12:F15)</f>
        <v>549793.1</v>
      </c>
      <c r="G16" s="50">
        <f>SUM(G12:G15)</f>
        <v>1471189.1</v>
      </c>
      <c r="H16" s="50">
        <f t="shared" si="0"/>
        <v>257632.90000000014</v>
      </c>
      <c r="I16" s="50">
        <f>SUM(I12:I15)</f>
        <v>1396154.8</v>
      </c>
      <c r="J16" s="50">
        <f>SUM(I16-G16)</f>
        <v>-75034.300000000047</v>
      </c>
      <c r="K16" s="142">
        <f t="shared" si="1"/>
        <v>1.2785257046290228</v>
      </c>
    </row>
    <row r="17" spans="2:16" x14ac:dyDescent="0.25">
      <c r="C17" s="15"/>
      <c r="D17" s="16"/>
      <c r="E17" s="16"/>
      <c r="F17" s="16"/>
      <c r="G17" s="16"/>
      <c r="H17" s="16"/>
    </row>
    <row r="18" spans="2:16" x14ac:dyDescent="0.25">
      <c r="C18" s="17"/>
      <c r="D18" s="18" t="s">
        <v>38</v>
      </c>
      <c r="E18" s="109">
        <v>0</v>
      </c>
      <c r="F18" s="16" t="s">
        <v>92</v>
      </c>
      <c r="G18" s="16"/>
      <c r="H18" s="109"/>
      <c r="I18" s="16" t="s">
        <v>80</v>
      </c>
      <c r="J18" s="109"/>
    </row>
    <row r="19" spans="2:16" x14ac:dyDescent="0.25">
      <c r="C19" s="17"/>
      <c r="D19" s="20"/>
      <c r="E19" s="258"/>
      <c r="F19" s="16"/>
      <c r="G19" s="215"/>
      <c r="H19" s="109"/>
      <c r="I19" s="16"/>
      <c r="J19" s="109"/>
    </row>
    <row r="20" spans="2:16" x14ac:dyDescent="0.25">
      <c r="C20" s="17"/>
      <c r="D20" s="20"/>
      <c r="E20" s="258"/>
      <c r="F20" s="16"/>
      <c r="G20" s="215"/>
      <c r="H20" s="109"/>
      <c r="I20" s="16"/>
      <c r="J20" s="109"/>
    </row>
    <row r="21" spans="2:16" x14ac:dyDescent="0.25">
      <c r="C21" s="17"/>
      <c r="D21" s="20"/>
      <c r="E21" s="258">
        <v>200000</v>
      </c>
      <c r="F21" s="16" t="s">
        <v>139</v>
      </c>
      <c r="G21" s="215"/>
      <c r="I21" s="16"/>
      <c r="J21" s="109"/>
    </row>
    <row r="22" spans="2:16" x14ac:dyDescent="0.25">
      <c r="C22" s="17"/>
      <c r="D22" s="20"/>
      <c r="E22" s="258">
        <v>146273.20000000001</v>
      </c>
      <c r="F22" s="16" t="s">
        <v>140</v>
      </c>
      <c r="G22" s="215"/>
      <c r="I22" s="16" t="s">
        <v>64</v>
      </c>
      <c r="J22" s="109"/>
    </row>
    <row r="23" spans="2:16" x14ac:dyDescent="0.25">
      <c r="C23" s="17"/>
      <c r="D23" s="20" t="s">
        <v>88</v>
      </c>
      <c r="E23" s="258">
        <f>SUM(E19:E22)</f>
        <v>346273.2</v>
      </c>
      <c r="F23" s="16"/>
      <c r="G23" s="215"/>
      <c r="I23" s="16"/>
      <c r="J23" s="109"/>
    </row>
    <row r="24" spans="2:16" x14ac:dyDescent="0.25">
      <c r="C24" s="17"/>
      <c r="D24" s="20"/>
      <c r="E24" s="21"/>
      <c r="F24" s="19"/>
      <c r="G24" s="16"/>
      <c r="H24" s="16"/>
    </row>
    <row r="25" spans="2:16" ht="15" customHeight="1" x14ac:dyDescent="0.25">
      <c r="C25" s="278" t="s">
        <v>114</v>
      </c>
      <c r="D25" s="279"/>
      <c r="E25" s="279"/>
      <c r="F25" s="279"/>
      <c r="G25" s="279"/>
      <c r="H25" s="279"/>
      <c r="I25" s="279"/>
      <c r="J25" s="279"/>
      <c r="K25" s="280"/>
    </row>
    <row r="26" spans="2:16" ht="15.75" customHeight="1" x14ac:dyDescent="0.25">
      <c r="C26" s="281"/>
      <c r="D26" s="282"/>
      <c r="E26" s="282"/>
      <c r="F26" s="282"/>
      <c r="G26" s="282"/>
      <c r="H26" s="282"/>
      <c r="I26" s="282"/>
      <c r="J26" s="282"/>
      <c r="K26" s="283"/>
    </row>
    <row r="27" spans="2:16" ht="15.75" thickBot="1" x14ac:dyDescent="0.3">
      <c r="C27" s="17"/>
      <c r="D27" s="20"/>
      <c r="E27" s="21"/>
      <c r="F27" s="19"/>
      <c r="G27" s="16"/>
      <c r="H27" s="16"/>
      <c r="N27" s="4"/>
      <c r="O27" s="4"/>
      <c r="P27" s="4"/>
    </row>
    <row r="28" spans="2:16" s="4" customFormat="1" ht="45.75" thickBot="1" x14ac:dyDescent="0.3">
      <c r="B28" s="114"/>
      <c r="C28" s="123" t="s">
        <v>30</v>
      </c>
      <c r="D28" s="131" t="s">
        <v>115</v>
      </c>
      <c r="E28" s="131" t="s">
        <v>116</v>
      </c>
      <c r="F28" s="131" t="s">
        <v>117</v>
      </c>
      <c r="G28" s="131" t="s">
        <v>118</v>
      </c>
      <c r="H28" s="131" t="s">
        <v>119</v>
      </c>
      <c r="I28" s="132" t="s">
        <v>120</v>
      </c>
      <c r="J28" s="132" t="s">
        <v>75</v>
      </c>
      <c r="K28" s="132" t="s">
        <v>121</v>
      </c>
      <c r="L28" s="72"/>
      <c r="N28" s="2"/>
      <c r="O28" s="2"/>
      <c r="P28" s="2"/>
    </row>
    <row r="29" spans="2:16" ht="15.75" thickBot="1" x14ac:dyDescent="0.3">
      <c r="C29" s="22" t="s">
        <v>28</v>
      </c>
      <c r="D29" s="23">
        <v>949826.2</v>
      </c>
      <c r="E29" s="126">
        <v>1045590.1</v>
      </c>
      <c r="F29" s="23">
        <v>462339.3</v>
      </c>
      <c r="G29" s="126">
        <v>976697.1</v>
      </c>
      <c r="H29" s="23">
        <f>G29-D29</f>
        <v>26870.900000000023</v>
      </c>
      <c r="I29" s="23">
        <f>SUM(960892.8+400-12000)</f>
        <v>949292.8</v>
      </c>
      <c r="J29" s="133">
        <f>I29-G29</f>
        <v>-27404.29999999993</v>
      </c>
      <c r="K29" s="139">
        <f t="shared" ref="K29:K41" si="5">I29/E29</f>
        <v>0.90790148070453236</v>
      </c>
    </row>
    <row r="30" spans="2:16" ht="15.75" thickBot="1" x14ac:dyDescent="0.3">
      <c r="C30" s="24" t="s">
        <v>29</v>
      </c>
      <c r="D30" s="25">
        <f>SUM(D31:D40)</f>
        <v>214560</v>
      </c>
      <c r="E30" s="25">
        <f>SUM(E31:E40)</f>
        <v>189474.9</v>
      </c>
      <c r="F30" s="59">
        <f>SUM(F31:F40)</f>
        <v>34046.400000000001</v>
      </c>
      <c r="G30" s="25">
        <f>SUM(G31:G40)</f>
        <v>245322</v>
      </c>
      <c r="H30" s="23">
        <f>G30-D30</f>
        <v>30762</v>
      </c>
      <c r="I30" s="257">
        <f>SUM(I31:I40)</f>
        <v>197692</v>
      </c>
      <c r="J30" s="133">
        <f t="shared" ref="J30:J41" si="6">I30-G30</f>
        <v>-47630</v>
      </c>
      <c r="K30" s="139">
        <f t="shared" si="5"/>
        <v>1.0433677495013851</v>
      </c>
    </row>
    <row r="31" spans="2:16" x14ac:dyDescent="0.25">
      <c r="C31" s="64" t="s">
        <v>141</v>
      </c>
      <c r="D31" s="61">
        <v>5110</v>
      </c>
      <c r="E31" s="181">
        <v>9335.6</v>
      </c>
      <c r="F31" s="181">
        <v>4566.3</v>
      </c>
      <c r="G31" s="61">
        <v>12354</v>
      </c>
      <c r="H31" s="63">
        <f t="shared" ref="H31:H41" si="7">G31-D31</f>
        <v>7244</v>
      </c>
      <c r="I31" s="250">
        <v>11500</v>
      </c>
      <c r="J31" s="134">
        <f t="shared" si="6"/>
        <v>-854</v>
      </c>
      <c r="K31" s="138">
        <f t="shared" si="5"/>
        <v>1.2318436951026179</v>
      </c>
    </row>
    <row r="32" spans="2:16" x14ac:dyDescent="0.25">
      <c r="C32" s="168" t="s">
        <v>82</v>
      </c>
      <c r="D32" s="62">
        <v>191250</v>
      </c>
      <c r="E32" s="182">
        <v>161431.29999999999</v>
      </c>
      <c r="F32" s="182">
        <v>24732.7</v>
      </c>
      <c r="G32" s="62">
        <v>219188</v>
      </c>
      <c r="H32" s="30">
        <f t="shared" si="7"/>
        <v>27938</v>
      </c>
      <c r="I32" s="253">
        <v>181188</v>
      </c>
      <c r="J32" s="122">
        <f t="shared" si="6"/>
        <v>-38000</v>
      </c>
      <c r="K32" s="136">
        <f t="shared" si="5"/>
        <v>1.1223845685440186</v>
      </c>
      <c r="L32" s="193"/>
    </row>
    <row r="33" spans="2:18" x14ac:dyDescent="0.25">
      <c r="C33" s="168" t="s">
        <v>83</v>
      </c>
      <c r="D33" s="62">
        <v>1120</v>
      </c>
      <c r="E33" s="182">
        <v>1628</v>
      </c>
      <c r="F33" s="182">
        <v>507.9</v>
      </c>
      <c r="G33" s="62">
        <v>680</v>
      </c>
      <c r="H33" s="30">
        <f t="shared" si="7"/>
        <v>-440</v>
      </c>
      <c r="I33" s="251">
        <v>200</v>
      </c>
      <c r="J33" s="122">
        <f t="shared" si="6"/>
        <v>-480</v>
      </c>
      <c r="K33" s="136">
        <f t="shared" si="5"/>
        <v>0.12285012285012285</v>
      </c>
    </row>
    <row r="34" spans="2:18" x14ac:dyDescent="0.25">
      <c r="C34" s="168" t="s">
        <v>138</v>
      </c>
      <c r="D34" s="62">
        <v>0</v>
      </c>
      <c r="E34" s="182">
        <v>0</v>
      </c>
      <c r="F34" s="182">
        <v>0</v>
      </c>
      <c r="G34" s="62">
        <v>0</v>
      </c>
      <c r="H34" s="30">
        <f t="shared" si="7"/>
        <v>0</v>
      </c>
      <c r="I34" s="251">
        <v>1554</v>
      </c>
      <c r="J34" s="122">
        <f t="shared" si="6"/>
        <v>1554</v>
      </c>
      <c r="K34" s="137" t="s">
        <v>71</v>
      </c>
    </row>
    <row r="35" spans="2:18" x14ac:dyDescent="0.25">
      <c r="C35" s="168" t="s">
        <v>84</v>
      </c>
      <c r="D35" s="62">
        <v>6280</v>
      </c>
      <c r="E35" s="182">
        <v>6280</v>
      </c>
      <c r="F35" s="182">
        <v>183.2</v>
      </c>
      <c r="G35" s="62">
        <v>5700</v>
      </c>
      <c r="H35" s="30">
        <f t="shared" ref="H35" si="8">G35-D35</f>
        <v>-580</v>
      </c>
      <c r="I35" s="251">
        <v>1450</v>
      </c>
      <c r="J35" s="122">
        <f t="shared" ref="J35" si="9">I35-G35</f>
        <v>-4250</v>
      </c>
      <c r="K35" s="136">
        <f t="shared" si="5"/>
        <v>0.23089171974522293</v>
      </c>
    </row>
    <row r="36" spans="2:18" x14ac:dyDescent="0.25">
      <c r="C36" s="168" t="s">
        <v>85</v>
      </c>
      <c r="D36" s="62">
        <v>1800</v>
      </c>
      <c r="E36" s="182">
        <v>1800</v>
      </c>
      <c r="F36" s="182">
        <v>56.3</v>
      </c>
      <c r="G36" s="62">
        <v>2400</v>
      </c>
      <c r="H36" s="30">
        <f t="shared" si="7"/>
        <v>600</v>
      </c>
      <c r="I36" s="251">
        <v>1800</v>
      </c>
      <c r="J36" s="122">
        <f t="shared" si="6"/>
        <v>-600</v>
      </c>
      <c r="K36" s="136">
        <f t="shared" si="5"/>
        <v>1</v>
      </c>
    </row>
    <row r="37" spans="2:18" x14ac:dyDescent="0.25">
      <c r="C37" s="168" t="s">
        <v>125</v>
      </c>
      <c r="D37" s="62">
        <v>5000</v>
      </c>
      <c r="E37" s="182">
        <v>5000</v>
      </c>
      <c r="F37" s="182">
        <v>0</v>
      </c>
      <c r="G37" s="62">
        <v>5000</v>
      </c>
      <c r="H37" s="30">
        <f t="shared" si="7"/>
        <v>0</v>
      </c>
      <c r="I37" s="251">
        <v>0</v>
      </c>
      <c r="J37" s="122">
        <f t="shared" si="6"/>
        <v>-5000</v>
      </c>
      <c r="K37" s="136">
        <f t="shared" si="5"/>
        <v>0</v>
      </c>
    </row>
    <row r="38" spans="2:18" x14ac:dyDescent="0.25">
      <c r="C38" s="168" t="s">
        <v>87</v>
      </c>
      <c r="D38" s="62">
        <v>0</v>
      </c>
      <c r="E38" s="182">
        <v>0</v>
      </c>
      <c r="F38" s="182">
        <v>0</v>
      </c>
      <c r="G38" s="62">
        <v>0</v>
      </c>
      <c r="H38" s="30">
        <f t="shared" si="7"/>
        <v>0</v>
      </c>
      <c r="I38" s="251">
        <v>0</v>
      </c>
      <c r="J38" s="122">
        <f t="shared" si="6"/>
        <v>0</v>
      </c>
      <c r="K38" s="136">
        <v>0</v>
      </c>
    </row>
    <row r="39" spans="2:18" x14ac:dyDescent="0.25">
      <c r="C39" s="168" t="s">
        <v>108</v>
      </c>
      <c r="D39" s="62">
        <v>4000</v>
      </c>
      <c r="E39" s="182">
        <v>4000</v>
      </c>
      <c r="F39" s="182">
        <v>4000</v>
      </c>
      <c r="G39" s="62">
        <v>0</v>
      </c>
      <c r="H39" s="30">
        <f t="shared" si="7"/>
        <v>-4000</v>
      </c>
      <c r="I39" s="251">
        <v>0</v>
      </c>
      <c r="J39" s="122">
        <f t="shared" si="6"/>
        <v>0</v>
      </c>
      <c r="K39" s="137" t="s">
        <v>71</v>
      </c>
    </row>
    <row r="40" spans="2:18" ht="15.75" thickBot="1" x14ac:dyDescent="0.3">
      <c r="C40" s="168" t="s">
        <v>86</v>
      </c>
      <c r="D40" s="62">
        <v>0</v>
      </c>
      <c r="E40" s="182">
        <v>0</v>
      </c>
      <c r="F40" s="182">
        <v>0</v>
      </c>
      <c r="G40" s="62">
        <v>0</v>
      </c>
      <c r="H40" s="30">
        <f t="shared" ref="H40" si="10">G40-D40</f>
        <v>0</v>
      </c>
      <c r="I40" s="251">
        <v>0</v>
      </c>
      <c r="J40" s="122">
        <f t="shared" ref="J40" si="11">I40-G40</f>
        <v>0</v>
      </c>
      <c r="K40" s="137" t="s">
        <v>71</v>
      </c>
    </row>
    <row r="41" spans="2:18" ht="15.75" thickBot="1" x14ac:dyDescent="0.3">
      <c r="C41" s="26" t="s">
        <v>23</v>
      </c>
      <c r="D41" s="27">
        <f>D29+D30</f>
        <v>1164386.2</v>
      </c>
      <c r="E41" s="27">
        <f>E29+E30</f>
        <v>1235065</v>
      </c>
      <c r="F41" s="27">
        <f>F29+F30</f>
        <v>496385.7</v>
      </c>
      <c r="G41" s="27">
        <f>G29+G30</f>
        <v>1222019.1000000001</v>
      </c>
      <c r="H41" s="60">
        <f t="shared" si="7"/>
        <v>57632.90000000014</v>
      </c>
      <c r="I41" s="107">
        <f>I29+I30</f>
        <v>1146984.8</v>
      </c>
      <c r="J41" s="135">
        <f t="shared" si="6"/>
        <v>-75034.300000000047</v>
      </c>
      <c r="K41" s="140">
        <f t="shared" si="5"/>
        <v>0.92868375348665866</v>
      </c>
      <c r="N41" s="5"/>
      <c r="O41" s="5"/>
      <c r="P41" s="5"/>
    </row>
    <row r="42" spans="2:18" s="4" customFormat="1" x14ac:dyDescent="0.25">
      <c r="B42" s="114"/>
      <c r="C42" s="40"/>
      <c r="D42" s="41"/>
      <c r="E42" s="42"/>
      <c r="F42" s="43"/>
      <c r="G42" s="41"/>
      <c r="H42" s="43"/>
      <c r="I42" s="90"/>
      <c r="K42" s="102"/>
      <c r="L42" s="72"/>
      <c r="N42" s="5"/>
      <c r="O42" s="5"/>
      <c r="P42" s="5"/>
    </row>
    <row r="43" spans="2:18" s="5" customFormat="1" ht="15.75" thickBot="1" x14ac:dyDescent="0.3">
      <c r="B43" s="115"/>
      <c r="C43" s="40"/>
      <c r="D43" s="41"/>
      <c r="E43" s="42"/>
      <c r="F43" s="43"/>
      <c r="G43" s="41"/>
      <c r="H43" s="43"/>
      <c r="I43" s="56"/>
      <c r="K43" s="104"/>
      <c r="L43" s="160"/>
      <c r="N43" s="3"/>
      <c r="O43" s="3"/>
      <c r="P43" s="3"/>
    </row>
    <row r="44" spans="2:18" s="5" customFormat="1" ht="15" customHeight="1" x14ac:dyDescent="0.25">
      <c r="B44" s="115"/>
      <c r="C44" s="263" t="s">
        <v>122</v>
      </c>
      <c r="D44" s="264"/>
      <c r="E44" s="264"/>
      <c r="F44" s="264"/>
      <c r="G44" s="264"/>
      <c r="H44" s="264"/>
      <c r="I44" s="265"/>
      <c r="J44" s="91"/>
      <c r="K44" s="105"/>
      <c r="L44" s="160"/>
      <c r="N44" s="3"/>
      <c r="O44" s="3"/>
      <c r="P44" s="3"/>
    </row>
    <row r="45" spans="2:18" s="3" customFormat="1" ht="15.75" customHeight="1" thickBot="1" x14ac:dyDescent="0.3">
      <c r="B45" s="116"/>
      <c r="C45" s="266"/>
      <c r="D45" s="267"/>
      <c r="E45" s="267"/>
      <c r="F45" s="267"/>
      <c r="G45" s="267"/>
      <c r="H45" s="267"/>
      <c r="I45" s="268"/>
      <c r="K45" s="106"/>
      <c r="L45" s="161"/>
    </row>
    <row r="46" spans="2:18" s="3" customFormat="1" ht="15.75" thickBot="1" x14ac:dyDescent="0.3">
      <c r="B46" s="116"/>
      <c r="C46" s="40"/>
      <c r="D46" s="41"/>
      <c r="E46" s="42"/>
      <c r="F46" s="43"/>
      <c r="G46" s="41"/>
      <c r="H46" s="43"/>
      <c r="I46" s="57"/>
      <c r="K46" s="101"/>
      <c r="L46" s="161"/>
    </row>
    <row r="47" spans="2:18" ht="30.75" customHeight="1" thickBot="1" x14ac:dyDescent="0.3">
      <c r="C47" s="47" t="s">
        <v>37</v>
      </c>
      <c r="D47" s="70" t="s">
        <v>33</v>
      </c>
      <c r="E47" s="71" t="s">
        <v>34</v>
      </c>
      <c r="F47" s="71" t="s">
        <v>35</v>
      </c>
      <c r="G47" s="66" t="s">
        <v>51</v>
      </c>
      <c r="H47" s="66" t="s">
        <v>52</v>
      </c>
      <c r="I47" s="66" t="s">
        <v>50</v>
      </c>
      <c r="L47" s="162" t="s">
        <v>40</v>
      </c>
      <c r="M47" s="78" t="s">
        <v>42</v>
      </c>
      <c r="N47" s="77" t="s">
        <v>39</v>
      </c>
      <c r="O47" s="79" t="s">
        <v>43</v>
      </c>
      <c r="P47" s="77" t="s">
        <v>41</v>
      </c>
      <c r="Q47" s="80"/>
      <c r="R47" s="80"/>
    </row>
    <row r="48" spans="2:18" x14ac:dyDescent="0.25">
      <c r="C48" s="48" t="s">
        <v>31</v>
      </c>
      <c r="D48" s="120">
        <f>G7+G8+G9+G11</f>
        <v>992739.6</v>
      </c>
      <c r="E48" s="121">
        <f>G29</f>
        <v>976697.1</v>
      </c>
      <c r="F48" s="96">
        <f>D48-E48</f>
        <v>16042.5</v>
      </c>
      <c r="G48" s="188">
        <f>I7+I8+I9+I11</f>
        <v>1044881.6</v>
      </c>
      <c r="H48" s="188">
        <f>I29</f>
        <v>949292.8</v>
      </c>
      <c r="I48" s="95">
        <f>G48-H48</f>
        <v>95588.79999999993</v>
      </c>
      <c r="K48" s="214"/>
      <c r="L48" s="163">
        <f>I48-I9</f>
        <v>75606.29999999993</v>
      </c>
      <c r="M48" s="81">
        <f>197330-172730</f>
        <v>24600</v>
      </c>
      <c r="N48" s="81">
        <f>L48+M48</f>
        <v>100206.29999999993</v>
      </c>
      <c r="O48" s="81">
        <v>12800</v>
      </c>
      <c r="P48" s="81">
        <f>N48+O48</f>
        <v>113006.29999999993</v>
      </c>
      <c r="Q48" s="80"/>
      <c r="R48" s="80"/>
    </row>
    <row r="49" spans="2:16" x14ac:dyDescent="0.25">
      <c r="C49" s="82" t="s">
        <v>32</v>
      </c>
      <c r="D49" s="122">
        <f>G10</f>
        <v>5000</v>
      </c>
      <c r="E49" s="30">
        <f>G30</f>
        <v>245322</v>
      </c>
      <c r="F49" s="96">
        <f>D49-E49</f>
        <v>-240322</v>
      </c>
      <c r="G49" s="189">
        <f>I10</f>
        <v>5000</v>
      </c>
      <c r="H49" s="226">
        <f>I30</f>
        <v>197692</v>
      </c>
      <c r="I49" s="96">
        <f>G49-H49</f>
        <v>-192692</v>
      </c>
      <c r="J49" s="29"/>
      <c r="K49" s="101"/>
      <c r="N49" s="4"/>
      <c r="O49" s="4"/>
      <c r="P49" s="4"/>
    </row>
    <row r="50" spans="2:16" x14ac:dyDescent="0.25">
      <c r="C50" s="82" t="s">
        <v>53</v>
      </c>
      <c r="D50" s="189">
        <f>G13+G14</f>
        <v>273449.5</v>
      </c>
      <c r="E50" s="226">
        <f>G113</f>
        <v>49170</v>
      </c>
      <c r="F50" s="227">
        <f>D50-E50</f>
        <v>224279.5</v>
      </c>
      <c r="G50" s="189">
        <f>I13+I14</f>
        <v>146273.20000000001</v>
      </c>
      <c r="H50" s="189">
        <f>I113</f>
        <v>49170</v>
      </c>
      <c r="I50" s="96">
        <f>G50-H50</f>
        <v>97103.200000000012</v>
      </c>
      <c r="J50" s="29"/>
      <c r="K50" s="101"/>
      <c r="N50" s="4"/>
      <c r="O50" s="4"/>
      <c r="P50" s="4"/>
    </row>
    <row r="51" spans="2:16" ht="15.75" thickBot="1" x14ac:dyDescent="0.3">
      <c r="C51" s="76" t="s">
        <v>133</v>
      </c>
      <c r="D51" s="222">
        <f>G15</f>
        <v>200000</v>
      </c>
      <c r="E51" s="223">
        <f>G112</f>
        <v>200000</v>
      </c>
      <c r="F51" s="224">
        <f>D51-E51</f>
        <v>0</v>
      </c>
      <c r="G51" s="190">
        <f>I15</f>
        <v>200000</v>
      </c>
      <c r="H51" s="190">
        <f>I112</f>
        <v>200000</v>
      </c>
      <c r="I51" s="225">
        <v>0</v>
      </c>
      <c r="J51" s="29"/>
      <c r="K51" s="101"/>
      <c r="N51" s="4"/>
      <c r="O51" s="4"/>
      <c r="P51" s="4"/>
    </row>
    <row r="52" spans="2:16" ht="15.75" thickBot="1" x14ac:dyDescent="0.3">
      <c r="C52" s="67" t="s">
        <v>36</v>
      </c>
      <c r="D52" s="68">
        <f t="shared" ref="D52:I52" si="12">SUM(D48:D50)</f>
        <v>1271189.1000000001</v>
      </c>
      <c r="E52" s="69">
        <f t="shared" si="12"/>
        <v>1271189.1000000001</v>
      </c>
      <c r="F52" s="69">
        <f t="shared" si="12"/>
        <v>0</v>
      </c>
      <c r="G52" s="68">
        <f>SUM(G48:G51)</f>
        <v>1396154.8</v>
      </c>
      <c r="H52" s="68">
        <f>SUM(H48:H51)</f>
        <v>1396154.8</v>
      </c>
      <c r="I52" s="252">
        <f t="shared" si="12"/>
        <v>0</v>
      </c>
      <c r="J52" s="29"/>
      <c r="K52" s="254"/>
      <c r="M52" s="58"/>
      <c r="N52" s="4"/>
      <c r="O52" s="4"/>
      <c r="P52" s="4"/>
    </row>
    <row r="53" spans="2:16" s="4" customFormat="1" x14ac:dyDescent="0.25">
      <c r="B53" s="114"/>
      <c r="C53" s="46"/>
      <c r="D53" s="44"/>
      <c r="E53" s="44"/>
      <c r="F53" s="45"/>
      <c r="G53" s="28"/>
      <c r="I53" s="55"/>
      <c r="K53" s="102"/>
      <c r="L53" s="161"/>
      <c r="N53" s="2"/>
      <c r="O53" s="2"/>
      <c r="P53" s="2"/>
    </row>
    <row r="54" spans="2:16" x14ac:dyDescent="0.25">
      <c r="C54" s="110"/>
      <c r="D54" s="44"/>
      <c r="E54" s="94"/>
      <c r="F54" s="45"/>
      <c r="G54" s="28"/>
      <c r="H54" s="4"/>
      <c r="I54" s="55"/>
    </row>
    <row r="55" spans="2:16" x14ac:dyDescent="0.25">
      <c r="C55" s="1"/>
      <c r="D55" s="31"/>
      <c r="E55" s="1"/>
      <c r="F55" s="1"/>
      <c r="G55" s="1"/>
    </row>
    <row r="56" spans="2:16" x14ac:dyDescent="0.25">
      <c r="C56" s="272" t="s">
        <v>123</v>
      </c>
      <c r="D56" s="273"/>
      <c r="E56" s="273"/>
      <c r="F56" s="273"/>
      <c r="G56" s="273"/>
      <c r="H56" s="273"/>
      <c r="I56" s="273"/>
      <c r="J56" s="273"/>
      <c r="K56" s="274"/>
    </row>
    <row r="57" spans="2:16" x14ac:dyDescent="0.25">
      <c r="C57" s="275"/>
      <c r="D57" s="276"/>
      <c r="E57" s="276"/>
      <c r="F57" s="276"/>
      <c r="G57" s="276"/>
      <c r="H57" s="276"/>
      <c r="I57" s="276"/>
      <c r="J57" s="276"/>
      <c r="K57" s="277"/>
    </row>
    <row r="58" spans="2:16" ht="15.75" thickBot="1" x14ac:dyDescent="0.3">
      <c r="C58" s="6"/>
      <c r="D58" s="31"/>
      <c r="E58" s="1"/>
      <c r="F58" s="1"/>
      <c r="G58" s="1"/>
      <c r="H58" s="1"/>
    </row>
    <row r="59" spans="2:16" ht="45.75" thickBot="1" x14ac:dyDescent="0.3">
      <c r="C59" s="123" t="s">
        <v>8</v>
      </c>
      <c r="D59" s="131" t="s">
        <v>115</v>
      </c>
      <c r="E59" s="131" t="s">
        <v>116</v>
      </c>
      <c r="F59" s="131" t="s">
        <v>117</v>
      </c>
      <c r="G59" s="131" t="s">
        <v>118</v>
      </c>
      <c r="H59" s="131" t="s">
        <v>119</v>
      </c>
      <c r="I59" s="132" t="s">
        <v>120</v>
      </c>
      <c r="J59" s="132" t="s">
        <v>75</v>
      </c>
      <c r="K59" s="132" t="s">
        <v>121</v>
      </c>
    </row>
    <row r="60" spans="2:16" ht="15.75" thickBot="1" x14ac:dyDescent="0.3">
      <c r="B60" s="259" t="s">
        <v>65</v>
      </c>
      <c r="C60" s="32" t="s">
        <v>9</v>
      </c>
      <c r="D60" s="9">
        <v>67040</v>
      </c>
      <c r="E60" s="9">
        <v>96074.8</v>
      </c>
      <c r="F60" s="9">
        <v>47362.9</v>
      </c>
      <c r="G60" s="9">
        <v>64892</v>
      </c>
      <c r="H60" s="9">
        <f>SUM(G60-D60)</f>
        <v>-2148</v>
      </c>
      <c r="I60" s="195">
        <v>64892</v>
      </c>
      <c r="J60" s="9">
        <f t="shared" ref="J60:J116" si="13">I60-G60</f>
        <v>0</v>
      </c>
      <c r="K60" s="150">
        <f t="shared" ref="K60:K118" si="14">I60/E60</f>
        <v>0.6754320591872166</v>
      </c>
    </row>
    <row r="61" spans="2:16" ht="15.75" thickBot="1" x14ac:dyDescent="0.3">
      <c r="B61" s="260"/>
      <c r="C61" s="32" t="s">
        <v>59</v>
      </c>
      <c r="D61" s="9">
        <v>5000</v>
      </c>
      <c r="E61" s="9">
        <v>5141.3999999999996</v>
      </c>
      <c r="F61" s="9">
        <v>0</v>
      </c>
      <c r="G61" s="9">
        <v>5000</v>
      </c>
      <c r="H61" s="9">
        <f t="shared" ref="H61:H66" si="15">SUM(G61-D61)</f>
        <v>0</v>
      </c>
      <c r="I61" s="195">
        <v>5000</v>
      </c>
      <c r="J61" s="9">
        <f t="shared" si="13"/>
        <v>0</v>
      </c>
      <c r="K61" s="150">
        <f t="shared" si="14"/>
        <v>0.97249776325514459</v>
      </c>
    </row>
    <row r="62" spans="2:16" ht="15.75" thickBot="1" x14ac:dyDescent="0.3">
      <c r="B62" s="157" t="s">
        <v>65</v>
      </c>
      <c r="C62" s="32" t="s">
        <v>60</v>
      </c>
      <c r="D62" s="9">
        <v>74789</v>
      </c>
      <c r="E62" s="9">
        <v>79074.600000000006</v>
      </c>
      <c r="F62" s="9">
        <v>31167.599999999999</v>
      </c>
      <c r="G62" s="9">
        <v>80984</v>
      </c>
      <c r="H62" s="9">
        <f t="shared" si="15"/>
        <v>6195</v>
      </c>
      <c r="I62" s="179">
        <v>46017</v>
      </c>
      <c r="J62" s="143">
        <f t="shared" si="13"/>
        <v>-34967</v>
      </c>
      <c r="K62" s="150">
        <f t="shared" si="14"/>
        <v>0.58194413882586815</v>
      </c>
      <c r="L62" s="164"/>
    </row>
    <row r="63" spans="2:16" ht="15.75" thickBot="1" x14ac:dyDescent="0.3">
      <c r="B63" s="155" t="s">
        <v>66</v>
      </c>
      <c r="C63" s="32" t="s">
        <v>74</v>
      </c>
      <c r="D63" s="9">
        <v>238100</v>
      </c>
      <c r="E63" s="9">
        <v>198290.9</v>
      </c>
      <c r="F63" s="33">
        <v>37250.6</v>
      </c>
      <c r="G63" s="9">
        <v>263800</v>
      </c>
      <c r="H63" s="9">
        <f t="shared" si="15"/>
        <v>25700</v>
      </c>
      <c r="I63" s="179">
        <v>213800</v>
      </c>
      <c r="J63" s="144">
        <f t="shared" si="13"/>
        <v>-50000</v>
      </c>
      <c r="K63" s="150">
        <f t="shared" si="14"/>
        <v>1.0782138766831963</v>
      </c>
      <c r="L63" s="164"/>
    </row>
    <row r="64" spans="2:16" ht="15.75" thickBot="1" x14ac:dyDescent="0.3">
      <c r="B64" s="117" t="s">
        <v>67</v>
      </c>
      <c r="C64" s="32" t="s">
        <v>10</v>
      </c>
      <c r="D64" s="33">
        <v>2283.8000000000002</v>
      </c>
      <c r="E64" s="33">
        <v>17731.400000000001</v>
      </c>
      <c r="F64" s="33">
        <v>2569.1</v>
      </c>
      <c r="G64" s="33">
        <v>2165.5</v>
      </c>
      <c r="H64" s="9">
        <f t="shared" si="15"/>
        <v>-118.30000000000018</v>
      </c>
      <c r="I64" s="196">
        <v>2165.5</v>
      </c>
      <c r="J64" s="144">
        <f t="shared" si="13"/>
        <v>0</v>
      </c>
      <c r="K64" s="150">
        <f t="shared" si="14"/>
        <v>0.12212797635832477</v>
      </c>
    </row>
    <row r="65" spans="2:12" ht="15.75" thickBot="1" x14ac:dyDescent="0.3">
      <c r="B65" s="155" t="s">
        <v>65</v>
      </c>
      <c r="C65" s="10" t="s">
        <v>61</v>
      </c>
      <c r="D65" s="9">
        <v>4780</v>
      </c>
      <c r="E65" s="33">
        <v>4780</v>
      </c>
      <c r="F65" s="9">
        <v>379.8</v>
      </c>
      <c r="G65" s="9">
        <v>3905</v>
      </c>
      <c r="H65" s="9">
        <f t="shared" si="15"/>
        <v>-875</v>
      </c>
      <c r="I65" s="195">
        <v>3405</v>
      </c>
      <c r="J65" s="143">
        <f t="shared" si="13"/>
        <v>-500</v>
      </c>
      <c r="K65" s="150">
        <f t="shared" si="14"/>
        <v>0.71234309623430958</v>
      </c>
    </row>
    <row r="66" spans="2:12" ht="15.75" thickBot="1" x14ac:dyDescent="0.3">
      <c r="B66" s="117" t="s">
        <v>68</v>
      </c>
      <c r="C66" s="32" t="s">
        <v>93</v>
      </c>
      <c r="D66" s="9">
        <v>978.5</v>
      </c>
      <c r="E66" s="9">
        <v>2778.5</v>
      </c>
      <c r="F66" s="9">
        <v>1582.2</v>
      </c>
      <c r="G66" s="9">
        <v>1510</v>
      </c>
      <c r="H66" s="9">
        <f t="shared" si="15"/>
        <v>531.5</v>
      </c>
      <c r="I66" s="195">
        <v>910</v>
      </c>
      <c r="J66" s="143">
        <f t="shared" si="13"/>
        <v>-600</v>
      </c>
      <c r="K66" s="150">
        <f t="shared" si="14"/>
        <v>0.32751484614000359</v>
      </c>
    </row>
    <row r="67" spans="2:12" ht="15.75" thickBot="1" x14ac:dyDescent="0.3">
      <c r="B67" s="203" t="s">
        <v>67</v>
      </c>
      <c r="C67" s="32" t="s">
        <v>11</v>
      </c>
      <c r="D67" s="195">
        <v>72732.5</v>
      </c>
      <c r="E67" s="9">
        <v>76429.600000000006</v>
      </c>
      <c r="F67" s="9">
        <v>40884.6</v>
      </c>
      <c r="G67" s="9">
        <v>85635</v>
      </c>
      <c r="H67" s="9">
        <f t="shared" ref="H67" si="16">SUM(G67-D67)</f>
        <v>12902.5</v>
      </c>
      <c r="I67" s="179">
        <v>1868</v>
      </c>
      <c r="J67" s="143">
        <f t="shared" ref="J67" si="17">I67-G67</f>
        <v>-83767</v>
      </c>
      <c r="K67" s="150">
        <f t="shared" ref="K67" si="18">I67/E67</f>
        <v>2.4440792572511173E-2</v>
      </c>
    </row>
    <row r="68" spans="2:12" ht="15.75" thickBot="1" x14ac:dyDescent="0.3">
      <c r="B68" s="117" t="s">
        <v>68</v>
      </c>
      <c r="C68" s="34" t="s">
        <v>124</v>
      </c>
      <c r="D68" s="33">
        <v>19892</v>
      </c>
      <c r="E68" s="33">
        <v>20850</v>
      </c>
      <c r="F68" s="33">
        <v>6561.8</v>
      </c>
      <c r="G68" s="33">
        <v>18789</v>
      </c>
      <c r="H68" s="33">
        <f t="shared" ref="H68:H115" si="19">SUM(G68-D68)</f>
        <v>-1103</v>
      </c>
      <c r="I68" s="239">
        <v>36701</v>
      </c>
      <c r="J68" s="144">
        <f t="shared" si="13"/>
        <v>17912</v>
      </c>
      <c r="K68" s="150">
        <f t="shared" si="14"/>
        <v>1.7602398081534771</v>
      </c>
    </row>
    <row r="69" spans="2:12" ht="15.75" thickBot="1" x14ac:dyDescent="0.3">
      <c r="B69" s="117" t="s">
        <v>66</v>
      </c>
      <c r="C69" s="34" t="s">
        <v>76</v>
      </c>
      <c r="D69" s="33">
        <v>24608</v>
      </c>
      <c r="E69" s="33">
        <v>24608</v>
      </c>
      <c r="F69" s="33">
        <v>7061.2</v>
      </c>
      <c r="G69" s="33">
        <v>23196</v>
      </c>
      <c r="H69" s="33">
        <f t="shared" si="19"/>
        <v>-1412</v>
      </c>
      <c r="I69" s="196">
        <v>18946</v>
      </c>
      <c r="J69" s="144">
        <f t="shared" si="13"/>
        <v>-4250</v>
      </c>
      <c r="K69" s="150">
        <f t="shared" si="14"/>
        <v>0.7699122236671001</v>
      </c>
      <c r="L69" s="183"/>
    </row>
    <row r="70" spans="2:12" ht="15.75" thickBot="1" x14ac:dyDescent="0.3">
      <c r="B70" s="117" t="s">
        <v>68</v>
      </c>
      <c r="C70" s="34" t="s">
        <v>63</v>
      </c>
      <c r="D70" s="33">
        <v>195</v>
      </c>
      <c r="E70" s="33">
        <v>195</v>
      </c>
      <c r="F70" s="33">
        <v>4.7</v>
      </c>
      <c r="G70" s="33">
        <v>140</v>
      </c>
      <c r="H70" s="33">
        <f t="shared" si="19"/>
        <v>-55</v>
      </c>
      <c r="I70" s="196">
        <v>140</v>
      </c>
      <c r="J70" s="144">
        <f t="shared" si="13"/>
        <v>0</v>
      </c>
      <c r="K70" s="150">
        <f t="shared" si="14"/>
        <v>0.71794871794871795</v>
      </c>
    </row>
    <row r="71" spans="2:12" ht="15.75" thickBot="1" x14ac:dyDescent="0.3">
      <c r="B71" s="117" t="s">
        <v>68</v>
      </c>
      <c r="C71" s="34" t="s">
        <v>12</v>
      </c>
      <c r="D71" s="33">
        <v>188278</v>
      </c>
      <c r="E71" s="33">
        <v>191281.4</v>
      </c>
      <c r="F71" s="33">
        <v>63258.5</v>
      </c>
      <c r="G71" s="33">
        <v>195058</v>
      </c>
      <c r="H71" s="33">
        <f t="shared" si="19"/>
        <v>6780</v>
      </c>
      <c r="I71" s="196">
        <v>187979</v>
      </c>
      <c r="J71" s="144">
        <f t="shared" si="13"/>
        <v>-7079</v>
      </c>
      <c r="K71" s="150">
        <f t="shared" si="14"/>
        <v>0.98273538357623902</v>
      </c>
    </row>
    <row r="72" spans="2:12" ht="15.75" thickBot="1" x14ac:dyDescent="0.3">
      <c r="B72" s="155" t="s">
        <v>66</v>
      </c>
      <c r="C72" s="34" t="s">
        <v>77</v>
      </c>
      <c r="D72" s="33">
        <v>13952</v>
      </c>
      <c r="E72" s="33">
        <v>13952</v>
      </c>
      <c r="F72" s="33">
        <v>1954.6</v>
      </c>
      <c r="G72" s="33">
        <v>13009</v>
      </c>
      <c r="H72" s="33">
        <f t="shared" si="19"/>
        <v>-943</v>
      </c>
      <c r="I72" s="196">
        <v>12459</v>
      </c>
      <c r="J72" s="144">
        <f t="shared" si="13"/>
        <v>-550</v>
      </c>
      <c r="K72" s="150">
        <f t="shared" si="14"/>
        <v>0.89299025229357798</v>
      </c>
    </row>
    <row r="73" spans="2:12" ht="15.75" thickBot="1" x14ac:dyDescent="0.3">
      <c r="B73" s="184" t="s">
        <v>68</v>
      </c>
      <c r="C73" s="34" t="s">
        <v>94</v>
      </c>
      <c r="D73" s="33">
        <v>20</v>
      </c>
      <c r="E73" s="33">
        <v>20</v>
      </c>
      <c r="F73" s="33">
        <v>0</v>
      </c>
      <c r="G73" s="33">
        <v>10</v>
      </c>
      <c r="H73" s="33">
        <f t="shared" si="19"/>
        <v>-10</v>
      </c>
      <c r="I73" s="196">
        <v>10</v>
      </c>
      <c r="J73" s="144">
        <f t="shared" si="13"/>
        <v>0</v>
      </c>
      <c r="K73" s="150">
        <f t="shared" si="14"/>
        <v>0.5</v>
      </c>
    </row>
    <row r="74" spans="2:12" ht="15.75" thickBot="1" x14ac:dyDescent="0.3">
      <c r="B74" s="155" t="s">
        <v>65</v>
      </c>
      <c r="C74" s="34" t="s">
        <v>13</v>
      </c>
      <c r="D74" s="33">
        <v>67721.5</v>
      </c>
      <c r="E74" s="33">
        <v>67721.5</v>
      </c>
      <c r="F74" s="33">
        <v>21841.4</v>
      </c>
      <c r="G74" s="33">
        <v>69773</v>
      </c>
      <c r="H74" s="33">
        <f t="shared" si="19"/>
        <v>2051.5</v>
      </c>
      <c r="I74" s="196">
        <v>68953</v>
      </c>
      <c r="J74" s="144">
        <f>I74-G74</f>
        <v>-820</v>
      </c>
      <c r="K74" s="150">
        <f t="shared" si="14"/>
        <v>1.0181847714536743</v>
      </c>
    </row>
    <row r="75" spans="2:12" ht="15.75" thickBot="1" x14ac:dyDescent="0.3">
      <c r="B75" s="165" t="s">
        <v>65</v>
      </c>
      <c r="C75" s="34" t="s">
        <v>78</v>
      </c>
      <c r="D75" s="33">
        <v>879</v>
      </c>
      <c r="E75" s="33">
        <v>879</v>
      </c>
      <c r="F75" s="33">
        <v>523.79999999999995</v>
      </c>
      <c r="G75" s="33">
        <v>839</v>
      </c>
      <c r="H75" s="33">
        <f t="shared" si="19"/>
        <v>-40</v>
      </c>
      <c r="I75" s="196">
        <v>839</v>
      </c>
      <c r="J75" s="144">
        <f t="shared" si="13"/>
        <v>0</v>
      </c>
      <c r="K75" s="150">
        <f t="shared" si="14"/>
        <v>0.95449374288964728</v>
      </c>
    </row>
    <row r="76" spans="2:12" ht="15.75" thickBot="1" x14ac:dyDescent="0.3">
      <c r="B76" s="165" t="s">
        <v>65</v>
      </c>
      <c r="C76" s="32" t="s">
        <v>14</v>
      </c>
      <c r="D76" s="9">
        <v>10538</v>
      </c>
      <c r="E76" s="33">
        <v>10538</v>
      </c>
      <c r="F76" s="9">
        <v>5024.6000000000004</v>
      </c>
      <c r="G76" s="9">
        <v>10785</v>
      </c>
      <c r="H76" s="33">
        <f t="shared" si="19"/>
        <v>247</v>
      </c>
      <c r="I76" s="195">
        <v>11145</v>
      </c>
      <c r="J76" s="143">
        <f t="shared" si="13"/>
        <v>360</v>
      </c>
      <c r="K76" s="150">
        <f t="shared" si="14"/>
        <v>1.0576010628202694</v>
      </c>
    </row>
    <row r="77" spans="2:12" ht="15.75" thickBot="1" x14ac:dyDescent="0.3">
      <c r="B77" s="117"/>
      <c r="C77" s="35" t="s">
        <v>15</v>
      </c>
      <c r="D77" s="9">
        <f>SUM(D78:D97)</f>
        <v>236126</v>
      </c>
      <c r="E77" s="9">
        <f>SUM(E78:E97)</f>
        <v>282842.2</v>
      </c>
      <c r="F77" s="9">
        <f>SUM(F78:F97)</f>
        <v>156759.70000000001</v>
      </c>
      <c r="G77" s="9">
        <f>SUM(G78:G97)</f>
        <v>235938</v>
      </c>
      <c r="H77" s="33">
        <f>G77-D77</f>
        <v>-188</v>
      </c>
      <c r="I77" s="195">
        <f>SUM(I78:I97)</f>
        <v>228287</v>
      </c>
      <c r="J77" s="143">
        <f>I77-G77</f>
        <v>-7651</v>
      </c>
      <c r="K77" s="150">
        <f t="shared" si="14"/>
        <v>0.80711789117748334</v>
      </c>
    </row>
    <row r="78" spans="2:12" x14ac:dyDescent="0.25">
      <c r="B78" s="285" t="s">
        <v>66</v>
      </c>
      <c r="C78" s="169" t="s">
        <v>95</v>
      </c>
      <c r="D78" s="108">
        <v>42000</v>
      </c>
      <c r="E78" s="204">
        <v>42000</v>
      </c>
      <c r="F78" s="108">
        <v>21000</v>
      </c>
      <c r="G78" s="108">
        <v>46000</v>
      </c>
      <c r="H78" s="108">
        <f t="shared" si="19"/>
        <v>4000</v>
      </c>
      <c r="I78" s="197">
        <v>46000</v>
      </c>
      <c r="J78" s="145">
        <f t="shared" si="13"/>
        <v>0</v>
      </c>
      <c r="K78" s="151">
        <f t="shared" si="14"/>
        <v>1.0952380952380953</v>
      </c>
    </row>
    <row r="79" spans="2:12" x14ac:dyDescent="0.25">
      <c r="B79" s="285"/>
      <c r="C79" s="170" t="s">
        <v>96</v>
      </c>
      <c r="D79" s="11">
        <v>5000</v>
      </c>
      <c r="E79" s="205">
        <v>5000</v>
      </c>
      <c r="F79" s="11">
        <v>0</v>
      </c>
      <c r="G79" s="213">
        <v>5000</v>
      </c>
      <c r="H79" s="11">
        <f t="shared" si="19"/>
        <v>0</v>
      </c>
      <c r="I79" s="198">
        <v>0</v>
      </c>
      <c r="J79" s="146">
        <f t="shared" si="13"/>
        <v>-5000</v>
      </c>
      <c r="K79" s="137">
        <f t="shared" si="14"/>
        <v>0</v>
      </c>
    </row>
    <row r="80" spans="2:12" x14ac:dyDescent="0.25">
      <c r="B80" s="285"/>
      <c r="C80" s="170" t="s">
        <v>97</v>
      </c>
      <c r="D80" s="11">
        <v>0</v>
      </c>
      <c r="E80" s="205">
        <v>0</v>
      </c>
      <c r="F80" s="11">
        <v>0</v>
      </c>
      <c r="G80" s="11">
        <v>0</v>
      </c>
      <c r="H80" s="11">
        <f t="shared" si="19"/>
        <v>0</v>
      </c>
      <c r="I80" s="198">
        <v>0</v>
      </c>
      <c r="J80" s="146">
        <f t="shared" si="13"/>
        <v>0</v>
      </c>
      <c r="K80" s="137" t="s">
        <v>71</v>
      </c>
    </row>
    <row r="81" spans="2:11" x14ac:dyDescent="0.25">
      <c r="B81" s="285"/>
      <c r="C81" s="170" t="s">
        <v>98</v>
      </c>
      <c r="D81" s="11">
        <v>0</v>
      </c>
      <c r="E81" s="205">
        <v>0</v>
      </c>
      <c r="F81" s="11">
        <v>0</v>
      </c>
      <c r="G81" s="11">
        <v>0</v>
      </c>
      <c r="H81" s="11">
        <f t="shared" si="19"/>
        <v>0</v>
      </c>
      <c r="I81" s="198">
        <v>0</v>
      </c>
      <c r="J81" s="146">
        <f t="shared" si="13"/>
        <v>0</v>
      </c>
      <c r="K81" s="137" t="s">
        <v>71</v>
      </c>
    </row>
    <row r="82" spans="2:11" x14ac:dyDescent="0.25">
      <c r="B82" s="285"/>
      <c r="C82" s="170" t="s">
        <v>99</v>
      </c>
      <c r="D82" s="11">
        <v>0</v>
      </c>
      <c r="E82" s="205">
        <v>765.7</v>
      </c>
      <c r="F82" s="11">
        <v>765.7</v>
      </c>
      <c r="G82" s="11">
        <v>0</v>
      </c>
      <c r="H82" s="11">
        <f t="shared" si="19"/>
        <v>0</v>
      </c>
      <c r="I82" s="198">
        <v>0</v>
      </c>
      <c r="J82" s="146">
        <f t="shared" si="13"/>
        <v>0</v>
      </c>
      <c r="K82" s="137" t="s">
        <v>71</v>
      </c>
    </row>
    <row r="83" spans="2:11" x14ac:dyDescent="0.25">
      <c r="B83" s="285"/>
      <c r="C83" s="170" t="s">
        <v>100</v>
      </c>
      <c r="D83" s="11">
        <v>0</v>
      </c>
      <c r="E83" s="205">
        <v>0</v>
      </c>
      <c r="F83" s="11">
        <v>0</v>
      </c>
      <c r="G83" s="11">
        <v>0</v>
      </c>
      <c r="H83" s="11">
        <f t="shared" si="19"/>
        <v>0</v>
      </c>
      <c r="I83" s="198">
        <v>0</v>
      </c>
      <c r="J83" s="146">
        <f t="shared" si="13"/>
        <v>0</v>
      </c>
      <c r="K83" s="137" t="s">
        <v>71</v>
      </c>
    </row>
    <row r="84" spans="2:11" x14ac:dyDescent="0.25">
      <c r="B84" s="259" t="s">
        <v>66</v>
      </c>
      <c r="C84" s="171" t="s">
        <v>16</v>
      </c>
      <c r="D84" s="11">
        <v>4680</v>
      </c>
      <c r="E84" s="205">
        <v>4680</v>
      </c>
      <c r="F84" s="11">
        <v>2317.5</v>
      </c>
      <c r="G84" s="11">
        <v>4800</v>
      </c>
      <c r="H84" s="11">
        <f t="shared" si="19"/>
        <v>120</v>
      </c>
      <c r="I84" s="198">
        <v>4800</v>
      </c>
      <c r="J84" s="146">
        <f t="shared" si="13"/>
        <v>0</v>
      </c>
      <c r="K84" s="137">
        <f t="shared" si="14"/>
        <v>1.0256410256410255</v>
      </c>
    </row>
    <row r="85" spans="2:11" x14ac:dyDescent="0.25">
      <c r="B85" s="260"/>
      <c r="C85" s="171" t="s">
        <v>62</v>
      </c>
      <c r="D85" s="11">
        <v>0</v>
      </c>
      <c r="E85" s="205">
        <v>736.5</v>
      </c>
      <c r="F85" s="11">
        <v>736.4</v>
      </c>
      <c r="G85" s="11">
        <v>0</v>
      </c>
      <c r="H85" s="11">
        <f t="shared" si="19"/>
        <v>0</v>
      </c>
      <c r="I85" s="198">
        <v>0</v>
      </c>
      <c r="J85" s="146">
        <f t="shared" si="13"/>
        <v>0</v>
      </c>
      <c r="K85" s="137">
        <f t="shared" si="14"/>
        <v>0</v>
      </c>
    </row>
    <row r="86" spans="2:11" x14ac:dyDescent="0.25">
      <c r="B86" s="260"/>
      <c r="C86" s="171" t="s">
        <v>126</v>
      </c>
      <c r="D86" s="11">
        <v>4000</v>
      </c>
      <c r="E86" s="205">
        <v>4000</v>
      </c>
      <c r="F86" s="11">
        <v>4000</v>
      </c>
      <c r="G86" s="11">
        <v>0</v>
      </c>
      <c r="H86" s="11">
        <f t="shared" si="19"/>
        <v>-4000</v>
      </c>
      <c r="I86" s="198">
        <v>0</v>
      </c>
      <c r="J86" s="146">
        <f t="shared" ref="J86" si="20">I86-G86</f>
        <v>0</v>
      </c>
      <c r="K86" s="137" t="s">
        <v>71</v>
      </c>
    </row>
    <row r="87" spans="2:11" x14ac:dyDescent="0.25">
      <c r="B87" s="284"/>
      <c r="C87" s="171" t="s">
        <v>127</v>
      </c>
      <c r="D87" s="11">
        <v>0</v>
      </c>
      <c r="E87" s="205">
        <v>1671.1</v>
      </c>
      <c r="F87" s="11">
        <v>0</v>
      </c>
      <c r="G87" s="11">
        <v>0</v>
      </c>
      <c r="H87" s="11">
        <f t="shared" ref="H87" si="21">SUM(G87-D87)</f>
        <v>0</v>
      </c>
      <c r="I87" s="198">
        <v>0</v>
      </c>
      <c r="J87" s="146">
        <f t="shared" ref="J87" si="22">I87-G87</f>
        <v>0</v>
      </c>
      <c r="K87" s="137" t="s">
        <v>71</v>
      </c>
    </row>
    <row r="88" spans="2:11" x14ac:dyDescent="0.25">
      <c r="B88" s="285" t="s">
        <v>67</v>
      </c>
      <c r="C88" s="171" t="s">
        <v>17</v>
      </c>
      <c r="D88" s="118">
        <v>26508</v>
      </c>
      <c r="E88" s="205">
        <v>26508</v>
      </c>
      <c r="F88" s="11">
        <v>20127</v>
      </c>
      <c r="G88" s="118">
        <v>24057</v>
      </c>
      <c r="H88" s="118">
        <f t="shared" si="19"/>
        <v>-2451</v>
      </c>
      <c r="I88" s="199">
        <v>21544</v>
      </c>
      <c r="J88" s="146">
        <f t="shared" si="13"/>
        <v>-2513</v>
      </c>
      <c r="K88" s="137">
        <f t="shared" si="14"/>
        <v>0.81273577787837636</v>
      </c>
    </row>
    <row r="89" spans="2:11" x14ac:dyDescent="0.25">
      <c r="B89" s="285"/>
      <c r="C89" s="171" t="s">
        <v>56</v>
      </c>
      <c r="D89" s="118">
        <v>0</v>
      </c>
      <c r="E89" s="205">
        <v>34058.300000000003</v>
      </c>
      <c r="F89" s="11">
        <v>20434.900000000001</v>
      </c>
      <c r="G89" s="118">
        <v>0</v>
      </c>
      <c r="H89" s="118">
        <f t="shared" si="19"/>
        <v>0</v>
      </c>
      <c r="I89" s="199">
        <v>0</v>
      </c>
      <c r="J89" s="146">
        <f t="shared" si="13"/>
        <v>0</v>
      </c>
      <c r="K89" s="137">
        <f t="shared" si="14"/>
        <v>0</v>
      </c>
    </row>
    <row r="90" spans="2:11" x14ac:dyDescent="0.25">
      <c r="B90" s="285"/>
      <c r="C90" s="171" t="s">
        <v>90</v>
      </c>
      <c r="D90" s="118">
        <v>0</v>
      </c>
      <c r="E90" s="205">
        <v>5617.6</v>
      </c>
      <c r="F90" s="11">
        <v>5617.4</v>
      </c>
      <c r="G90" s="118">
        <v>0</v>
      </c>
      <c r="H90" s="118">
        <f t="shared" si="19"/>
        <v>0</v>
      </c>
      <c r="I90" s="199">
        <v>0</v>
      </c>
      <c r="J90" s="146">
        <v>0</v>
      </c>
      <c r="K90" s="137">
        <f t="shared" si="14"/>
        <v>0</v>
      </c>
    </row>
    <row r="91" spans="2:11" x14ac:dyDescent="0.25">
      <c r="B91" s="285"/>
      <c r="C91" s="171" t="s">
        <v>18</v>
      </c>
      <c r="D91" s="118">
        <v>0</v>
      </c>
      <c r="E91" s="205">
        <v>0</v>
      </c>
      <c r="F91" s="11">
        <v>0</v>
      </c>
      <c r="G91" s="118">
        <v>0</v>
      </c>
      <c r="H91" s="118">
        <f t="shared" si="19"/>
        <v>0</v>
      </c>
      <c r="I91" s="199">
        <v>0</v>
      </c>
      <c r="J91" s="146">
        <f t="shared" si="13"/>
        <v>0</v>
      </c>
      <c r="K91" s="137" t="s">
        <v>71</v>
      </c>
    </row>
    <row r="92" spans="2:11" x14ac:dyDescent="0.25">
      <c r="B92" s="259" t="s">
        <v>65</v>
      </c>
      <c r="C92" s="171" t="s">
        <v>19</v>
      </c>
      <c r="D92" s="118">
        <v>127400</v>
      </c>
      <c r="E92" s="205">
        <v>129543</v>
      </c>
      <c r="F92" s="11">
        <v>66767.8</v>
      </c>
      <c r="G92" s="118">
        <v>129543</v>
      </c>
      <c r="H92" s="118">
        <f t="shared" si="19"/>
        <v>2143</v>
      </c>
      <c r="I92" s="249">
        <f>SUM(129543+400)</f>
        <v>129943</v>
      </c>
      <c r="J92" s="146">
        <f t="shared" si="13"/>
        <v>400</v>
      </c>
      <c r="K92" s="137">
        <f t="shared" si="14"/>
        <v>1.0030877778035092</v>
      </c>
    </row>
    <row r="93" spans="2:11" x14ac:dyDescent="0.25">
      <c r="B93" s="284"/>
      <c r="C93" s="171" t="s">
        <v>128</v>
      </c>
      <c r="D93" s="119">
        <v>0</v>
      </c>
      <c r="E93" s="205">
        <v>489</v>
      </c>
      <c r="F93" s="11">
        <v>489</v>
      </c>
      <c r="G93" s="119">
        <v>0</v>
      </c>
      <c r="H93" s="119">
        <f t="shared" si="19"/>
        <v>0</v>
      </c>
      <c r="I93" s="200">
        <v>0</v>
      </c>
      <c r="J93" s="147">
        <f t="shared" si="13"/>
        <v>0</v>
      </c>
      <c r="K93" s="152" t="s">
        <v>71</v>
      </c>
    </row>
    <row r="94" spans="2:11" x14ac:dyDescent="0.25">
      <c r="B94" s="285" t="s">
        <v>67</v>
      </c>
      <c r="C94" s="172" t="s">
        <v>101</v>
      </c>
      <c r="D94" s="119">
        <v>26538</v>
      </c>
      <c r="E94" s="206">
        <v>26538</v>
      </c>
      <c r="F94" s="14">
        <v>13269</v>
      </c>
      <c r="G94" s="119">
        <v>26538</v>
      </c>
      <c r="H94" s="119">
        <f t="shared" ref="H94:H95" si="23">SUM(G94-D94)</f>
        <v>0</v>
      </c>
      <c r="I94" s="200">
        <v>26000</v>
      </c>
      <c r="J94" s="147">
        <f t="shared" ref="J94:J95" si="24">I94-G94</f>
        <v>-538</v>
      </c>
      <c r="K94" s="152">
        <f t="shared" si="14"/>
        <v>0.97972718366116507</v>
      </c>
    </row>
    <row r="95" spans="2:11" x14ac:dyDescent="0.25">
      <c r="B95" s="285"/>
      <c r="C95" s="172" t="s">
        <v>102</v>
      </c>
      <c r="D95" s="14">
        <v>0</v>
      </c>
      <c r="E95" s="206">
        <v>1235</v>
      </c>
      <c r="F95" s="14">
        <v>1235</v>
      </c>
      <c r="G95" s="14">
        <v>0</v>
      </c>
      <c r="H95" s="14">
        <f t="shared" si="23"/>
        <v>0</v>
      </c>
      <c r="I95" s="201">
        <v>0</v>
      </c>
      <c r="J95" s="147">
        <f t="shared" si="24"/>
        <v>0</v>
      </c>
      <c r="K95" s="152">
        <f t="shared" si="14"/>
        <v>0</v>
      </c>
    </row>
    <row r="96" spans="2:11" x14ac:dyDescent="0.25">
      <c r="B96" s="285"/>
      <c r="C96" s="172" t="s">
        <v>103</v>
      </c>
      <c r="D96" s="14">
        <v>0</v>
      </c>
      <c r="E96" s="206">
        <v>0</v>
      </c>
      <c r="F96" s="14">
        <v>0</v>
      </c>
      <c r="G96" s="14">
        <v>0</v>
      </c>
      <c r="H96" s="14">
        <v>0</v>
      </c>
      <c r="I96" s="201">
        <v>0</v>
      </c>
      <c r="J96" s="147">
        <v>0</v>
      </c>
      <c r="K96" s="152" t="s">
        <v>71</v>
      </c>
    </row>
    <row r="97" spans="2:11" ht="15.75" thickBot="1" x14ac:dyDescent="0.3">
      <c r="B97" s="285"/>
      <c r="C97" s="172" t="s">
        <v>104</v>
      </c>
      <c r="D97" s="74">
        <v>0</v>
      </c>
      <c r="E97" s="207">
        <v>0</v>
      </c>
      <c r="F97" s="74">
        <v>0</v>
      </c>
      <c r="G97" s="74">
        <v>0</v>
      </c>
      <c r="H97" s="74">
        <f t="shared" si="19"/>
        <v>0</v>
      </c>
      <c r="I97" s="202">
        <v>0</v>
      </c>
      <c r="J97" s="148">
        <f t="shared" si="13"/>
        <v>0</v>
      </c>
      <c r="K97" s="153" t="s">
        <v>71</v>
      </c>
    </row>
    <row r="98" spans="2:11" ht="15.75" thickBot="1" x14ac:dyDescent="0.3">
      <c r="B98" s="117"/>
      <c r="C98" s="32" t="s">
        <v>20</v>
      </c>
      <c r="D98" s="209">
        <f>SUM(D99:D106)</f>
        <v>136472.9</v>
      </c>
      <c r="E98" s="209">
        <f>SUM(E99:E106)</f>
        <v>140472.9</v>
      </c>
      <c r="F98" s="209">
        <f>SUM(F99:F109)</f>
        <v>72198.599999999991</v>
      </c>
      <c r="G98" s="209">
        <f>SUM(G99:G106)</f>
        <v>146590.6</v>
      </c>
      <c r="H98" s="209">
        <f>SUM(H99:H106)</f>
        <v>10117.700000000012</v>
      </c>
      <c r="I98" s="210">
        <f>SUM(I99:I106)</f>
        <v>145587.79999999999</v>
      </c>
      <c r="J98" s="211">
        <f t="shared" si="13"/>
        <v>-1002.8000000000175</v>
      </c>
      <c r="K98" s="212">
        <f t="shared" si="14"/>
        <v>1.036412005447314</v>
      </c>
    </row>
    <row r="99" spans="2:11" x14ac:dyDescent="0.25">
      <c r="B99" s="269" t="s">
        <v>65</v>
      </c>
      <c r="C99" s="169" t="s">
        <v>21</v>
      </c>
      <c r="D99" s="108">
        <v>79085.899999999994</v>
      </c>
      <c r="E99" s="108">
        <v>79085.899999999994</v>
      </c>
      <c r="F99" s="108">
        <v>37215.5</v>
      </c>
      <c r="G99" s="108">
        <v>82903.600000000006</v>
      </c>
      <c r="H99" s="108">
        <f t="shared" si="19"/>
        <v>3817.7000000000116</v>
      </c>
      <c r="I99" s="197">
        <v>81900.800000000003</v>
      </c>
      <c r="J99" s="108">
        <f>I99-G99</f>
        <v>-1002.8000000000029</v>
      </c>
      <c r="K99" s="151">
        <f t="shared" si="14"/>
        <v>1.0355929438749514</v>
      </c>
    </row>
    <row r="100" spans="2:11" x14ac:dyDescent="0.25">
      <c r="B100" s="270"/>
      <c r="C100" s="170" t="s">
        <v>22</v>
      </c>
      <c r="D100" s="11">
        <v>87</v>
      </c>
      <c r="E100" s="11">
        <v>87</v>
      </c>
      <c r="F100" s="11">
        <v>8.6</v>
      </c>
      <c r="G100" s="11">
        <v>87</v>
      </c>
      <c r="H100" s="11">
        <f t="shared" si="19"/>
        <v>0</v>
      </c>
      <c r="I100" s="198">
        <v>87</v>
      </c>
      <c r="J100" s="11">
        <f t="shared" si="13"/>
        <v>0</v>
      </c>
      <c r="K100" s="137">
        <f t="shared" si="14"/>
        <v>1</v>
      </c>
    </row>
    <row r="101" spans="2:11" x14ac:dyDescent="0.25">
      <c r="B101" s="270"/>
      <c r="C101" s="170" t="s">
        <v>58</v>
      </c>
      <c r="D101" s="11">
        <v>0</v>
      </c>
      <c r="E101" s="11">
        <v>0</v>
      </c>
      <c r="F101" s="11">
        <v>0</v>
      </c>
      <c r="G101" s="11">
        <v>0</v>
      </c>
      <c r="H101" s="11">
        <f t="shared" si="19"/>
        <v>0</v>
      </c>
      <c r="I101" s="198">
        <v>0</v>
      </c>
      <c r="J101" s="11">
        <f t="shared" si="13"/>
        <v>0</v>
      </c>
      <c r="K101" s="137" t="s">
        <v>71</v>
      </c>
    </row>
    <row r="102" spans="2:11" x14ac:dyDescent="0.25">
      <c r="B102" s="271"/>
      <c r="C102" s="170" t="s">
        <v>73</v>
      </c>
      <c r="D102" s="11">
        <v>4700</v>
      </c>
      <c r="E102" s="11">
        <v>8700</v>
      </c>
      <c r="F102" s="11">
        <v>5970.7</v>
      </c>
      <c r="G102" s="11">
        <v>8700</v>
      </c>
      <c r="H102" s="11">
        <f t="shared" si="19"/>
        <v>4000</v>
      </c>
      <c r="I102" s="198">
        <v>8700</v>
      </c>
      <c r="J102" s="11">
        <f t="shared" si="13"/>
        <v>0</v>
      </c>
      <c r="K102" s="137">
        <v>0</v>
      </c>
    </row>
    <row r="103" spans="2:11" x14ac:dyDescent="0.25">
      <c r="B103" s="259" t="s">
        <v>66</v>
      </c>
      <c r="C103" s="171" t="s">
        <v>105</v>
      </c>
      <c r="D103" s="118">
        <v>48000</v>
      </c>
      <c r="E103" s="11">
        <v>48000</v>
      </c>
      <c r="F103" s="11">
        <v>24000</v>
      </c>
      <c r="G103" s="118">
        <v>48000</v>
      </c>
      <c r="H103" s="11">
        <f t="shared" si="19"/>
        <v>0</v>
      </c>
      <c r="I103" s="199">
        <v>48000</v>
      </c>
      <c r="J103" s="11">
        <f t="shared" si="13"/>
        <v>0</v>
      </c>
      <c r="K103" s="137">
        <f t="shared" si="14"/>
        <v>1</v>
      </c>
    </row>
    <row r="104" spans="2:11" x14ac:dyDescent="0.25">
      <c r="B104" s="260"/>
      <c r="C104" s="171" t="s">
        <v>106</v>
      </c>
      <c r="D104" s="118">
        <v>0</v>
      </c>
      <c r="E104" s="11">
        <v>0</v>
      </c>
      <c r="F104" s="11">
        <v>0</v>
      </c>
      <c r="G104" s="118">
        <v>0</v>
      </c>
      <c r="H104" s="11">
        <f t="shared" si="19"/>
        <v>0</v>
      </c>
      <c r="I104" s="199">
        <v>0</v>
      </c>
      <c r="J104" s="11">
        <f t="shared" si="13"/>
        <v>0</v>
      </c>
      <c r="K104" s="137" t="s">
        <v>71</v>
      </c>
    </row>
    <row r="105" spans="2:11" x14ac:dyDescent="0.25">
      <c r="B105" s="260"/>
      <c r="C105" s="171" t="s">
        <v>107</v>
      </c>
      <c r="D105" s="118">
        <v>0</v>
      </c>
      <c r="E105" s="11">
        <v>0</v>
      </c>
      <c r="F105" s="11">
        <v>0</v>
      </c>
      <c r="G105" s="118">
        <v>0</v>
      </c>
      <c r="H105" s="11">
        <f t="shared" si="19"/>
        <v>0</v>
      </c>
      <c r="I105" s="199">
        <v>0</v>
      </c>
      <c r="J105" s="11">
        <f t="shared" si="13"/>
        <v>0</v>
      </c>
      <c r="K105" s="137" t="s">
        <v>71</v>
      </c>
    </row>
    <row r="106" spans="2:11" x14ac:dyDescent="0.25">
      <c r="B106" s="260"/>
      <c r="C106" s="171" t="s">
        <v>109</v>
      </c>
      <c r="D106" s="118">
        <v>4600</v>
      </c>
      <c r="E106" s="11">
        <v>4600</v>
      </c>
      <c r="F106" s="11">
        <v>3600</v>
      </c>
      <c r="G106" s="118">
        <v>6900</v>
      </c>
      <c r="H106" s="11">
        <f>SUM(G106-D106)</f>
        <v>2300</v>
      </c>
      <c r="I106" s="199">
        <v>6900</v>
      </c>
      <c r="J106" s="11">
        <f>I106-G106</f>
        <v>0</v>
      </c>
      <c r="K106" s="137" t="s">
        <v>71</v>
      </c>
    </row>
    <row r="107" spans="2:11" ht="15.75" thickBot="1" x14ac:dyDescent="0.3">
      <c r="B107" s="260"/>
      <c r="C107" s="208" t="s">
        <v>129</v>
      </c>
      <c r="D107" s="119">
        <v>0</v>
      </c>
      <c r="E107" s="240">
        <v>1403.8</v>
      </c>
      <c r="F107" s="240">
        <v>1403.8</v>
      </c>
      <c r="G107" s="119">
        <v>0</v>
      </c>
      <c r="H107" s="14">
        <f>SUM(G107-D107)</f>
        <v>0</v>
      </c>
      <c r="I107" s="200">
        <v>0</v>
      </c>
      <c r="J107" s="14">
        <f>I107-G107</f>
        <v>0</v>
      </c>
      <c r="K107" s="152" t="s">
        <v>71</v>
      </c>
    </row>
    <row r="108" spans="2:11" ht="15.75" thickBot="1" x14ac:dyDescent="0.3">
      <c r="B108" s="238" t="s">
        <v>67</v>
      </c>
      <c r="C108" s="32" t="s">
        <v>137</v>
      </c>
      <c r="D108" s="9"/>
      <c r="E108" s="9"/>
      <c r="F108" s="9"/>
      <c r="G108" s="9"/>
      <c r="H108" s="9"/>
      <c r="I108" s="179">
        <v>97880.5</v>
      </c>
      <c r="J108" s="143"/>
      <c r="K108" s="150"/>
    </row>
    <row r="109" spans="2:11" ht="15.75" thickBot="1" x14ac:dyDescent="0.3">
      <c r="B109" s="248"/>
      <c r="C109" s="208"/>
      <c r="D109" s="241"/>
      <c r="E109" s="242"/>
      <c r="F109" s="242"/>
      <c r="G109" s="241"/>
      <c r="H109" s="243"/>
      <c r="I109" s="244"/>
      <c r="J109" s="243"/>
      <c r="K109" s="245"/>
    </row>
    <row r="110" spans="2:11" ht="16.5" thickBot="1" x14ac:dyDescent="0.3">
      <c r="B110" s="246"/>
      <c r="C110" s="52" t="s">
        <v>81</v>
      </c>
      <c r="D110" s="166">
        <f>D98+D77+D76++D75+D74+D73+D72+D71+D70+D69+D68+D67+D66+D65+D64+D63+D62+D61+D60</f>
        <v>1164386.2000000002</v>
      </c>
      <c r="E110" s="166">
        <f>E98+E77+E76++E75+E74+E73+E72+E71+E70+E69+E68+E67+E66+E65+E64+E63+E62+E61+E60</f>
        <v>1233661.2</v>
      </c>
      <c r="F110" s="166">
        <f>F98+F77+F76++F75+F74+F73+F72+F71+F70+F69+F68+F67+F66+F65+F64+F63+F62+F61+F60</f>
        <v>496385.6999999999</v>
      </c>
      <c r="G110" s="166">
        <f>G98+G77+G76++G75+G74+G73+G72+G71+G70+G69+G68+G67+G66+G65+G64+G63+G62+G61+G60</f>
        <v>1222019.1000000001</v>
      </c>
      <c r="H110" s="166">
        <f>SUM(G110-D110)</f>
        <v>57632.899999999907</v>
      </c>
      <c r="I110" s="166">
        <f>I108+I98+I77+I76++I75+I74+I73+I72+I71+I70+I69+I68+I67+I66+I65+I64+I63+I62+I61+I60</f>
        <v>1146984.8</v>
      </c>
      <c r="J110" s="166">
        <f>J98+J77+J76++J75+J74+J73+J72+J71+J70+J69+J68+J67+J66+J65+J64+J63+J62+J61+J60</f>
        <v>-172914.80000000002</v>
      </c>
      <c r="K110" s="167">
        <f>I110/E110</f>
        <v>0.92974051546729364</v>
      </c>
    </row>
    <row r="111" spans="2:11" ht="15.75" thickBot="1" x14ac:dyDescent="0.3">
      <c r="B111" s="246"/>
      <c r="C111" s="247" t="s">
        <v>79</v>
      </c>
      <c r="D111" s="126">
        <v>0</v>
      </c>
      <c r="E111" s="126">
        <v>0</v>
      </c>
      <c r="F111" s="186"/>
      <c r="G111" s="126">
        <v>0</v>
      </c>
      <c r="H111" s="108">
        <f>SUM(G111-D111)</f>
        <v>0</v>
      </c>
      <c r="I111" s="126">
        <v>0</v>
      </c>
      <c r="J111" s="108">
        <f>I111-G111</f>
        <v>0</v>
      </c>
      <c r="K111" s="151">
        <v>0</v>
      </c>
    </row>
    <row r="112" spans="2:11" x14ac:dyDescent="0.25">
      <c r="B112" s="246"/>
      <c r="C112" s="129" t="s">
        <v>131</v>
      </c>
      <c r="D112" s="130">
        <v>0</v>
      </c>
      <c r="E112" s="130">
        <v>0</v>
      </c>
      <c r="F112" s="236"/>
      <c r="G112" s="130">
        <v>200000</v>
      </c>
      <c r="H112" s="11">
        <v>0</v>
      </c>
      <c r="I112" s="187">
        <v>200000</v>
      </c>
      <c r="J112" s="11">
        <f>I112-G112</f>
        <v>0</v>
      </c>
      <c r="K112" s="151">
        <v>0</v>
      </c>
    </row>
    <row r="113" spans="3:11" ht="15.75" thickBot="1" x14ac:dyDescent="0.3">
      <c r="C113" s="234" t="s">
        <v>130</v>
      </c>
      <c r="D113" s="235">
        <v>49170</v>
      </c>
      <c r="E113" s="235">
        <v>49170</v>
      </c>
      <c r="F113" s="237"/>
      <c r="G113" s="235">
        <v>49170</v>
      </c>
      <c r="H113" s="74">
        <v>0</v>
      </c>
      <c r="I113" s="235">
        <v>49170</v>
      </c>
      <c r="J113" s="74">
        <f>I113-G113</f>
        <v>0</v>
      </c>
      <c r="K113" s="153">
        <f t="shared" si="14"/>
        <v>1</v>
      </c>
    </row>
    <row r="114" spans="3:11" ht="16.5" thickBot="1" x14ac:dyDescent="0.3">
      <c r="C114" s="217" t="s">
        <v>70</v>
      </c>
      <c r="D114" s="218">
        <f>D110+D113</f>
        <v>1213556.2000000002</v>
      </c>
      <c r="E114" s="219">
        <f>E110+E113+E117</f>
        <v>1282831.2</v>
      </c>
      <c r="F114" s="218">
        <f>F110+F113</f>
        <v>496385.6999999999</v>
      </c>
      <c r="G114" s="218">
        <f>G110+G112+G113</f>
        <v>1471189.1</v>
      </c>
      <c r="H114" s="218">
        <f>H110+H113</f>
        <v>57632.899999999907</v>
      </c>
      <c r="I114" s="218">
        <f>I110+I111+I112+I113</f>
        <v>1396154.8</v>
      </c>
      <c r="J114" s="220">
        <f>J110+J113</f>
        <v>-172914.80000000002</v>
      </c>
      <c r="K114" s="221">
        <f t="shared" si="14"/>
        <v>1.0883386684078156</v>
      </c>
    </row>
    <row r="115" spans="3:11" x14ac:dyDescent="0.25">
      <c r="C115" s="125" t="s">
        <v>24</v>
      </c>
      <c r="D115" s="126">
        <v>949826.2</v>
      </c>
      <c r="E115" s="126">
        <v>1045590.1</v>
      </c>
      <c r="F115" s="126">
        <v>462339.3</v>
      </c>
      <c r="G115" s="187">
        <f>G29</f>
        <v>976697.1</v>
      </c>
      <c r="H115" s="108">
        <f t="shared" si="19"/>
        <v>26870.900000000023</v>
      </c>
      <c r="I115" s="186">
        <f>I29</f>
        <v>949292.8</v>
      </c>
      <c r="J115" s="145">
        <f t="shared" si="13"/>
        <v>-27404.29999999993</v>
      </c>
      <c r="K115" s="137" t="s">
        <v>71</v>
      </c>
    </row>
    <row r="116" spans="3:11" ht="15.75" thickBot="1" x14ac:dyDescent="0.3">
      <c r="C116" s="129" t="s">
        <v>69</v>
      </c>
      <c r="D116" s="130">
        <v>214560</v>
      </c>
      <c r="E116" s="130">
        <v>189474.9</v>
      </c>
      <c r="F116" s="130">
        <v>34046.400000000001</v>
      </c>
      <c r="G116" s="187">
        <f>G30</f>
        <v>245322</v>
      </c>
      <c r="H116" s="11">
        <f>SUM(G116-D116)</f>
        <v>30762</v>
      </c>
      <c r="I116" s="187">
        <f>I30</f>
        <v>197692</v>
      </c>
      <c r="J116" s="146">
        <f t="shared" si="13"/>
        <v>-47630</v>
      </c>
      <c r="K116" s="137" t="s">
        <v>71</v>
      </c>
    </row>
    <row r="117" spans="3:11" x14ac:dyDescent="0.25">
      <c r="C117" s="177" t="s">
        <v>89</v>
      </c>
      <c r="D117" s="130">
        <v>0</v>
      </c>
      <c r="E117" s="130">
        <v>0</v>
      </c>
      <c r="F117" s="130"/>
      <c r="G117" s="130">
        <v>0</v>
      </c>
      <c r="H117" s="11">
        <f>SUM(G117-D117)</f>
        <v>0</v>
      </c>
      <c r="I117" s="130">
        <v>0</v>
      </c>
      <c r="J117" s="146">
        <f t="shared" ref="J117" si="25">I117-G117</f>
        <v>0</v>
      </c>
      <c r="K117" s="151">
        <v>0</v>
      </c>
    </row>
    <row r="118" spans="3:11" ht="15.75" thickBot="1" x14ac:dyDescent="0.3">
      <c r="C118" s="178" t="s">
        <v>134</v>
      </c>
      <c r="D118" s="156">
        <f>D113+D111</f>
        <v>49170</v>
      </c>
      <c r="E118" s="127">
        <v>49170</v>
      </c>
      <c r="F118" s="127"/>
      <c r="G118" s="156">
        <f>G111+G112+G113</f>
        <v>249170</v>
      </c>
      <c r="H118" s="128">
        <f>H113+H111</f>
        <v>0</v>
      </c>
      <c r="I118" s="255">
        <f>I113+I112+I111</f>
        <v>249170</v>
      </c>
      <c r="J118" s="149">
        <f>J113+J111</f>
        <v>0</v>
      </c>
      <c r="K118" s="154">
        <f t="shared" si="14"/>
        <v>5.0675208460443359</v>
      </c>
    </row>
    <row r="119" spans="3:11" x14ac:dyDescent="0.25"/>
    <row r="120" spans="3:11" x14ac:dyDescent="0.25">
      <c r="C120" s="36"/>
      <c r="D120" s="37"/>
      <c r="E120" s="37"/>
      <c r="F120" s="31"/>
      <c r="G120" s="37"/>
      <c r="H120" s="17"/>
    </row>
    <row r="121" spans="3:11" x14ac:dyDescent="0.25">
      <c r="C121" s="38"/>
      <c r="D121" s="39" t="s">
        <v>54</v>
      </c>
      <c r="E121" s="39" t="s">
        <v>136</v>
      </c>
      <c r="F121" s="39"/>
      <c r="G121" s="39"/>
      <c r="H121" s="65"/>
      <c r="K121" s="214"/>
    </row>
    <row r="122" spans="3:11" ht="15.75" thickBot="1" x14ac:dyDescent="0.3">
      <c r="C122" s="16"/>
      <c r="D122" s="20"/>
      <c r="E122" s="18" t="s">
        <v>135</v>
      </c>
      <c r="F122" s="16"/>
      <c r="G122" s="16"/>
      <c r="H122" s="16"/>
      <c r="K122" s="214"/>
    </row>
    <row r="123" spans="3:11" ht="15.75" thickBot="1" x14ac:dyDescent="0.3">
      <c r="C123" s="16"/>
      <c r="D123" s="20"/>
      <c r="E123" s="84" t="s">
        <v>44</v>
      </c>
      <c r="F123" s="89" t="s">
        <v>45</v>
      </c>
      <c r="G123" s="88" t="s">
        <v>46</v>
      </c>
      <c r="H123" s="53"/>
      <c r="K123" s="214"/>
    </row>
    <row r="124" spans="3:11" x14ac:dyDescent="0.25">
      <c r="D124" s="19"/>
      <c r="E124" s="85" t="s">
        <v>25</v>
      </c>
      <c r="F124" s="51">
        <f>G16</f>
        <v>1471189.1</v>
      </c>
      <c r="G124" s="174">
        <f>I16</f>
        <v>1396154.8</v>
      </c>
      <c r="H124" s="72"/>
      <c r="I124" s="58" t="s">
        <v>57</v>
      </c>
    </row>
    <row r="125" spans="3:11" ht="15.75" thickBot="1" x14ac:dyDescent="0.3">
      <c r="D125" s="19"/>
      <c r="E125" s="86" t="s">
        <v>26</v>
      </c>
      <c r="F125" s="13">
        <f>G114</f>
        <v>1471189.1</v>
      </c>
      <c r="G125" s="175">
        <f>I114</f>
        <v>1396154.8</v>
      </c>
      <c r="H125" s="185"/>
      <c r="I125" s="176"/>
    </row>
    <row r="126" spans="3:11" ht="15.75" thickBot="1" x14ac:dyDescent="0.3">
      <c r="D126" s="19"/>
      <c r="E126" s="87" t="s">
        <v>27</v>
      </c>
      <c r="F126" s="99">
        <f>SUM(F124-F125)</f>
        <v>0</v>
      </c>
      <c r="G126" s="100">
        <f>G124-G125</f>
        <v>0</v>
      </c>
      <c r="H126" s="192"/>
      <c r="I126" s="58"/>
    </row>
    <row r="127" spans="3:11" x14ac:dyDescent="0.25">
      <c r="D127" s="19"/>
    </row>
    <row r="128" spans="3:11" x14ac:dyDescent="0.25">
      <c r="E128" s="83" t="s">
        <v>0</v>
      </c>
      <c r="F128" s="109" t="s">
        <v>55</v>
      </c>
      <c r="G128" s="228">
        <f>F126</f>
        <v>0</v>
      </c>
      <c r="H128" s="229"/>
      <c r="I128" s="230"/>
      <c r="J128" s="229"/>
    </row>
    <row r="129" spans="6:10" x14ac:dyDescent="0.25">
      <c r="F129" s="109" t="s">
        <v>72</v>
      </c>
      <c r="G129" s="228">
        <f>J12</f>
        <v>52142.000000000116</v>
      </c>
      <c r="H129" s="229"/>
      <c r="I129" s="230"/>
      <c r="J129" s="229"/>
    </row>
    <row r="130" spans="6:10" x14ac:dyDescent="0.25">
      <c r="F130" s="194" t="s">
        <v>111</v>
      </c>
      <c r="G130" s="228">
        <f>I13</f>
        <v>0</v>
      </c>
      <c r="H130" s="231" t="s">
        <v>110</v>
      </c>
      <c r="I130" s="230"/>
      <c r="J130" s="229"/>
    </row>
    <row r="131" spans="6:10" x14ac:dyDescent="0.25">
      <c r="F131" s="75" t="s">
        <v>1</v>
      </c>
      <c r="G131" s="232">
        <f>SUM(G128:G130)</f>
        <v>52142.000000000116</v>
      </c>
      <c r="H131" s="229"/>
      <c r="I131" s="233"/>
      <c r="J131" s="229"/>
    </row>
    <row r="132" spans="6:10" x14ac:dyDescent="0.25">
      <c r="I132" s="2"/>
    </row>
    <row r="133" spans="6:10" x14ac:dyDescent="0.25">
      <c r="I133" s="2"/>
    </row>
    <row r="134" spans="6:10" x14ac:dyDescent="0.25"/>
    <row r="135" spans="6:10" x14ac:dyDescent="0.25"/>
    <row r="136" spans="6:10" x14ac:dyDescent="0.25"/>
    <row r="137" spans="6:10" x14ac:dyDescent="0.25"/>
    <row r="138" spans="6:10" x14ac:dyDescent="0.25"/>
    <row r="139" spans="6:10" x14ac:dyDescent="0.25"/>
    <row r="140" spans="6:10" x14ac:dyDescent="0.25"/>
    <row r="141" spans="6:10" x14ac:dyDescent="0.25"/>
    <row r="142" spans="6:10" x14ac:dyDescent="0.25"/>
    <row r="143" spans="6:10" x14ac:dyDescent="0.25"/>
    <row r="144" spans="6:10" x14ac:dyDescent="0.25"/>
    <row r="145" x14ac:dyDescent="0.25"/>
    <row r="146" x14ac:dyDescent="0.25"/>
    <row r="147" x14ac:dyDescent="0.25"/>
    <row r="148" x14ac:dyDescent="0.25"/>
    <row r="149" x14ac:dyDescent="0.25"/>
    <row r="150" x14ac:dyDescent="0.25"/>
    <row r="151" x14ac:dyDescent="0.25"/>
    <row r="152" x14ac:dyDescent="0.25"/>
    <row r="153" x14ac:dyDescent="0.25"/>
    <row r="154" x14ac:dyDescent="0.25"/>
    <row r="155" x14ac:dyDescent="0.25"/>
    <row r="156" x14ac:dyDescent="0.25"/>
    <row r="157" x14ac:dyDescent="0.25"/>
    <row r="158" x14ac:dyDescent="0.25"/>
    <row r="159" x14ac:dyDescent="0.25"/>
    <row r="160" x14ac:dyDescent="0.25"/>
    <row r="161" x14ac:dyDescent="0.25"/>
    <row r="162" x14ac:dyDescent="0.25"/>
    <row r="163" x14ac:dyDescent="0.25"/>
    <row r="164" x14ac:dyDescent="0.25"/>
    <row r="165" x14ac:dyDescent="0.25"/>
    <row r="166" x14ac:dyDescent="0.25"/>
    <row r="167" x14ac:dyDescent="0.25"/>
    <row r="168" x14ac:dyDescent="0.25"/>
    <row r="169" x14ac:dyDescent="0.25"/>
    <row r="170" x14ac:dyDescent="0.25"/>
    <row r="171" x14ac:dyDescent="0.25"/>
    <row r="172" x14ac:dyDescent="0.25"/>
    <row r="173" x14ac:dyDescent="0.25"/>
    <row r="174" x14ac:dyDescent="0.25"/>
    <row r="175" x14ac:dyDescent="0.25"/>
    <row r="176" x14ac:dyDescent="0.25"/>
    <row r="177" x14ac:dyDescent="0.25"/>
    <row r="178" x14ac:dyDescent="0.25"/>
    <row r="179" x14ac:dyDescent="0.25"/>
    <row r="180" x14ac:dyDescent="0.25"/>
    <row r="181" x14ac:dyDescent="0.25"/>
    <row r="182" x14ac:dyDescent="0.25"/>
    <row r="183" x14ac:dyDescent="0.25"/>
    <row r="184" x14ac:dyDescent="0.25"/>
    <row r="185" x14ac:dyDescent="0.25"/>
    <row r="186" x14ac:dyDescent="0.25"/>
  </sheetData>
  <mergeCells count="13">
    <mergeCell ref="B103:B107"/>
    <mergeCell ref="C1:H2"/>
    <mergeCell ref="C44:I45"/>
    <mergeCell ref="B99:B102"/>
    <mergeCell ref="C56:K57"/>
    <mergeCell ref="C25:K26"/>
    <mergeCell ref="C3:K4"/>
    <mergeCell ref="B92:B93"/>
    <mergeCell ref="B88:B91"/>
    <mergeCell ref="B78:B83"/>
    <mergeCell ref="B94:B97"/>
    <mergeCell ref="B60:B61"/>
    <mergeCell ref="B84:B87"/>
  </mergeCells>
  <phoneticPr fontId="13" type="noConversion"/>
  <conditionalFormatting sqref="B94:B99 B103 B113:B117 B64:B84 B88:B92 B120:B1048576 B1:B60">
    <cfRule type="containsText" dxfId="19" priority="21" operator="containsText" text="TAJ">
      <formula>NOT(ISERROR(SEARCH("TAJ",B1)))</formula>
    </cfRule>
    <cfRule type="containsText" dxfId="18" priority="22" operator="containsText" text="1NÁM">
      <formula>NOT(ISERROR(SEARCH("1NÁM",B1)))</formula>
    </cfRule>
    <cfRule type="containsText" dxfId="17" priority="23" operator="containsText" text="2NÁM">
      <formula>NOT(ISERROR(SEARCH("2NÁM",B1)))</formula>
    </cfRule>
    <cfRule type="containsText" dxfId="16" priority="24" operator="containsText" text="PRIM">
      <formula>NOT(ISERROR(SEARCH("PRIM",B1)))</formula>
    </cfRule>
  </conditionalFormatting>
  <conditionalFormatting sqref="B63">
    <cfRule type="containsText" dxfId="15" priority="17" operator="containsText" text="TAJ">
      <formula>NOT(ISERROR(SEARCH("TAJ",B63)))</formula>
    </cfRule>
    <cfRule type="containsText" dxfId="14" priority="18" operator="containsText" text="1NÁM">
      <formula>NOT(ISERROR(SEARCH("1NÁM",B63)))</formula>
    </cfRule>
    <cfRule type="containsText" dxfId="13" priority="19" operator="containsText" text="2NÁM">
      <formula>NOT(ISERROR(SEARCH("2NÁM",B63)))</formula>
    </cfRule>
    <cfRule type="containsText" dxfId="12" priority="20" operator="containsText" text="PRIM">
      <formula>NOT(ISERROR(SEARCH("PRIM",B63)))</formula>
    </cfRule>
  </conditionalFormatting>
  <conditionalFormatting sqref="B62">
    <cfRule type="containsText" dxfId="11" priority="13" operator="containsText" text="TAJ">
      <formula>NOT(ISERROR(SEARCH("TAJ",B62)))</formula>
    </cfRule>
    <cfRule type="containsText" dxfId="10" priority="14" operator="containsText" text="1NÁM">
      <formula>NOT(ISERROR(SEARCH("1NÁM",B62)))</formula>
    </cfRule>
    <cfRule type="containsText" dxfId="9" priority="15" operator="containsText" text="2NÁM">
      <formula>NOT(ISERROR(SEARCH("2NÁM",B62)))</formula>
    </cfRule>
    <cfRule type="containsText" dxfId="8" priority="16" operator="containsText" text="PRIM">
      <formula>NOT(ISERROR(SEARCH("PRIM",B62)))</formula>
    </cfRule>
  </conditionalFormatting>
  <conditionalFormatting sqref="B109:B112">
    <cfRule type="containsText" dxfId="7" priority="5" operator="containsText" text="TAJ">
      <formula>NOT(ISERROR(SEARCH("TAJ",B109)))</formula>
    </cfRule>
    <cfRule type="containsText" dxfId="6" priority="6" operator="containsText" text="1NÁM">
      <formula>NOT(ISERROR(SEARCH("1NÁM",B109)))</formula>
    </cfRule>
    <cfRule type="containsText" dxfId="5" priority="7" operator="containsText" text="2NÁM">
      <formula>NOT(ISERROR(SEARCH("2NÁM",B109)))</formula>
    </cfRule>
    <cfRule type="containsText" dxfId="4" priority="8" operator="containsText" text="PRIM">
      <formula>NOT(ISERROR(SEARCH("PRIM",B109)))</formula>
    </cfRule>
  </conditionalFormatting>
  <conditionalFormatting sqref="B108">
    <cfRule type="containsText" dxfId="3" priority="1" operator="containsText" text="TAJ">
      <formula>NOT(ISERROR(SEARCH("TAJ",B108)))</formula>
    </cfRule>
    <cfRule type="containsText" dxfId="2" priority="2" operator="containsText" text="1NÁM">
      <formula>NOT(ISERROR(SEARCH("1NÁM",B108)))</formula>
    </cfRule>
    <cfRule type="containsText" dxfId="1" priority="3" operator="containsText" text="2NÁM">
      <formula>NOT(ISERROR(SEARCH("2NÁM",B108)))</formula>
    </cfRule>
    <cfRule type="containsText" dxfId="0" priority="4" operator="containsText" text="PRIM">
      <formula>NOT(ISERROR(SEARCH("PRIM",B108)))</formula>
    </cfRule>
  </conditionalFormatting>
  <printOptions horizontalCentered="1" verticalCentered="1"/>
  <pageMargins left="0.51181102362204722" right="0.51181102362204722" top="0.59055118110236227" bottom="0.59055118110236227" header="0.31496062992125984" footer="0.31496062992125984"/>
  <pageSetup paperSize="8" scale="52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Souhrnná tabulka</vt:lpstr>
      <vt:lpstr>'Souhrnná tabulka'!Oblast_tisku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Mareš Jan (Ekonom)</dc:creator>
  <cp:lastModifiedBy>Matějková Romana</cp:lastModifiedBy>
  <cp:lastPrinted>2020-10-30T08:14:24Z</cp:lastPrinted>
  <dcterms:created xsi:type="dcterms:W3CDTF">2013-09-18T06:48:31Z</dcterms:created>
  <dcterms:modified xsi:type="dcterms:W3CDTF">2020-11-03T15:26:52Z</dcterms:modified>
</cp:coreProperties>
</file>