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Odbor ekonomiky\Interní dokumenty OE\Rozpočet, rozbory, závěrečný účet\RO - web\"/>
    </mc:Choice>
  </mc:AlternateContent>
  <bookViews>
    <workbookView xWindow="0" yWindow="0" windowWidth="21570" windowHeight="7755"/>
  </bookViews>
  <sheets>
    <sheet name="NR 2019" sheetId="3" r:id="rId1"/>
    <sheet name="SVR 2020-2021" sheetId="4" r:id="rId2"/>
  </sheets>
  <externalReferences>
    <externalReference r:id="rId3"/>
    <externalReference r:id="rId4"/>
    <externalReference r:id="rId5"/>
    <externalReference r:id="rId6"/>
  </externalReferences>
  <definedNames>
    <definedName name="_xlnm.Print_Area" localSheetId="0">'NR 2019'!$A$1:$AC$72</definedName>
    <definedName name="_xlnm.Print_Area" localSheetId="1">'SVR 2020-2021'!$A$1:$S$77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16" i="3" l="1"/>
  <c r="V28" i="3" l="1"/>
  <c r="X50" i="3" l="1"/>
  <c r="D57" i="4"/>
  <c r="Z38" i="3"/>
  <c r="Z37" i="3"/>
  <c r="Z36" i="3"/>
  <c r="Z35" i="3"/>
  <c r="Z34" i="3"/>
  <c r="Z33" i="3"/>
  <c r="Z32" i="3"/>
  <c r="Z31" i="3"/>
  <c r="Z30" i="3"/>
  <c r="Z29" i="3"/>
  <c r="Z28" i="3"/>
  <c r="X38" i="3"/>
  <c r="X37" i="3"/>
  <c r="X36" i="3"/>
  <c r="X35" i="3"/>
  <c r="X34" i="3"/>
  <c r="X33" i="3"/>
  <c r="X32" i="3"/>
  <c r="X31" i="3"/>
  <c r="X30" i="3"/>
  <c r="X29" i="3"/>
  <c r="X28" i="3"/>
  <c r="W38" i="3"/>
  <c r="W37" i="3"/>
  <c r="W36" i="3"/>
  <c r="W35" i="3"/>
  <c r="W34" i="3"/>
  <c r="W33" i="3"/>
  <c r="W32" i="3"/>
  <c r="W31" i="3"/>
  <c r="W30" i="3"/>
  <c r="W29" i="3"/>
  <c r="W28" i="3"/>
  <c r="V38" i="3"/>
  <c r="V37" i="3"/>
  <c r="V36" i="3"/>
  <c r="V35" i="3"/>
  <c r="V34" i="3"/>
  <c r="V33" i="3"/>
  <c r="V32" i="3"/>
  <c r="V31" i="3"/>
  <c r="V30" i="3"/>
  <c r="V29" i="3"/>
  <c r="Z23" i="3"/>
  <c r="Z22" i="3"/>
  <c r="Z21" i="3"/>
  <c r="Z20" i="3"/>
  <c r="Z19" i="3"/>
  <c r="Z18" i="3"/>
  <c r="Z17" i="3"/>
  <c r="Z16" i="3"/>
  <c r="Z15" i="3"/>
  <c r="X23" i="3"/>
  <c r="X22" i="3"/>
  <c r="X21" i="3"/>
  <c r="X20" i="3"/>
  <c r="X19" i="3"/>
  <c r="X15" i="3"/>
  <c r="W18" i="3"/>
  <c r="R54" i="3" l="1"/>
  <c r="Q54" i="3"/>
  <c r="Q52" i="3"/>
  <c r="R52" i="3"/>
  <c r="R50" i="3" l="1"/>
  <c r="Q50" i="3"/>
  <c r="L50" i="3"/>
  <c r="G38" i="3"/>
  <c r="G37" i="3"/>
  <c r="G36" i="3"/>
  <c r="G35" i="3"/>
  <c r="G34" i="3"/>
  <c r="G33" i="3"/>
  <c r="G32" i="3"/>
  <c r="G31" i="3"/>
  <c r="G30" i="3"/>
  <c r="G29" i="3"/>
  <c r="G28" i="3"/>
  <c r="E54" i="3"/>
  <c r="D54" i="3"/>
  <c r="F52" i="3" l="1"/>
  <c r="F50" i="3" s="1"/>
  <c r="E52" i="3"/>
  <c r="E50" i="3" s="1"/>
  <c r="D52" i="3"/>
  <c r="D50" i="3" s="1"/>
  <c r="T38" i="3"/>
  <c r="T37" i="3"/>
  <c r="T36" i="3"/>
  <c r="T35" i="3"/>
  <c r="T34" i="3"/>
  <c r="T33" i="3"/>
  <c r="T32" i="3"/>
  <c r="T31" i="3"/>
  <c r="T30" i="3"/>
  <c r="T29" i="3"/>
  <c r="T28" i="3"/>
  <c r="R38" i="3"/>
  <c r="Q38" i="3"/>
  <c r="P38" i="3"/>
  <c r="R37" i="3"/>
  <c r="Q37" i="3"/>
  <c r="P37" i="3"/>
  <c r="R36" i="3"/>
  <c r="Q36" i="3"/>
  <c r="P36" i="3"/>
  <c r="R35" i="3"/>
  <c r="Q35" i="3"/>
  <c r="P35" i="3"/>
  <c r="R34" i="3"/>
  <c r="Q34" i="3"/>
  <c r="P34" i="3"/>
  <c r="R33" i="3"/>
  <c r="Q33" i="3"/>
  <c r="P33" i="3"/>
  <c r="R32" i="3"/>
  <c r="Q32" i="3"/>
  <c r="P32" i="3"/>
  <c r="R31" i="3"/>
  <c r="Q31" i="3"/>
  <c r="P31" i="3"/>
  <c r="R30" i="3"/>
  <c r="Q30" i="3"/>
  <c r="P30" i="3"/>
  <c r="R29" i="3"/>
  <c r="Q29" i="3"/>
  <c r="P29" i="3"/>
  <c r="R28" i="3"/>
  <c r="Q28" i="3"/>
  <c r="P28" i="3"/>
  <c r="T23" i="3"/>
  <c r="T22" i="3"/>
  <c r="T21" i="3"/>
  <c r="T20" i="3"/>
  <c r="T19" i="3"/>
  <c r="T18" i="3"/>
  <c r="T17" i="3"/>
  <c r="T16" i="3"/>
  <c r="T15" i="3"/>
  <c r="R23" i="3"/>
  <c r="R22" i="3"/>
  <c r="R21" i="3"/>
  <c r="R20" i="3"/>
  <c r="R19" i="3"/>
  <c r="R15" i="3"/>
  <c r="Q18" i="3"/>
  <c r="P16" i="3"/>
  <c r="N38" i="3"/>
  <c r="H38" i="4" s="1"/>
  <c r="N37" i="3"/>
  <c r="H37" i="4" s="1"/>
  <c r="N36" i="3"/>
  <c r="H36" i="4" s="1"/>
  <c r="N35" i="3"/>
  <c r="H35" i="4" s="1"/>
  <c r="N34" i="3"/>
  <c r="H34" i="4" s="1"/>
  <c r="N33" i="3"/>
  <c r="H33" i="4" s="1"/>
  <c r="N32" i="3"/>
  <c r="H32" i="4" s="1"/>
  <c r="N31" i="3"/>
  <c r="H31" i="4" s="1"/>
  <c r="N30" i="3"/>
  <c r="H30" i="4" s="1"/>
  <c r="N29" i="3"/>
  <c r="H29" i="4" s="1"/>
  <c r="N28" i="3"/>
  <c r="H28" i="4" s="1"/>
  <c r="L38" i="3"/>
  <c r="K38" i="3"/>
  <c r="J38" i="3"/>
  <c r="L37" i="3"/>
  <c r="K37" i="3"/>
  <c r="J37" i="3"/>
  <c r="L36" i="3"/>
  <c r="K36" i="3"/>
  <c r="J36" i="3"/>
  <c r="L35" i="3"/>
  <c r="K35" i="3"/>
  <c r="J35" i="3"/>
  <c r="L34" i="3"/>
  <c r="K34" i="3"/>
  <c r="J34" i="3"/>
  <c r="L33" i="3"/>
  <c r="K33" i="3"/>
  <c r="J33" i="3"/>
  <c r="L32" i="3"/>
  <c r="K32" i="3"/>
  <c r="J32" i="3"/>
  <c r="L31" i="3"/>
  <c r="K31" i="3"/>
  <c r="J31" i="3"/>
  <c r="L30" i="3"/>
  <c r="K30" i="3"/>
  <c r="J30" i="3"/>
  <c r="L29" i="3"/>
  <c r="K29" i="3"/>
  <c r="J29" i="3"/>
  <c r="L28" i="3"/>
  <c r="K28" i="3"/>
  <c r="J28" i="3"/>
  <c r="N23" i="3"/>
  <c r="H23" i="4" s="1"/>
  <c r="N22" i="3"/>
  <c r="H22" i="4" s="1"/>
  <c r="N21" i="3"/>
  <c r="H21" i="4" s="1"/>
  <c r="N20" i="3"/>
  <c r="H20" i="4" s="1"/>
  <c r="N19" i="3"/>
  <c r="H19" i="4" s="1"/>
  <c r="N18" i="3"/>
  <c r="H18" i="4" s="1"/>
  <c r="N17" i="3"/>
  <c r="N16" i="3"/>
  <c r="N15" i="3"/>
  <c r="H15" i="4" s="1"/>
  <c r="L23" i="3"/>
  <c r="L22" i="3"/>
  <c r="L21" i="3"/>
  <c r="L20" i="3"/>
  <c r="L19" i="3"/>
  <c r="L15" i="3"/>
  <c r="K18" i="3"/>
  <c r="J16" i="3"/>
  <c r="H38" i="3" l="1"/>
  <c r="H37" i="3"/>
  <c r="H36" i="3"/>
  <c r="H35" i="3"/>
  <c r="H34" i="3"/>
  <c r="H33" i="3"/>
  <c r="H32" i="3"/>
  <c r="H31" i="3"/>
  <c r="H30" i="3"/>
  <c r="H29" i="3"/>
  <c r="H28" i="3"/>
  <c r="H21" i="3"/>
  <c r="H15" i="3"/>
  <c r="F23" i="3"/>
  <c r="F21" i="3"/>
  <c r="F15" i="3"/>
  <c r="E18" i="3"/>
  <c r="D16" i="3"/>
  <c r="D8" i="4" l="1"/>
  <c r="D6" i="4"/>
  <c r="D4" i="4"/>
  <c r="K16" i="4"/>
  <c r="K17" i="4"/>
  <c r="K18" i="4"/>
  <c r="N18" i="4" s="1"/>
  <c r="Q18" i="4" s="1"/>
  <c r="K19" i="4"/>
  <c r="N19" i="4" s="1"/>
  <c r="Q19" i="4" s="1"/>
  <c r="K20" i="4"/>
  <c r="N20" i="4" s="1"/>
  <c r="Q20" i="4" s="1"/>
  <c r="K21" i="4"/>
  <c r="N21" i="4" s="1"/>
  <c r="Q21" i="4" s="1"/>
  <c r="K22" i="4"/>
  <c r="N22" i="4" s="1"/>
  <c r="Q22" i="4" s="1"/>
  <c r="K23" i="4"/>
  <c r="N23" i="4" s="1"/>
  <c r="Q23" i="4" s="1"/>
  <c r="K15" i="4"/>
  <c r="N15" i="4" s="1"/>
  <c r="Q15" i="4" s="1"/>
  <c r="K29" i="4"/>
  <c r="N29" i="4" s="1"/>
  <c r="Q29" i="4" s="1"/>
  <c r="K30" i="4"/>
  <c r="N30" i="4" s="1"/>
  <c r="Q30" i="4" s="1"/>
  <c r="K31" i="4"/>
  <c r="N31" i="4" s="1"/>
  <c r="Q31" i="4" s="1"/>
  <c r="K32" i="4"/>
  <c r="N32" i="4" s="1"/>
  <c r="Q32" i="4" s="1"/>
  <c r="K33" i="4"/>
  <c r="N33" i="4" s="1"/>
  <c r="Q33" i="4" s="1"/>
  <c r="K34" i="4"/>
  <c r="N34" i="4" s="1"/>
  <c r="Q34" i="4" s="1"/>
  <c r="K35" i="4"/>
  <c r="N35" i="4" s="1"/>
  <c r="Q35" i="4" s="1"/>
  <c r="K36" i="4"/>
  <c r="N36" i="4" s="1"/>
  <c r="Q36" i="4" s="1"/>
  <c r="K37" i="4"/>
  <c r="N37" i="4" s="1"/>
  <c r="Q37" i="4" s="1"/>
  <c r="K38" i="4"/>
  <c r="N38" i="4" s="1"/>
  <c r="Q38" i="4" s="1"/>
  <c r="K28" i="4"/>
  <c r="N28" i="4" s="1"/>
  <c r="Q28" i="4" s="1"/>
  <c r="M34" i="3"/>
  <c r="G34" i="4" s="1"/>
  <c r="E37" i="4"/>
  <c r="E38" i="4"/>
  <c r="E36" i="4"/>
  <c r="E35" i="4"/>
  <c r="E34" i="4"/>
  <c r="E33" i="4"/>
  <c r="E32" i="4"/>
  <c r="E31" i="4"/>
  <c r="E30" i="4"/>
  <c r="E29" i="4"/>
  <c r="E28" i="4"/>
  <c r="H16" i="4"/>
  <c r="H17" i="4"/>
  <c r="E16" i="4"/>
  <c r="E17" i="4"/>
  <c r="E18" i="4"/>
  <c r="E19" i="4"/>
  <c r="E20" i="4"/>
  <c r="E21" i="4"/>
  <c r="E22" i="4"/>
  <c r="E23" i="4"/>
  <c r="E15" i="4"/>
  <c r="D20" i="4"/>
  <c r="Q24" i="4" l="1"/>
  <c r="Q39" i="4"/>
  <c r="Q40" i="4" s="1"/>
  <c r="N24" i="4"/>
  <c r="N39" i="4"/>
  <c r="F20" i="4"/>
  <c r="K24" i="4"/>
  <c r="H39" i="4"/>
  <c r="E24" i="4"/>
  <c r="I34" i="4"/>
  <c r="K39" i="4"/>
  <c r="E39" i="4"/>
  <c r="H24" i="4"/>
  <c r="Z24" i="3"/>
  <c r="X24" i="3"/>
  <c r="W24" i="3"/>
  <c r="V24" i="3"/>
  <c r="T24" i="3"/>
  <c r="R24" i="3"/>
  <c r="Q24" i="3"/>
  <c r="P24" i="3"/>
  <c r="N24" i="3"/>
  <c r="L24" i="3"/>
  <c r="K24" i="3"/>
  <c r="J24" i="3"/>
  <c r="H24" i="3"/>
  <c r="F24" i="3"/>
  <c r="E24" i="3"/>
  <c r="D24" i="3"/>
  <c r="N40" i="4" l="1"/>
  <c r="G24" i="3"/>
  <c r="S24" i="3"/>
  <c r="Y24" i="3"/>
  <c r="K40" i="4"/>
  <c r="H40" i="4"/>
  <c r="E40" i="4"/>
  <c r="M24" i="3"/>
  <c r="G53" i="3"/>
  <c r="G54" i="3"/>
  <c r="Z39" i="3"/>
  <c r="X39" i="3"/>
  <c r="W39" i="3"/>
  <c r="W40" i="3" s="1"/>
  <c r="V39" i="3"/>
  <c r="Y38" i="3"/>
  <c r="Y37" i="3"/>
  <c r="AA37" i="3" s="1"/>
  <c r="Y36" i="3"/>
  <c r="Y35" i="3"/>
  <c r="Y34" i="3"/>
  <c r="Y33" i="3"/>
  <c r="Y32" i="3"/>
  <c r="Y31" i="3"/>
  <c r="Y30" i="3"/>
  <c r="Y29" i="3"/>
  <c r="Y28" i="3"/>
  <c r="Y23" i="3"/>
  <c r="Y22" i="3"/>
  <c r="Y21" i="3"/>
  <c r="Y20" i="3"/>
  <c r="Y19" i="3"/>
  <c r="Y18" i="3"/>
  <c r="Y17" i="3"/>
  <c r="Y16" i="3"/>
  <c r="Y15" i="3"/>
  <c r="S15" i="3"/>
  <c r="U15" i="3" s="1"/>
  <c r="T39" i="3"/>
  <c r="R39" i="3"/>
  <c r="Q39" i="3"/>
  <c r="P39" i="3"/>
  <c r="S38" i="3"/>
  <c r="U38" i="3" s="1"/>
  <c r="S37" i="3"/>
  <c r="U37" i="3" s="1"/>
  <c r="S36" i="3"/>
  <c r="U36" i="3" s="1"/>
  <c r="S35" i="3"/>
  <c r="U35" i="3" s="1"/>
  <c r="S34" i="3"/>
  <c r="U34" i="3" s="1"/>
  <c r="S33" i="3"/>
  <c r="U33" i="3" s="1"/>
  <c r="S32" i="3"/>
  <c r="U32" i="3" s="1"/>
  <c r="S31" i="3"/>
  <c r="U31" i="3" s="1"/>
  <c r="S30" i="3"/>
  <c r="U30" i="3" s="1"/>
  <c r="S29" i="3"/>
  <c r="U29" i="3" s="1"/>
  <c r="S28" i="3"/>
  <c r="U28" i="3" s="1"/>
  <c r="S23" i="3"/>
  <c r="U23" i="3" s="1"/>
  <c r="S22" i="3"/>
  <c r="U22" i="3" s="1"/>
  <c r="S21" i="3"/>
  <c r="U21" i="3" s="1"/>
  <c r="S20" i="3"/>
  <c r="U20" i="3" s="1"/>
  <c r="S19" i="3"/>
  <c r="U19" i="3" s="1"/>
  <c r="S18" i="3"/>
  <c r="U18" i="3" s="1"/>
  <c r="S17" i="3"/>
  <c r="U17" i="3" s="1"/>
  <c r="S16" i="3"/>
  <c r="U16" i="3" s="1"/>
  <c r="J54" i="3" l="1"/>
  <c r="P54" i="3" s="1"/>
  <c r="S54" i="3" s="1"/>
  <c r="V54" i="3" s="1"/>
  <c r="D54" i="4"/>
  <c r="J53" i="3"/>
  <c r="P53" i="3" s="1"/>
  <c r="S53" i="3" s="1"/>
  <c r="V53" i="3" s="1"/>
  <c r="Y53" i="3" s="1"/>
  <c r="J53" i="4" s="1"/>
  <c r="D53" i="4"/>
  <c r="U24" i="3"/>
  <c r="AA18" i="3"/>
  <c r="J18" i="4"/>
  <c r="AA22" i="3"/>
  <c r="J22" i="4"/>
  <c r="AA29" i="3"/>
  <c r="J29" i="4"/>
  <c r="AA33" i="3"/>
  <c r="W54" i="3" s="1"/>
  <c r="Y54" i="3" s="1"/>
  <c r="J54" i="4" s="1"/>
  <c r="J33" i="4"/>
  <c r="W52" i="3"/>
  <c r="J37" i="4"/>
  <c r="AA15" i="3"/>
  <c r="J15" i="4"/>
  <c r="M15" i="4" s="1"/>
  <c r="AA19" i="3"/>
  <c r="J19" i="4"/>
  <c r="AA23" i="3"/>
  <c r="J23" i="4"/>
  <c r="AA30" i="3"/>
  <c r="J30" i="4"/>
  <c r="AA34" i="3"/>
  <c r="J34" i="4"/>
  <c r="AA38" i="3"/>
  <c r="J38" i="4"/>
  <c r="AA16" i="3"/>
  <c r="J16" i="4"/>
  <c r="AA20" i="3"/>
  <c r="J20" i="4"/>
  <c r="AA31" i="3"/>
  <c r="J31" i="4"/>
  <c r="AA35" i="3"/>
  <c r="J35" i="4"/>
  <c r="AA17" i="3"/>
  <c r="J17" i="4"/>
  <c r="AA21" i="3"/>
  <c r="J21" i="4"/>
  <c r="AA28" i="3"/>
  <c r="J28" i="4"/>
  <c r="M28" i="4" s="1"/>
  <c r="AA32" i="3"/>
  <c r="J32" i="4"/>
  <c r="AA36" i="3"/>
  <c r="J36" i="4"/>
  <c r="Z40" i="3"/>
  <c r="X40" i="3"/>
  <c r="V40" i="3"/>
  <c r="Y39" i="3"/>
  <c r="R40" i="3"/>
  <c r="T40" i="3"/>
  <c r="S39" i="3"/>
  <c r="Q40" i="3"/>
  <c r="U39" i="3"/>
  <c r="P40" i="3"/>
  <c r="D28" i="4"/>
  <c r="G15" i="3"/>
  <c r="D15" i="4" s="1"/>
  <c r="F15" i="4" s="1"/>
  <c r="L17" i="4" l="1"/>
  <c r="M17" i="4"/>
  <c r="M53" i="3"/>
  <c r="G53" i="4" s="1"/>
  <c r="L32" i="4"/>
  <c r="M32" i="4"/>
  <c r="L21" i="4"/>
  <c r="M21" i="4"/>
  <c r="L35" i="4"/>
  <c r="M35" i="4"/>
  <c r="L20" i="4"/>
  <c r="M20" i="4"/>
  <c r="L38" i="4"/>
  <c r="M38" i="4"/>
  <c r="L30" i="4"/>
  <c r="M30" i="4"/>
  <c r="L19" i="4"/>
  <c r="M19" i="4"/>
  <c r="L37" i="4"/>
  <c r="M37" i="4"/>
  <c r="L29" i="4"/>
  <c r="M29" i="4"/>
  <c r="L18" i="4"/>
  <c r="M18" i="4"/>
  <c r="W50" i="3"/>
  <c r="L36" i="4"/>
  <c r="M36" i="4"/>
  <c r="P28" i="4"/>
  <c r="O28" i="4"/>
  <c r="L31" i="4"/>
  <c r="M31" i="4"/>
  <c r="L16" i="4"/>
  <c r="M16" i="4"/>
  <c r="L34" i="4"/>
  <c r="M34" i="4"/>
  <c r="L23" i="4"/>
  <c r="M23" i="4"/>
  <c r="P15" i="4"/>
  <c r="O15" i="4"/>
  <c r="L33" i="4"/>
  <c r="M33" i="4"/>
  <c r="L22" i="4"/>
  <c r="M22" i="4"/>
  <c r="AA24" i="3"/>
  <c r="AA39" i="3"/>
  <c r="F28" i="4"/>
  <c r="L28" i="4"/>
  <c r="J39" i="4"/>
  <c r="L15" i="4"/>
  <c r="J24" i="4"/>
  <c r="Y40" i="3"/>
  <c r="S40" i="3"/>
  <c r="U40" i="3"/>
  <c r="D38" i="4"/>
  <c r="F38" i="4" s="1"/>
  <c r="L39" i="4" l="1"/>
  <c r="P17" i="4"/>
  <c r="R17" i="4" s="1"/>
  <c r="O17" i="4"/>
  <c r="M24" i="4"/>
  <c r="P34" i="4"/>
  <c r="R34" i="4" s="1"/>
  <c r="O34" i="4"/>
  <c r="P31" i="4"/>
  <c r="R31" i="4" s="1"/>
  <c r="O31" i="4"/>
  <c r="R28" i="4"/>
  <c r="P18" i="4"/>
  <c r="R18" i="4" s="1"/>
  <c r="O18" i="4"/>
  <c r="P37" i="4"/>
  <c r="R37" i="4" s="1"/>
  <c r="O37" i="4"/>
  <c r="P30" i="4"/>
  <c r="R30" i="4" s="1"/>
  <c r="O30" i="4"/>
  <c r="P20" i="4"/>
  <c r="R20" i="4" s="1"/>
  <c r="O20" i="4"/>
  <c r="P21" i="4"/>
  <c r="R21" i="4" s="1"/>
  <c r="O21" i="4"/>
  <c r="L24" i="4"/>
  <c r="L40" i="4" s="1"/>
  <c r="L41" i="4" s="1"/>
  <c r="P33" i="4"/>
  <c r="R33" i="4" s="1"/>
  <c r="O33" i="4"/>
  <c r="R15" i="4"/>
  <c r="P36" i="4"/>
  <c r="R36" i="4" s="1"/>
  <c r="O36" i="4"/>
  <c r="P23" i="4"/>
  <c r="R23" i="4" s="1"/>
  <c r="O23" i="4"/>
  <c r="P16" i="4"/>
  <c r="R16" i="4" s="1"/>
  <c r="O16" i="4"/>
  <c r="M39" i="4"/>
  <c r="P29" i="4"/>
  <c r="R29" i="4" s="1"/>
  <c r="O29" i="4"/>
  <c r="P19" i="4"/>
  <c r="R19" i="4" s="1"/>
  <c r="O19" i="4"/>
  <c r="P38" i="4"/>
  <c r="R38" i="4" s="1"/>
  <c r="O38" i="4"/>
  <c r="P35" i="4"/>
  <c r="R35" i="4" s="1"/>
  <c r="O35" i="4"/>
  <c r="P32" i="4"/>
  <c r="R32" i="4" s="1"/>
  <c r="O32" i="4"/>
  <c r="P22" i="4"/>
  <c r="R22" i="4" s="1"/>
  <c r="O22" i="4"/>
  <c r="AA40" i="3"/>
  <c r="AA41" i="3" s="1"/>
  <c r="J40" i="4"/>
  <c r="U41" i="3"/>
  <c r="G18" i="3"/>
  <c r="D18" i="4" s="1"/>
  <c r="O24" i="4" l="1"/>
  <c r="O39" i="4"/>
  <c r="M40" i="4"/>
  <c r="P24" i="4"/>
  <c r="P39" i="4"/>
  <c r="R24" i="4"/>
  <c r="R39" i="4"/>
  <c r="F18" i="4"/>
  <c r="G51" i="3"/>
  <c r="G52" i="3"/>
  <c r="G50" i="3"/>
  <c r="O40" i="4" l="1"/>
  <c r="O41" i="4" s="1"/>
  <c r="J51" i="3"/>
  <c r="D51" i="4"/>
  <c r="P40" i="4"/>
  <c r="J52" i="3"/>
  <c r="P52" i="3" s="1"/>
  <c r="S52" i="3" s="1"/>
  <c r="V52" i="3" s="1"/>
  <c r="Y52" i="3" s="1"/>
  <c r="J52" i="4" s="1"/>
  <c r="D52" i="4"/>
  <c r="J50" i="3"/>
  <c r="P50" i="3" s="1"/>
  <c r="S50" i="3" s="1"/>
  <c r="V50" i="3" s="1"/>
  <c r="Y50" i="3" s="1"/>
  <c r="J50" i="4" s="1"/>
  <c r="D50" i="4"/>
  <c r="R40" i="4"/>
  <c r="R41" i="4" s="1"/>
  <c r="P51" i="3"/>
  <c r="S51" i="3" s="1"/>
  <c r="V51" i="3" s="1"/>
  <c r="Y51" i="3" s="1"/>
  <c r="J51" i="4" s="1"/>
  <c r="M51" i="3"/>
  <c r="G51" i="4" s="1"/>
  <c r="N39" i="3"/>
  <c r="L39" i="3"/>
  <c r="K39" i="3"/>
  <c r="M38" i="3"/>
  <c r="G38" i="4" s="1"/>
  <c r="M37" i="3"/>
  <c r="G37" i="4" s="1"/>
  <c r="M36" i="3"/>
  <c r="M35" i="3"/>
  <c r="G35" i="4" s="1"/>
  <c r="O34" i="3"/>
  <c r="AB34" i="3" s="1"/>
  <c r="M33" i="3"/>
  <c r="G33" i="4" s="1"/>
  <c r="M32" i="3"/>
  <c r="G32" i="4" s="1"/>
  <c r="M31" i="3"/>
  <c r="G31" i="4" s="1"/>
  <c r="J39" i="3"/>
  <c r="M29" i="3"/>
  <c r="G29" i="4" s="1"/>
  <c r="M28" i="3"/>
  <c r="G28" i="4" s="1"/>
  <c r="M23" i="3"/>
  <c r="M22" i="3"/>
  <c r="M21" i="3"/>
  <c r="M20" i="3"/>
  <c r="M19" i="3"/>
  <c r="M18" i="3"/>
  <c r="M17" i="3"/>
  <c r="M16" i="3"/>
  <c r="M15" i="3"/>
  <c r="F39" i="3"/>
  <c r="E39" i="3"/>
  <c r="H39" i="3"/>
  <c r="I38" i="3"/>
  <c r="I28" i="3"/>
  <c r="I15" i="3"/>
  <c r="G16" i="3"/>
  <c r="G17" i="3"/>
  <c r="I18" i="3"/>
  <c r="G19" i="3"/>
  <c r="I20" i="3"/>
  <c r="G21" i="3"/>
  <c r="G22" i="3"/>
  <c r="G23" i="3"/>
  <c r="O17" i="3" l="1"/>
  <c r="AB17" i="3" s="1"/>
  <c r="G17" i="4"/>
  <c r="I17" i="4" s="1"/>
  <c r="O22" i="3"/>
  <c r="AB22" i="3" s="1"/>
  <c r="G22" i="4"/>
  <c r="I22" i="4" s="1"/>
  <c r="O15" i="3"/>
  <c r="AB15" i="3" s="1"/>
  <c r="G15" i="4"/>
  <c r="O19" i="3"/>
  <c r="AB19" i="3" s="1"/>
  <c r="G19" i="4"/>
  <c r="I19" i="4" s="1"/>
  <c r="O23" i="3"/>
  <c r="AB23" i="3" s="1"/>
  <c r="G23" i="4"/>
  <c r="I23" i="4" s="1"/>
  <c r="O21" i="3"/>
  <c r="AB21" i="3" s="1"/>
  <c r="G21" i="4"/>
  <c r="I21" i="4" s="1"/>
  <c r="O18" i="3"/>
  <c r="AB18" i="3" s="1"/>
  <c r="G18" i="4"/>
  <c r="I18" i="4" s="1"/>
  <c r="O16" i="3"/>
  <c r="AB16" i="3" s="1"/>
  <c r="G16" i="4"/>
  <c r="I16" i="4" s="1"/>
  <c r="O20" i="3"/>
  <c r="AB20" i="3" s="1"/>
  <c r="G20" i="4"/>
  <c r="I20" i="4" s="1"/>
  <c r="G36" i="4"/>
  <c r="I36" i="4" s="1"/>
  <c r="M39" i="3"/>
  <c r="I21" i="3"/>
  <c r="D21" i="4"/>
  <c r="F21" i="4" s="1"/>
  <c r="I17" i="3"/>
  <c r="D17" i="4"/>
  <c r="F17" i="4" s="1"/>
  <c r="I34" i="3"/>
  <c r="D34" i="4"/>
  <c r="F34" i="4" s="1"/>
  <c r="I29" i="3"/>
  <c r="D29" i="4"/>
  <c r="O38" i="3"/>
  <c r="AB38" i="3" s="1"/>
  <c r="I38" i="4"/>
  <c r="I16" i="3"/>
  <c r="D16" i="4"/>
  <c r="I37" i="3"/>
  <c r="D37" i="4"/>
  <c r="F37" i="4" s="1"/>
  <c r="I33" i="3"/>
  <c r="D33" i="4"/>
  <c r="F33" i="4" s="1"/>
  <c r="O35" i="3"/>
  <c r="AB35" i="3" s="1"/>
  <c r="I35" i="4"/>
  <c r="I23" i="3"/>
  <c r="D23" i="4"/>
  <c r="F23" i="4" s="1"/>
  <c r="I19" i="3"/>
  <c r="D19" i="4"/>
  <c r="F19" i="4" s="1"/>
  <c r="I36" i="3"/>
  <c r="D36" i="4"/>
  <c r="F36" i="4" s="1"/>
  <c r="I32" i="3"/>
  <c r="D32" i="4"/>
  <c r="F32" i="4" s="1"/>
  <c r="O28" i="3"/>
  <c r="AB28" i="3" s="1"/>
  <c r="I28" i="4"/>
  <c r="O32" i="3"/>
  <c r="AB32" i="3" s="1"/>
  <c r="I32" i="4"/>
  <c r="I22" i="3"/>
  <c r="D22" i="4"/>
  <c r="F22" i="4" s="1"/>
  <c r="I30" i="3"/>
  <c r="D30" i="4"/>
  <c r="F30" i="4" s="1"/>
  <c r="I35" i="3"/>
  <c r="D35" i="4"/>
  <c r="F35" i="4" s="1"/>
  <c r="I31" i="3"/>
  <c r="D31" i="4"/>
  <c r="F31" i="4" s="1"/>
  <c r="O29" i="3"/>
  <c r="AB29" i="3" s="1"/>
  <c r="I29" i="4"/>
  <c r="O33" i="3"/>
  <c r="I33" i="4"/>
  <c r="O37" i="3"/>
  <c r="I37" i="4"/>
  <c r="O31" i="3"/>
  <c r="AB31" i="3" s="1"/>
  <c r="K40" i="3"/>
  <c r="E40" i="3"/>
  <c r="N40" i="3"/>
  <c r="J40" i="3"/>
  <c r="M30" i="3"/>
  <c r="G30" i="4" s="1"/>
  <c r="O36" i="3"/>
  <c r="AB36" i="3" s="1"/>
  <c r="L40" i="3"/>
  <c r="H40" i="3"/>
  <c r="D39" i="3"/>
  <c r="F40" i="3"/>
  <c r="G24" i="4" l="1"/>
  <c r="I15" i="4"/>
  <c r="I24" i="4" s="1"/>
  <c r="O24" i="3"/>
  <c r="AB24" i="3" s="1"/>
  <c r="AB37" i="3"/>
  <c r="K52" i="3"/>
  <c r="AB33" i="3"/>
  <c r="K54" i="3"/>
  <c r="M54" i="3" s="1"/>
  <c r="G54" i="4" s="1"/>
  <c r="I39" i="3"/>
  <c r="I24" i="3"/>
  <c r="O30" i="3"/>
  <c r="AB30" i="3" s="1"/>
  <c r="I30" i="4"/>
  <c r="F16" i="4"/>
  <c r="F24" i="4" s="1"/>
  <c r="D24" i="4"/>
  <c r="F29" i="4"/>
  <c r="F39" i="4" s="1"/>
  <c r="D39" i="4"/>
  <c r="I31" i="4"/>
  <c r="D40" i="3"/>
  <c r="G39" i="3"/>
  <c r="G40" i="3" s="1"/>
  <c r="M40" i="3"/>
  <c r="K50" i="3" l="1"/>
  <c r="M50" i="3" s="1"/>
  <c r="G50" i="4" s="1"/>
  <c r="M52" i="3"/>
  <c r="G52" i="4" s="1"/>
  <c r="G39" i="4"/>
  <c r="G40" i="4" s="1"/>
  <c r="F40" i="4"/>
  <c r="F41" i="4" s="1"/>
  <c r="I39" i="4"/>
  <c r="I40" i="4" s="1"/>
  <c r="I41" i="4" s="1"/>
  <c r="D40" i="4"/>
  <c r="O39" i="3"/>
  <c r="AB39" i="3" s="1"/>
  <c r="I40" i="3"/>
  <c r="I41" i="3" s="1"/>
  <c r="O40" i="3" l="1"/>
  <c r="AB40" i="3" s="1"/>
  <c r="O41" i="3" l="1"/>
  <c r="AB41" i="3" s="1"/>
</calcChain>
</file>

<file path=xl/sharedStrings.xml><?xml version="1.0" encoding="utf-8"?>
<sst xmlns="http://schemas.openxmlformats.org/spreadsheetml/2006/main" count="349" uniqueCount="127">
  <si>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</si>
  <si>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</si>
  <si>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</si>
  <si>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</si>
  <si>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</si>
  <si>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</si>
  <si>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</si>
  <si>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</si>
  <si>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</si>
  <si>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</si>
  <si>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</si>
  <si>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</si>
  <si>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</si>
  <si>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</si>
  <si>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</si>
  <si>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</si>
  <si>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</si>
  <si>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</si>
  <si>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</si>
  <si>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</si>
  <si>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</si>
  <si>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</si>
  <si>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</si>
  <si>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</si>
  <si>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</si>
  <si>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</si>
  <si>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</si>
  <si>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</si>
  <si>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</si>
  <si>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</si>
  <si>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</si>
  <si>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</si>
  <si>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</si>
  <si>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</si>
  <si>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</si>
  <si>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</si>
  <si>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</si>
  <si>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</si>
  <si>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</si>
  <si>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</si>
  <si>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</si>
  <si>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</si>
  <si>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</si>
  <si>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</si>
  <si>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</si>
  <si>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</si>
  <si>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</si>
  <si>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</si>
  <si>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</si>
  <si>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</si>
  <si>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</si>
  <si>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</si>
  <si>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</si>
  <si>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</si>
  <si>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</si>
  <si>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</si>
  <si>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</si>
  <si>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</si>
  <si>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</si>
  <si>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</si>
  <si>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</si>
  <si>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</si>
  <si>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</si>
  <si>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</si>
  <si>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</si>
  <si>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</si>
  <si>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</si>
  <si>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</si>
  <si>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</si>
  <si>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</si>
  <si>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Stavy fondů</t>
  </si>
  <si>
    <t>Rezervní fond</t>
  </si>
  <si>
    <t>Fond investic</t>
  </si>
  <si>
    <t>Stav k 1.1.</t>
  </si>
  <si>
    <t>Příděl v roce</t>
  </si>
  <si>
    <t>Průměrný přepočtený stav zaměstnanců k:</t>
  </si>
  <si>
    <t>1.1.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</si>
  <si>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</si>
  <si>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</si>
  <si>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</si>
  <si>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</si>
  <si>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</si>
  <si>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Stavy peněžitých fondů</t>
  </si>
  <si>
    <t>Odvod do rozpočtu zřizovatele</t>
  </si>
  <si>
    <t>z provozu</t>
  </si>
  <si>
    <t>Ostatní investiční transfery</t>
  </si>
  <si>
    <t>Investiční příspěvek/dotace</t>
  </si>
  <si>
    <t>Investiční příspěvek zřizovatel</t>
  </si>
  <si>
    <t>Fond odměn</t>
  </si>
  <si>
    <t>FKSP</t>
  </si>
  <si>
    <t>ostatní transfery</t>
  </si>
  <si>
    <t>Čerpání v roce</t>
  </si>
  <si>
    <t>Skutečnost k 30.6.2018</t>
  </si>
  <si>
    <t>Skutečnost k 31.12.2017</t>
  </si>
  <si>
    <t>Schválený rozpočet (plán NaV 2018)</t>
  </si>
  <si>
    <t>Porovnání s rokem 2018</t>
  </si>
  <si>
    <t>Komentář k návrhu rozpočtu:</t>
  </si>
  <si>
    <t>Zůstatek k 31.12.</t>
  </si>
  <si>
    <t>Plán k 31.12.</t>
  </si>
  <si>
    <t>Plán k 1.1.</t>
  </si>
  <si>
    <t>31.12.</t>
  </si>
  <si>
    <t>Plán 31.12.</t>
  </si>
  <si>
    <t>Plán 2019 (návrh rozpočtu organizace)</t>
  </si>
  <si>
    <t>Skutečnost k 30.6.</t>
  </si>
  <si>
    <t>Výhled R+2</t>
  </si>
  <si>
    <t>Výhled R+1</t>
  </si>
  <si>
    <t>Plán R</t>
  </si>
  <si>
    <t>Skutečnost k 31.12.</t>
  </si>
  <si>
    <t>Výhled</t>
  </si>
  <si>
    <t>Požadavek</t>
  </si>
  <si>
    <t>Plán</t>
  </si>
  <si>
    <t>Skutečnost</t>
  </si>
  <si>
    <t>Výhled rozpočtu 2021</t>
  </si>
  <si>
    <t>Výhled rozpočtu 2020</t>
  </si>
  <si>
    <t>Požadavek na rozpočet 2019</t>
  </si>
  <si>
    <t>Plán 2018</t>
  </si>
  <si>
    <t>Skutečnost 2017</t>
  </si>
  <si>
    <t>Střednědobý výhled hospodaření příspěvkové organizace na období let 2020-2021</t>
  </si>
  <si>
    <t xml:space="preserve">NÁKLADY  </t>
  </si>
  <si>
    <t>Komentář ke střednědobému výhledu rozpočtu:</t>
  </si>
  <si>
    <t>Technické služby města Chomutova, příspěvková organizace</t>
  </si>
  <si>
    <t>nám. 1. máje 89, 43001 Chomutov</t>
  </si>
  <si>
    <t>Ing. Petra Langhammerová</t>
  </si>
  <si>
    <t>Ing. Zbyněk Koblížek</t>
  </si>
  <si>
    <t xml:space="preserve">Návrh rozpočtu 2019 - 1. úprava </t>
  </si>
  <si>
    <t xml:space="preserve">1. úprava: na základě Usnesení Zastupitelstva statutárního města Chomutova č. 114/19 ze dne 17.6.2019, rozpočtové opatření č. 72/2019 - převedení nedočerpaných finančních prostředků z Fondu oprav na příspěvkové organizace, předkládádme změnu finančního plánu TSmCh na rok 2019. Změna plánu je v položce Opravy a u držování a jedná se o navýšení o částku 1.800,- Kč. Zároveň tímto navyšujeme příspěvek zřizovatele o částku 1.800,- Kč. </t>
  </si>
  <si>
    <t xml:space="preserve">2. úprava: navýšení odpisů o majetek převedený na TSmCh v celkové výši 1.460.492,- Kč, zároveň navýšení příspěvku zřizovatele o stejnou hodnotu 1.460.492 na celkovou částku 128.862.292,- Kč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</si>
</sst>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.0_ ;[Red]\-#,##0.0\ "/>
    <numFmt numFmtId="166" formatCode="#,##0.000000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278">
    <xf numFmtId="0" fontId="0" fillId="0" borderId="0" xfId="0"/>
    <xf numFmtId="10" fontId="0" fillId="0" borderId="0" xfId="0" applyNumberFormat="1" applyFont="1"/>
    <xf numFmtId="0" fontId="11" fillId="0" borderId="0" xfId="2" applyFont="1" applyBorder="1" applyProtection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7" fillId="8" borderId="0" xfId="0" applyFont="1" applyFill="1" applyProtection="1"/>
    <xf numFmtId="0" fontId="1" fillId="4" borderId="30" xfId="0" applyFont="1" applyFill="1" applyBorder="1" applyAlignment="1" applyProtection="1">
      <alignment horizontal="center" vertical="center" wrapText="1"/>
    </xf>
    <xf numFmtId="0" fontId="1" fillId="14" borderId="34" xfId="0" applyFont="1" applyFill="1" applyBorder="1" applyAlignment="1" applyProtection="1">
      <alignment horizontal="center" vertical="center" wrapText="1"/>
    </xf>
    <xf numFmtId="0" fontId="1" fillId="14" borderId="19" xfId="0" applyFont="1" applyFill="1" applyBorder="1" applyAlignment="1" applyProtection="1">
      <alignment horizontal="center" vertical="center"/>
    </xf>
    <xf numFmtId="164" fontId="0" fillId="11" borderId="51" xfId="0" applyNumberFormat="1" applyFont="1" applyFill="1" applyBorder="1" applyAlignment="1" applyProtection="1">
      <alignment horizontal="right"/>
    </xf>
    <xf numFmtId="164" fontId="0" fillId="11" borderId="9" xfId="0" applyNumberFormat="1" applyFont="1" applyFill="1" applyBorder="1" applyAlignment="1" applyProtection="1">
      <alignment horizontal="right"/>
    </xf>
    <xf numFmtId="164" fontId="0" fillId="0" borderId="23" xfId="0" applyNumberFormat="1" applyFont="1" applyFill="1" applyBorder="1" applyAlignment="1" applyProtection="1">
      <alignment horizontal="right"/>
    </xf>
    <xf numFmtId="0" fontId="0" fillId="0" borderId="49" xfId="0" applyFill="1" applyBorder="1" applyAlignment="1" applyProtection="1">
      <alignment horizontal="center"/>
    </xf>
    <xf numFmtId="164" fontId="0" fillId="11" borderId="1" xfId="0" applyNumberFormat="1" applyFont="1" applyFill="1" applyBorder="1" applyAlignment="1" applyProtection="1">
      <alignment horizontal="right"/>
    </xf>
    <xf numFmtId="164" fontId="6" fillId="11" borderId="1" xfId="0" applyNumberFormat="1" applyFont="1" applyFill="1" applyBorder="1" applyAlignment="1" applyProtection="1">
      <alignment horizontal="right"/>
    </xf>
    <xf numFmtId="164" fontId="0" fillId="11" borderId="49" xfId="0" applyNumberFormat="1" applyFont="1" applyFill="1" applyBorder="1" applyAlignment="1" applyProtection="1">
      <alignment horizontal="right"/>
    </xf>
    <xf numFmtId="164" fontId="6" fillId="11" borderId="49" xfId="0" applyNumberFormat="1" applyFont="1" applyFill="1" applyBorder="1" applyAlignment="1" applyProtection="1">
      <alignment horizontal="right"/>
    </xf>
    <xf numFmtId="0" fontId="0" fillId="0" borderId="11" xfId="0" applyFill="1" applyBorder="1" applyAlignment="1" applyProtection="1">
      <alignment horizontal="center"/>
    </xf>
    <xf numFmtId="164" fontId="0" fillId="11" borderId="11" xfId="0" applyNumberFormat="1" applyFont="1" applyFill="1" applyBorder="1" applyAlignment="1" applyProtection="1">
      <alignment horizontal="right"/>
    </xf>
    <xf numFmtId="164" fontId="0" fillId="11" borderId="44" xfId="0" applyNumberFormat="1" applyFont="1" applyFill="1" applyBorder="1" applyAlignment="1" applyProtection="1">
      <alignment horizontal="right"/>
    </xf>
    <xf numFmtId="164" fontId="0" fillId="0" borderId="14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/>
    </xf>
    <xf numFmtId="0" fontId="1" fillId="3" borderId="59" xfId="0" applyFont="1" applyFill="1" applyBorder="1" applyProtection="1"/>
    <xf numFmtId="164" fontId="1" fillId="3" borderId="25" xfId="0" applyNumberFormat="1" applyFont="1" applyFill="1" applyBorder="1" applyAlignment="1" applyProtection="1">
      <alignment horizontal="right"/>
    </xf>
    <xf numFmtId="164" fontId="1" fillId="3" borderId="26" xfId="0" applyNumberFormat="1" applyFont="1" applyFill="1" applyBorder="1" applyAlignment="1" applyProtection="1">
      <alignment horizontal="right"/>
    </xf>
    <xf numFmtId="164" fontId="1" fillId="3" borderId="29" xfId="0" applyNumberFormat="1" applyFont="1" applyFill="1" applyBorder="1" applyAlignment="1" applyProtection="1">
      <alignment horizontal="right"/>
    </xf>
    <xf numFmtId="164" fontId="1" fillId="3" borderId="30" xfId="0" applyNumberFormat="1" applyFont="1" applyFill="1" applyBorder="1" applyAlignment="1" applyProtection="1">
      <alignment horizontal="right"/>
    </xf>
    <xf numFmtId="0" fontId="0" fillId="14" borderId="58" xfId="0" applyFill="1" applyBorder="1" applyAlignment="1" applyProtection="1">
      <alignment horizontal="center"/>
    </xf>
    <xf numFmtId="0" fontId="1" fillId="14" borderId="59" xfId="0" applyFont="1" applyFill="1" applyBorder="1" applyProtection="1"/>
    <xf numFmtId="0" fontId="12" fillId="0" borderId="34" xfId="0" applyFont="1" applyBorder="1" applyAlignment="1" applyProtection="1">
      <alignment horizontal="center"/>
    </xf>
    <xf numFmtId="0" fontId="12" fillId="0" borderId="18" xfId="0" applyFont="1" applyBorder="1" applyAlignment="1" applyProtection="1">
      <alignment horizontal="center"/>
    </xf>
    <xf numFmtId="0" fontId="12" fillId="0" borderId="35" xfId="0" applyFont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5" xfId="0" applyBorder="1" applyProtection="1"/>
    <xf numFmtId="164" fontId="0" fillId="0" borderId="13" xfId="0" applyNumberFormat="1" applyFont="1" applyFill="1" applyBorder="1" applyAlignment="1" applyProtection="1">
      <alignment horizontal="right"/>
    </xf>
    <xf numFmtId="0" fontId="0" fillId="0" borderId="50" xfId="0" applyFill="1" applyBorder="1" applyProtection="1"/>
    <xf numFmtId="0" fontId="0" fillId="0" borderId="50" xfId="0" applyBorder="1" applyProtection="1"/>
    <xf numFmtId="0" fontId="7" fillId="0" borderId="50" xfId="0" applyFont="1" applyBorder="1" applyProtection="1"/>
    <xf numFmtId="0" fontId="7" fillId="0" borderId="50" xfId="0" applyFont="1" applyBorder="1" applyAlignment="1" applyProtection="1">
      <alignment horizontal="left" indent="5"/>
    </xf>
    <xf numFmtId="164" fontId="1" fillId="5" borderId="34" xfId="0" applyNumberFormat="1" applyFont="1" applyFill="1" applyBorder="1" applyProtection="1"/>
    <xf numFmtId="164" fontId="1" fillId="5" borderId="56" xfId="0" applyNumberFormat="1" applyFont="1" applyFill="1" applyBorder="1" applyProtection="1"/>
    <xf numFmtId="164" fontId="1" fillId="5" borderId="3" xfId="0" applyNumberFormat="1" applyFont="1" applyFill="1" applyBorder="1" applyProtection="1"/>
    <xf numFmtId="164" fontId="1" fillId="14" borderId="18" xfId="0" applyNumberFormat="1" applyFont="1" applyFill="1" applyBorder="1" applyProtection="1"/>
    <xf numFmtId="164" fontId="1" fillId="14" borderId="19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9" xfId="0" applyNumberFormat="1" applyFont="1" applyFill="1" applyBorder="1" applyAlignment="1" applyProtection="1">
      <alignment horizontal="right"/>
      <protection locked="0"/>
    </xf>
    <xf numFmtId="164" fontId="0" fillId="10" borderId="49" xfId="0" applyNumberFormat="1" applyFont="1" applyFill="1" applyBorder="1" applyAlignment="1" applyProtection="1">
      <alignment horizontal="right"/>
      <protection locked="0"/>
    </xf>
    <xf numFmtId="164" fontId="6" fillId="5" borderId="49" xfId="0" applyNumberFormat="1" applyFont="1" applyFill="1" applyBorder="1" applyAlignment="1" applyProtection="1">
      <alignment horizontal="right"/>
      <protection locked="0"/>
    </xf>
    <xf numFmtId="164" fontId="6" fillId="0" borderId="1" xfId="0" applyNumberFormat="1" applyFont="1" applyFill="1" applyBorder="1" applyAlignment="1" applyProtection="1">
      <alignment horizontal="right"/>
      <protection locked="0"/>
    </xf>
    <xf numFmtId="164" fontId="6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44" xfId="0" applyNumberFormat="1" applyFont="1" applyBorder="1" applyAlignment="1" applyProtection="1">
      <alignment horizontal="right"/>
      <protection locked="0"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164" fontId="0" fillId="0" borderId="43" xfId="0" applyNumberFormat="1" applyFont="1" applyFill="1" applyBorder="1" applyAlignment="1" applyProtection="1">
      <alignment horizontal="right"/>
      <protection locked="0"/>
    </xf>
    <xf numFmtId="164" fontId="0" fillId="0" borderId="12" xfId="0" applyNumberFormat="1" applyFont="1" applyFill="1" applyBorder="1" applyAlignment="1" applyProtection="1">
      <alignment horizontal="right"/>
      <protection locked="0"/>
    </xf>
    <xf numFmtId="164" fontId="0" fillId="0" borderId="23" xfId="0" applyNumberFormat="1" applyFont="1" applyFill="1" applyBorder="1" applyAlignment="1" applyProtection="1">
      <alignment horizontal="right"/>
      <protection locked="0"/>
    </xf>
    <xf numFmtId="164" fontId="0" fillId="2" borderId="23" xfId="0" applyNumberFormat="1" applyFont="1" applyFill="1" applyBorder="1" applyAlignment="1" applyProtection="1">
      <alignment horizontal="right"/>
      <protection locked="0"/>
    </xf>
    <xf numFmtId="164" fontId="0" fillId="2" borderId="15" xfId="0" applyNumberFormat="1" applyFont="1" applyFill="1" applyBorder="1" applyAlignment="1" applyProtection="1">
      <alignment horizontal="right"/>
      <protection locked="0"/>
    </xf>
    <xf numFmtId="164" fontId="0" fillId="0" borderId="23" xfId="0" applyNumberFormat="1" applyFont="1" applyBorder="1" applyAlignment="1" applyProtection="1">
      <alignment horizontal="right"/>
      <protection locked="0"/>
    </xf>
    <xf numFmtId="164" fontId="0" fillId="0" borderId="15" xfId="0" applyNumberFormat="1" applyFont="1" applyBorder="1" applyAlignment="1" applyProtection="1">
      <alignment horizontal="right"/>
      <protection locked="0"/>
    </xf>
    <xf numFmtId="164" fontId="0" fillId="0" borderId="16" xfId="0" applyNumberFormat="1" applyFont="1" applyBorder="1" applyAlignment="1" applyProtection="1">
      <alignment horizontal="right"/>
      <protection locked="0"/>
    </xf>
    <xf numFmtId="164" fontId="0" fillId="0" borderId="7" xfId="0" applyNumberFormat="1" applyFont="1" applyBorder="1" applyProtection="1">
      <protection locked="0"/>
    </xf>
    <xf numFmtId="164" fontId="0" fillId="0" borderId="55" xfId="0" applyNumberFormat="1" applyFont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164" fontId="0" fillId="0" borderId="54" xfId="0" applyNumberFormat="1" applyFont="1" applyBorder="1" applyProtection="1">
      <protection locked="0"/>
    </xf>
    <xf numFmtId="164" fontId="0" fillId="0" borderId="54" xfId="0" applyNumberFormat="1" applyFont="1" applyFill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164" fontId="0" fillId="0" borderId="40" xfId="0" applyNumberFormat="1" applyFont="1" applyBorder="1" applyProtection="1">
      <protection locked="0"/>
    </xf>
    <xf numFmtId="164" fontId="0" fillId="0" borderId="57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49" xfId="0" applyNumberFormat="1" applyFont="1" applyFill="1" applyBorder="1" applyProtection="1">
      <protection locked="0"/>
    </xf>
    <xf numFmtId="164" fontId="0" fillId="0" borderId="49" xfId="0" applyNumberFormat="1" applyFont="1" applyBorder="1" applyProtection="1">
      <protection locked="0"/>
    </xf>
    <xf numFmtId="0" fontId="0" fillId="0" borderId="49" xfId="0" applyFont="1" applyBorder="1" applyProtection="1">
      <protection locked="0"/>
    </xf>
    <xf numFmtId="164" fontId="0" fillId="0" borderId="11" xfId="0" applyNumberFormat="1" applyFont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0" applyNumberFormat="1" applyFont="1" applyFill="1" applyBorder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31" xfId="0" applyNumberFormat="1" applyFont="1" applyFill="1" applyBorder="1" applyProtection="1">
      <protection locked="0"/>
    </xf>
    <xf numFmtId="164" fontId="13" fillId="14" borderId="34" xfId="0" applyNumberFormat="1" applyFont="1" applyFill="1" applyBorder="1" applyAlignment="1" applyProtection="1">
      <alignment horizontal="center" wrapText="1"/>
      <protection locked="0"/>
    </xf>
    <xf numFmtId="164" fontId="13" fillId="14" borderId="19" xfId="0" applyNumberFormat="1" applyFont="1" applyFill="1" applyBorder="1" applyAlignment="1" applyProtection="1">
      <alignment horizontal="center" wrapText="1"/>
    </xf>
    <xf numFmtId="164" fontId="1" fillId="0" borderId="48" xfId="0" applyNumberFormat="1" applyFont="1" applyFill="1" applyBorder="1" applyProtection="1">
      <protection locked="0"/>
    </xf>
    <xf numFmtId="0" fontId="1" fillId="12" borderId="1" xfId="0" applyFont="1" applyFill="1" applyBorder="1" applyProtection="1"/>
    <xf numFmtId="164" fontId="1" fillId="12" borderId="1" xfId="0" applyNumberFormat="1" applyFont="1" applyFill="1" applyBorder="1" applyAlignment="1" applyProtection="1">
      <alignment horizontal="center"/>
    </xf>
    <xf numFmtId="0" fontId="1" fillId="12" borderId="39" xfId="0" applyFont="1" applyFill="1" applyBorder="1" applyAlignment="1" applyProtection="1">
      <alignment horizontal="left"/>
    </xf>
    <xf numFmtId="0" fontId="1" fillId="12" borderId="12" xfId="0" applyFont="1" applyFill="1" applyBorder="1" applyAlignment="1" applyProtection="1">
      <alignment horizontal="left"/>
    </xf>
    <xf numFmtId="0" fontId="0" fillId="0" borderId="46" xfId="0" applyBorder="1" applyProtection="1"/>
    <xf numFmtId="0" fontId="1" fillId="5" borderId="41" xfId="0" applyFont="1" applyFill="1" applyBorder="1" applyProtection="1"/>
    <xf numFmtId="164" fontId="1" fillId="0" borderId="32" xfId="0" applyNumberFormat="1" applyFont="1" applyFill="1" applyBorder="1" applyProtection="1">
      <protection locked="0"/>
    </xf>
    <xf numFmtId="164" fontId="1" fillId="0" borderId="20" xfId="0" applyNumberFormat="1" applyFont="1" applyFill="1" applyBorder="1" applyProtection="1">
      <protection locked="0"/>
    </xf>
    <xf numFmtId="164" fontId="1" fillId="14" borderId="34" xfId="0" applyNumberFormat="1" applyFont="1" applyFill="1" applyBorder="1" applyProtection="1">
      <protection locked="0"/>
    </xf>
    <xf numFmtId="0" fontId="16" fillId="0" borderId="38" xfId="0" applyFont="1" applyFill="1" applyBorder="1" applyAlignment="1" applyProtection="1">
      <alignment horizontal="center"/>
    </xf>
    <xf numFmtId="0" fontId="16" fillId="6" borderId="38" xfId="0" applyFont="1" applyFill="1" applyBorder="1" applyAlignment="1" applyProtection="1">
      <alignment horizontal="left"/>
    </xf>
    <xf numFmtId="165" fontId="16" fillId="6" borderId="38" xfId="0" applyNumberFormat="1" applyFont="1" applyFill="1" applyBorder="1" applyAlignment="1" applyProtection="1"/>
    <xf numFmtId="0" fontId="2" fillId="0" borderId="41" xfId="0" applyFont="1" applyFill="1" applyBorder="1" applyAlignment="1" applyProtection="1">
      <alignment horizontal="center"/>
    </xf>
    <xf numFmtId="0" fontId="2" fillId="0" borderId="41" xfId="0" applyFont="1" applyBorder="1" applyProtection="1"/>
    <xf numFmtId="164" fontId="5" fillId="14" borderId="34" xfId="0" applyNumberFormat="1" applyFont="1" applyFill="1" applyBorder="1" applyAlignment="1" applyProtection="1">
      <alignment horizontal="center"/>
    </xf>
    <xf numFmtId="164" fontId="5" fillId="14" borderId="18" xfId="0" applyNumberFormat="1" applyFont="1" applyFill="1" applyBorder="1" applyProtection="1"/>
    <xf numFmtId="0" fontId="2" fillId="14" borderId="18" xfId="0" applyFont="1" applyFill="1" applyBorder="1" applyProtection="1"/>
    <xf numFmtId="164" fontId="5" fillId="14" borderId="35" xfId="0" applyNumberFormat="1" applyFont="1" applyFill="1" applyBorder="1" applyProtection="1"/>
    <xf numFmtId="165" fontId="2" fillId="7" borderId="3" xfId="0" applyNumberFormat="1" applyFont="1" applyFill="1" applyBorder="1" applyProtection="1"/>
    <xf numFmtId="164" fontId="5" fillId="14" borderId="19" xfId="0" applyNumberFormat="1" applyFont="1" applyFill="1" applyBorder="1" applyProtection="1"/>
    <xf numFmtId="165" fontId="17" fillId="9" borderId="38" xfId="0" applyNumberFormat="1" applyFont="1" applyFill="1" applyBorder="1" applyAlignment="1" applyProtection="1"/>
    <xf numFmtId="165" fontId="17" fillId="9" borderId="30" xfId="0" applyNumberFormat="1" applyFont="1" applyFill="1" applyBorder="1" applyAlignment="1" applyProtection="1"/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0" fillId="0" borderId="22" xfId="0" applyFill="1" applyBorder="1"/>
    <xf numFmtId="0" fontId="0" fillId="0" borderId="0" xfId="0" applyFill="1" applyBorder="1"/>
    <xf numFmtId="0" fontId="0" fillId="0" borderId="36" xfId="0" applyFill="1" applyBorder="1"/>
    <xf numFmtId="0" fontId="11" fillId="0" borderId="22" xfId="2" applyFont="1" applyBorder="1" applyProtection="1"/>
    <xf numFmtId="0" fontId="11" fillId="0" borderId="0" xfId="0" applyFont="1" applyFill="1" applyBorder="1"/>
    <xf numFmtId="0" fontId="0" fillId="0" borderId="5" xfId="0" applyFill="1" applyBorder="1" applyProtection="1"/>
    <xf numFmtId="0" fontId="0" fillId="10" borderId="50" xfId="0" applyFill="1" applyBorder="1" applyProtection="1"/>
    <xf numFmtId="0" fontId="7" fillId="5" borderId="50" xfId="0" applyFont="1" applyFill="1" applyBorder="1" applyProtection="1"/>
    <xf numFmtId="0" fontId="7" fillId="0" borderId="50" xfId="0" applyFont="1" applyFill="1" applyBorder="1" applyAlignment="1" applyProtection="1">
      <alignment horizontal="left"/>
    </xf>
    <xf numFmtId="0" fontId="4" fillId="0" borderId="50" xfId="0" applyFont="1" applyBorder="1" applyProtection="1"/>
    <xf numFmtId="0" fontId="0" fillId="0" borderId="45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left" indent="5"/>
    </xf>
    <xf numFmtId="0" fontId="8" fillId="0" borderId="1" xfId="0" applyFont="1" applyFill="1" applyBorder="1" applyProtection="1"/>
    <xf numFmtId="0" fontId="11" fillId="0" borderId="8" xfId="2" applyFont="1" applyBorder="1" applyProtection="1"/>
    <xf numFmtId="0" fontId="11" fillId="0" borderId="52" xfId="0" applyFont="1" applyFill="1" applyBorder="1"/>
    <xf numFmtId="0" fontId="11" fillId="0" borderId="52" xfId="2" applyFont="1" applyBorder="1" applyProtection="1"/>
    <xf numFmtId="0" fontId="11" fillId="8" borderId="0" xfId="0" applyFont="1" applyFill="1" applyBorder="1"/>
    <xf numFmtId="0" fontId="11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11" fillId="0" borderId="0" xfId="2" applyFont="1" applyFill="1" applyBorder="1" applyProtection="1"/>
    <xf numFmtId="0" fontId="18" fillId="0" borderId="34" xfId="0" applyFont="1" applyBorder="1" applyAlignment="1" applyProtection="1">
      <alignment horizontal="center"/>
    </xf>
    <xf numFmtId="0" fontId="18" fillId="0" borderId="18" xfId="0" applyFont="1" applyBorder="1" applyAlignment="1" applyProtection="1">
      <alignment horizontal="center"/>
    </xf>
    <xf numFmtId="0" fontId="11" fillId="0" borderId="22" xfId="2" applyFont="1" applyFill="1" applyBorder="1" applyProtection="1"/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52" xfId="0" applyFont="1" applyFill="1" applyBorder="1" applyAlignment="1" applyProtection="1">
      <alignment horizontal="left"/>
      <protection locked="0"/>
    </xf>
    <xf numFmtId="164" fontId="0" fillId="5" borderId="55" xfId="0" applyNumberFormat="1" applyFont="1" applyFill="1" applyBorder="1" applyProtection="1">
      <protection locked="0"/>
    </xf>
    <xf numFmtId="10" fontId="7" fillId="0" borderId="23" xfId="0" applyNumberFormat="1" applyFont="1" applyFill="1" applyBorder="1" applyProtection="1"/>
    <xf numFmtId="164" fontId="13" fillId="8" borderId="0" xfId="0" applyNumberFormat="1" applyFont="1" applyFill="1" applyBorder="1" applyAlignment="1" applyProtection="1">
      <alignment horizontal="center" vertical="center" wrapText="1"/>
    </xf>
    <xf numFmtId="164" fontId="1" fillId="8" borderId="0" xfId="0" applyNumberFormat="1" applyFont="1" applyFill="1" applyBorder="1" applyAlignment="1" applyProtection="1">
      <alignment horizontal="right"/>
      <protection locked="0"/>
    </xf>
    <xf numFmtId="10" fontId="7" fillId="0" borderId="14" xfId="0" applyNumberFormat="1" applyFont="1" applyFill="1" applyBorder="1" applyProtection="1"/>
    <xf numFmtId="10" fontId="7" fillId="3" borderId="3" xfId="0" applyNumberFormat="1" applyFont="1" applyFill="1" applyBorder="1" applyProtection="1"/>
    <xf numFmtId="10" fontId="7" fillId="5" borderId="3" xfId="0" applyNumberFormat="1" applyFont="1" applyFill="1" applyBorder="1" applyProtection="1"/>
    <xf numFmtId="10" fontId="19" fillId="9" borderId="23" xfId="0" applyNumberFormat="1" applyFont="1" applyFill="1" applyBorder="1" applyProtection="1"/>
    <xf numFmtId="0" fontId="0" fillId="0" borderId="39" xfId="0" applyFill="1" applyBorder="1"/>
    <xf numFmtId="0" fontId="0" fillId="0" borderId="40" xfId="0" applyFill="1" applyBorder="1"/>
    <xf numFmtId="0" fontId="0" fillId="0" borderId="52" xfId="0" applyFill="1" applyBorder="1"/>
    <xf numFmtId="0" fontId="0" fillId="0" borderId="10" xfId="0" applyFill="1" applyBorder="1"/>
    <xf numFmtId="0" fontId="1" fillId="4" borderId="29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52" xfId="0" applyFont="1" applyFill="1" applyBorder="1" applyAlignment="1" applyProtection="1">
      <alignment horizontal="left"/>
      <protection locked="0"/>
    </xf>
    <xf numFmtId="164" fontId="13" fillId="8" borderId="0" xfId="0" applyNumberFormat="1" applyFont="1" applyFill="1" applyBorder="1" applyAlignment="1" applyProtection="1">
      <alignment horizontal="center" wrapText="1"/>
      <protection locked="0"/>
    </xf>
    <xf numFmtId="164" fontId="1" fillId="0" borderId="60" xfId="0" applyNumberFormat="1" applyFont="1" applyFill="1" applyBorder="1" applyProtection="1"/>
    <xf numFmtId="164" fontId="1" fillId="0" borderId="13" xfId="0" applyNumberFormat="1" applyFont="1" applyFill="1" applyBorder="1" applyProtection="1"/>
    <xf numFmtId="0" fontId="1" fillId="0" borderId="24" xfId="0" applyFont="1" applyBorder="1" applyAlignment="1" applyProtection="1">
      <alignment vertical="center" wrapText="1"/>
    </xf>
    <xf numFmtId="0" fontId="1" fillId="0" borderId="37" xfId="0" applyFont="1" applyBorder="1" applyAlignment="1" applyProtection="1">
      <alignment vertical="center"/>
    </xf>
    <xf numFmtId="0" fontId="1" fillId="0" borderId="27" xfId="0" applyFont="1" applyBorder="1" applyAlignment="1" applyProtection="1">
      <alignment vertical="center"/>
    </xf>
    <xf numFmtId="0" fontId="1" fillId="0" borderId="25" xfId="0" applyFont="1" applyBorder="1" applyAlignment="1" applyProtection="1">
      <alignment vertical="center" wrapText="1"/>
    </xf>
    <xf numFmtId="164" fontId="0" fillId="0" borderId="61" xfId="0" applyNumberFormat="1" applyFont="1" applyFill="1" applyBorder="1" applyAlignment="1" applyProtection="1">
      <alignment horizontal="right"/>
    </xf>
    <xf numFmtId="164" fontId="0" fillId="0" borderId="62" xfId="0" applyNumberFormat="1" applyFont="1" applyFill="1" applyBorder="1" applyAlignment="1" applyProtection="1">
      <alignment horizontal="right"/>
    </xf>
    <xf numFmtId="164" fontId="0" fillId="0" borderId="52" xfId="0" applyNumberFormat="1" applyFont="1" applyFill="1" applyBorder="1" applyAlignment="1" applyProtection="1">
      <alignment horizontal="right"/>
      <protection locked="0"/>
    </xf>
    <xf numFmtId="164" fontId="0" fillId="0" borderId="63" xfId="0" applyNumberFormat="1" applyFont="1" applyFill="1" applyBorder="1" applyAlignment="1" applyProtection="1">
      <alignment horizontal="right"/>
      <protection locked="0"/>
    </xf>
    <xf numFmtId="164" fontId="0" fillId="0" borderId="39" xfId="0" applyNumberFormat="1" applyFont="1" applyFill="1" applyBorder="1" applyAlignment="1" applyProtection="1">
      <alignment horizontal="right"/>
      <protection locked="0"/>
    </xf>
    <xf numFmtId="164" fontId="1" fillId="3" borderId="14" xfId="0" applyNumberFormat="1" applyFont="1" applyFill="1" applyBorder="1" applyAlignment="1" applyProtection="1">
      <alignment horizontal="right"/>
    </xf>
    <xf numFmtId="164" fontId="0" fillId="0" borderId="1" xfId="0" applyNumberFormat="1" applyFont="1" applyBorder="1" applyProtection="1">
      <protection locked="0"/>
    </xf>
    <xf numFmtId="164" fontId="1" fillId="5" borderId="48" xfId="0" applyNumberFormat="1" applyFont="1" applyFill="1" applyBorder="1" applyProtection="1"/>
    <xf numFmtId="164" fontId="1" fillId="5" borderId="21" xfId="0" applyNumberFormat="1" applyFont="1" applyFill="1" applyBorder="1" applyProtection="1"/>
    <xf numFmtId="0" fontId="1" fillId="4" borderId="58" xfId="0" applyFont="1" applyFill="1" applyBorder="1" applyAlignment="1" applyProtection="1">
      <alignment horizontal="center" vertical="center" wrapText="1"/>
    </xf>
    <xf numFmtId="164" fontId="1" fillId="3" borderId="58" xfId="0" applyNumberFormat="1" applyFont="1" applyFill="1" applyBorder="1" applyAlignment="1" applyProtection="1">
      <alignment horizontal="right"/>
    </xf>
    <xf numFmtId="164" fontId="1" fillId="5" borderId="41" xfId="0" applyNumberFormat="1" applyFont="1" applyFill="1" applyBorder="1" applyProtection="1"/>
    <xf numFmtId="165" fontId="17" fillId="9" borderId="58" xfId="0" applyNumberFormat="1" applyFont="1" applyFill="1" applyBorder="1" applyAlignment="1" applyProtection="1"/>
    <xf numFmtId="165" fontId="2" fillId="7" borderId="41" xfId="0" applyNumberFormat="1" applyFont="1" applyFill="1" applyBorder="1" applyProtection="1"/>
    <xf numFmtId="0" fontId="1" fillId="4" borderId="59" xfId="0" applyFont="1" applyFill="1" applyBorder="1" applyAlignment="1" applyProtection="1">
      <alignment horizontal="center" vertical="center" wrapText="1"/>
    </xf>
    <xf numFmtId="164" fontId="1" fillId="3" borderId="53" xfId="0" applyNumberFormat="1" applyFont="1" applyFill="1" applyBorder="1" applyAlignment="1" applyProtection="1">
      <alignment horizontal="right"/>
    </xf>
    <xf numFmtId="165" fontId="17" fillId="9" borderId="39" xfId="0" applyNumberFormat="1" applyFont="1" applyFill="1" applyBorder="1" applyAlignment="1" applyProtection="1"/>
    <xf numFmtId="0" fontId="2" fillId="14" borderId="17" xfId="0" applyFont="1" applyFill="1" applyBorder="1" applyProtection="1"/>
    <xf numFmtId="164" fontId="0" fillId="0" borderId="50" xfId="0" applyNumberFormat="1" applyFont="1" applyFill="1" applyBorder="1" applyAlignment="1" applyProtection="1">
      <alignment horizontal="right"/>
    </xf>
    <xf numFmtId="0" fontId="2" fillId="14" borderId="34" xfId="0" applyFont="1" applyFill="1" applyBorder="1" applyProtection="1"/>
    <xf numFmtId="164" fontId="0" fillId="0" borderId="51" xfId="0" applyNumberFormat="1" applyFont="1" applyBorder="1" applyProtection="1">
      <protection locked="0"/>
    </xf>
    <xf numFmtId="164" fontId="0" fillId="0" borderId="9" xfId="0" applyNumberFormat="1" applyFont="1" applyBorder="1" applyProtection="1">
      <protection locked="0"/>
    </xf>
    <xf numFmtId="164" fontId="0" fillId="0" borderId="65" xfId="0" applyNumberFormat="1" applyFont="1" applyFill="1" applyBorder="1" applyAlignment="1" applyProtection="1">
      <alignment horizontal="right"/>
    </xf>
    <xf numFmtId="164" fontId="0" fillId="0" borderId="66" xfId="0" applyNumberFormat="1" applyFont="1" applyBorder="1" applyProtection="1">
      <protection locked="0"/>
    </xf>
    <xf numFmtId="0" fontId="0" fillId="5" borderId="58" xfId="0" applyFill="1" applyBorder="1" applyAlignment="1" applyProtection="1">
      <alignment horizontal="center"/>
    </xf>
    <xf numFmtId="0" fontId="1" fillId="5" borderId="3" xfId="0" applyFont="1" applyFill="1" applyBorder="1" applyProtection="1"/>
    <xf numFmtId="0" fontId="1" fillId="3" borderId="41" xfId="0" applyFont="1" applyFill="1" applyBorder="1" applyAlignment="1" applyProtection="1">
      <alignment vertical="center" wrapText="1"/>
    </xf>
    <xf numFmtId="0" fontId="1" fillId="3" borderId="3" xfId="0" applyFont="1" applyFill="1" applyBorder="1" applyAlignment="1" applyProtection="1">
      <alignment vertical="center"/>
    </xf>
    <xf numFmtId="49" fontId="7" fillId="8" borderId="0" xfId="0" applyNumberFormat="1" applyFont="1" applyFill="1" applyAlignment="1" applyProtection="1">
      <alignment horizontal="left"/>
    </xf>
    <xf numFmtId="49" fontId="7" fillId="0" borderId="0" xfId="0" applyNumberFormat="1" applyFont="1" applyFill="1" applyAlignment="1" applyProtection="1">
      <alignment horizontal="left"/>
    </xf>
    <xf numFmtId="164" fontId="7" fillId="0" borderId="1" xfId="0" applyNumberFormat="1" applyFont="1" applyBorder="1" applyAlignment="1" applyProtection="1">
      <alignment horizontal="right"/>
      <protection locked="0"/>
    </xf>
    <xf numFmtId="166" fontId="1" fillId="8" borderId="0" xfId="0" applyNumberFormat="1" applyFont="1" applyFill="1" applyBorder="1" applyProtection="1"/>
    <xf numFmtId="4" fontId="0" fillId="0" borderId="7" xfId="0" applyNumberFormat="1" applyFont="1" applyBorder="1" applyProtection="1">
      <protection locked="0"/>
    </xf>
    <xf numFmtId="4" fontId="0" fillId="0" borderId="2" xfId="0" applyNumberFormat="1" applyFont="1" applyFill="1" applyBorder="1" applyProtection="1">
      <protection locked="0"/>
    </xf>
    <xf numFmtId="4" fontId="0" fillId="0" borderId="2" xfId="0" applyNumberFormat="1" applyFont="1" applyBorder="1" applyProtection="1">
      <protection locked="0"/>
    </xf>
    <xf numFmtId="4" fontId="0" fillId="0" borderId="40" xfId="0" applyNumberFormat="1" applyFont="1" applyBorder="1" applyProtection="1">
      <protection locked="0"/>
    </xf>
    <xf numFmtId="164" fontId="0" fillId="0" borderId="1" xfId="0" applyNumberFormat="1" applyFont="1" applyFill="1" applyBorder="1" applyProtection="1">
      <protection locked="0"/>
    </xf>
    <xf numFmtId="164" fontId="0" fillId="0" borderId="66" xfId="0" applyNumberFormat="1" applyFont="1" applyFill="1" applyBorder="1" applyProtection="1">
      <protection locked="0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horizontal="center" vertical="center" wrapText="1"/>
    </xf>
    <xf numFmtId="0" fontId="16" fillId="0" borderId="17" xfId="0" applyFont="1" applyBorder="1" applyAlignment="1" applyProtection="1">
      <alignment horizontal="center" vertical="center"/>
    </xf>
    <xf numFmtId="0" fontId="16" fillId="0" borderId="18" xfId="0" applyFont="1" applyBorder="1" applyAlignment="1" applyProtection="1">
      <alignment horizontal="center" vertical="center"/>
    </xf>
    <xf numFmtId="0" fontId="16" fillId="0" borderId="19" xfId="0" applyFont="1" applyBorder="1" applyAlignment="1" applyProtection="1">
      <alignment horizontal="center" vertical="center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26" xfId="0" applyFont="1" applyFill="1" applyBorder="1" applyAlignment="1" applyProtection="1">
      <alignment horizontal="center" vertical="center" wrapText="1"/>
    </xf>
    <xf numFmtId="0" fontId="1" fillId="4" borderId="29" xfId="0" applyFont="1" applyFill="1" applyBorder="1" applyAlignment="1" applyProtection="1">
      <alignment horizontal="center" vertical="center" wrapText="1"/>
    </xf>
    <xf numFmtId="0" fontId="1" fillId="3" borderId="41" xfId="0" applyFont="1" applyFill="1" applyBorder="1" applyAlignment="1" applyProtection="1">
      <alignment horizontal="center" vertical="center" wrapText="1"/>
    </xf>
    <xf numFmtId="0" fontId="1" fillId="3" borderId="42" xfId="0" applyFont="1" applyFill="1" applyBorder="1" applyAlignment="1" applyProtection="1">
      <alignment horizontal="center" vertical="center" wrapText="1"/>
    </xf>
    <xf numFmtId="0" fontId="1" fillId="3" borderId="56" xfId="0" applyFont="1" applyFill="1" applyBorder="1" applyAlignment="1" applyProtection="1">
      <alignment horizontal="center" vertical="center" wrapText="1"/>
    </xf>
    <xf numFmtId="0" fontId="0" fillId="0" borderId="34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164" fontId="0" fillId="0" borderId="27" xfId="0" applyNumberFormat="1" applyBorder="1" applyAlignment="1" applyProtection="1">
      <alignment horizontal="center" vertical="center"/>
    </xf>
    <xf numFmtId="164" fontId="0" fillId="0" borderId="20" xfId="0" applyNumberFormat="1" applyBorder="1" applyAlignment="1" applyProtection="1">
      <alignment horizontal="center" vertical="center"/>
    </xf>
    <xf numFmtId="0" fontId="0" fillId="0" borderId="30" xfId="0" applyFont="1" applyBorder="1" applyAlignment="1" applyProtection="1">
      <alignment horizontal="center" vertical="center" wrapText="1"/>
    </xf>
    <xf numFmtId="0" fontId="0" fillId="0" borderId="21" xfId="0" applyFont="1" applyBorder="1" applyAlignment="1" applyProtection="1">
      <alignment horizontal="center" vertical="center" wrapText="1"/>
    </xf>
    <xf numFmtId="164" fontId="1" fillId="0" borderId="39" xfId="0" applyNumberFormat="1" applyFont="1" applyFill="1" applyBorder="1" applyAlignment="1" applyProtection="1">
      <alignment horizontal="left"/>
      <protection locked="0"/>
    </xf>
    <xf numFmtId="0" fontId="1" fillId="0" borderId="30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164" fontId="8" fillId="5" borderId="41" xfId="0" applyNumberFormat="1" applyFont="1" applyFill="1" applyBorder="1" applyAlignment="1" applyProtection="1">
      <alignment horizontal="center"/>
    </xf>
    <xf numFmtId="164" fontId="8" fillId="5" borderId="42" xfId="0" applyNumberFormat="1" applyFont="1" applyFill="1" applyBorder="1" applyAlignment="1" applyProtection="1">
      <alignment horizontal="center"/>
    </xf>
    <xf numFmtId="164" fontId="8" fillId="5" borderId="59" xfId="0" applyNumberFormat="1" applyFont="1" applyFill="1" applyBorder="1" applyAlignment="1" applyProtection="1">
      <alignment horizontal="center"/>
    </xf>
    <xf numFmtId="164" fontId="8" fillId="5" borderId="53" xfId="0" applyNumberFormat="1" applyFont="1" applyFill="1" applyBorder="1" applyAlignment="1" applyProtection="1">
      <alignment horizontal="center"/>
    </xf>
    <xf numFmtId="0" fontId="1" fillId="0" borderId="41" xfId="0" applyFont="1" applyBorder="1" applyAlignment="1" applyProtection="1">
      <alignment horizontal="center"/>
    </xf>
    <xf numFmtId="0" fontId="1" fillId="0" borderId="42" xfId="0" applyFont="1" applyBorder="1" applyAlignment="1" applyProtection="1">
      <alignment horizontal="center"/>
    </xf>
    <xf numFmtId="164" fontId="0" fillId="0" borderId="27" xfId="0" applyNumberFormat="1" applyFont="1" applyBorder="1" applyAlignment="1" applyProtection="1">
      <alignment horizontal="center" vertical="center"/>
    </xf>
    <xf numFmtId="164" fontId="0" fillId="0" borderId="20" xfId="0" applyNumberFormat="1" applyFont="1" applyBorder="1" applyAlignment="1" applyProtection="1">
      <alignment horizontal="center" vertical="center"/>
    </xf>
    <xf numFmtId="0" fontId="1" fillId="0" borderId="22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25" xfId="0" applyFont="1" applyFill="1" applyBorder="1" applyAlignment="1" applyProtection="1">
      <alignment horizontal="center" wrapText="1"/>
    </xf>
    <xf numFmtId="0" fontId="1" fillId="0" borderId="24" xfId="0" applyFont="1" applyFill="1" applyBorder="1" applyAlignment="1" applyProtection="1">
      <alignment horizontal="center" wrapText="1"/>
    </xf>
    <xf numFmtId="0" fontId="0" fillId="0" borderId="30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14" fillId="0" borderId="53" xfId="0" applyFont="1" applyFill="1" applyBorder="1" applyAlignment="1" applyProtection="1">
      <alignment horizontal="center" vertical="center"/>
    </xf>
    <xf numFmtId="0" fontId="14" fillId="0" borderId="48" xfId="0" applyFont="1" applyFill="1" applyBorder="1" applyAlignment="1" applyProtection="1">
      <alignment horizontal="center" vertical="center"/>
    </xf>
    <xf numFmtId="0" fontId="1" fillId="13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12" borderId="58" xfId="0" applyFont="1" applyFill="1" applyBorder="1" applyAlignment="1" applyProtection="1">
      <alignment horizontal="left" vertical="center"/>
    </xf>
    <xf numFmtId="0" fontId="1" fillId="12" borderId="47" xfId="0" applyFont="1" applyFill="1" applyBorder="1" applyAlignment="1" applyProtection="1">
      <alignment horizontal="left" vertical="center"/>
    </xf>
    <xf numFmtId="0" fontId="1" fillId="12" borderId="21" xfId="0" applyFont="1" applyFill="1" applyBorder="1" applyAlignment="1" applyProtection="1">
      <alignment horizontal="left" vertical="center"/>
    </xf>
    <xf numFmtId="0" fontId="1" fillId="0" borderId="27" xfId="0" applyFont="1" applyBorder="1" applyAlignment="1" applyProtection="1">
      <alignment horizontal="center" vertical="center"/>
    </xf>
    <xf numFmtId="0" fontId="1" fillId="0" borderId="37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center" vertical="center"/>
    </xf>
    <xf numFmtId="10" fontId="15" fillId="0" borderId="30" xfId="0" applyNumberFormat="1" applyFont="1" applyFill="1" applyBorder="1" applyAlignment="1" applyProtection="1">
      <alignment horizontal="center" vertical="center" wrapText="1"/>
    </xf>
    <xf numFmtId="10" fontId="15" fillId="0" borderId="14" xfId="0" applyNumberFormat="1" applyFont="1" applyFill="1" applyBorder="1" applyAlignment="1" applyProtection="1">
      <alignment horizontal="center" vertical="center" wrapText="1"/>
    </xf>
    <xf numFmtId="10" fontId="15" fillId="0" borderId="21" xfId="0" applyNumberFormat="1" applyFont="1" applyFill="1" applyBorder="1" applyAlignment="1" applyProtection="1">
      <alignment horizontal="center" vertical="center" wrapText="1"/>
    </xf>
    <xf numFmtId="10" fontId="1" fillId="0" borderId="30" xfId="0" applyNumberFormat="1" applyFont="1" applyBorder="1" applyAlignment="1" applyProtection="1">
      <alignment horizontal="center" vertical="center" wrapText="1"/>
    </xf>
    <xf numFmtId="10" fontId="1" fillId="0" borderId="14" xfId="0" applyNumberFormat="1" applyFont="1" applyBorder="1" applyAlignment="1" applyProtection="1">
      <alignment horizontal="center" vertical="center" wrapText="1"/>
    </xf>
    <xf numFmtId="10" fontId="1" fillId="0" borderId="21" xfId="0" applyNumberFormat="1" applyFont="1" applyBorder="1" applyAlignment="1" applyProtection="1">
      <alignment horizontal="center" vertical="center" wrapText="1"/>
    </xf>
    <xf numFmtId="164" fontId="0" fillId="0" borderId="53" xfId="0" applyNumberFormat="1" applyFont="1" applyBorder="1" applyAlignment="1" applyProtection="1">
      <alignment horizontal="center" vertical="center"/>
    </xf>
    <xf numFmtId="164" fontId="0" fillId="0" borderId="48" xfId="0" applyNumberFormat="1" applyFont="1" applyBorder="1" applyAlignment="1" applyProtection="1">
      <alignment horizontal="center" vertical="center"/>
    </xf>
    <xf numFmtId="164" fontId="0" fillId="0" borderId="53" xfId="0" applyNumberFormat="1" applyBorder="1" applyAlignment="1" applyProtection="1">
      <alignment horizontal="center" vertical="center"/>
    </xf>
    <xf numFmtId="164" fontId="0" fillId="0" borderId="48" xfId="0" applyNumberFormat="1" applyBorder="1" applyAlignment="1" applyProtection="1">
      <alignment horizontal="center" vertical="center"/>
    </xf>
    <xf numFmtId="0" fontId="14" fillId="0" borderId="59" xfId="0" applyFont="1" applyFill="1" applyBorder="1" applyAlignment="1" applyProtection="1">
      <alignment horizontal="center" vertical="center"/>
    </xf>
    <xf numFmtId="0" fontId="14" fillId="0" borderId="64" xfId="0" applyFont="1" applyFill="1" applyBorder="1" applyAlignment="1" applyProtection="1">
      <alignment horizontal="center" vertical="center"/>
    </xf>
    <xf numFmtId="164" fontId="8" fillId="5" borderId="58" xfId="0" applyNumberFormat="1" applyFont="1" applyFill="1" applyBorder="1" applyAlignment="1" applyProtection="1">
      <alignment horizontal="center"/>
    </xf>
    <xf numFmtId="164" fontId="0" fillId="0" borderId="30" xfId="0" applyNumberFormat="1" applyBorder="1" applyAlignment="1" applyProtection="1">
      <alignment horizontal="center" vertical="center"/>
    </xf>
    <xf numFmtId="164" fontId="0" fillId="0" borderId="21" xfId="0" applyNumberFormat="1" applyBorder="1" applyAlignment="1" applyProtection="1">
      <alignment horizontal="center" vertical="center"/>
    </xf>
    <xf numFmtId="164" fontId="0" fillId="0" borderId="30" xfId="0" applyNumberFormat="1" applyFont="1" applyBorder="1" applyAlignment="1" applyProtection="1">
      <alignment horizontal="center" vertical="center"/>
    </xf>
    <xf numFmtId="164" fontId="0" fillId="0" borderId="21" xfId="0" applyNumberFormat="1" applyFont="1" applyBorder="1" applyAlignment="1" applyProtection="1">
      <alignment horizontal="center" vertical="center"/>
    </xf>
    <xf numFmtId="49" fontId="20" fillId="0" borderId="0" xfId="0" applyNumberFormat="1" applyFont="1" applyFill="1" applyAlignment="1" applyProtection="1">
      <alignment horizontal="left"/>
      <protection locked="0"/>
    </xf>
    <xf numFmtId="49" fontId="7" fillId="0" borderId="0" xfId="0" applyNumberFormat="1" applyFont="1" applyFill="1" applyAlignment="1" applyProtection="1">
      <alignment horizontal="left"/>
      <protection locked="0"/>
    </xf>
    <xf numFmtId="0" fontId="1" fillId="0" borderId="58" xfId="0" applyFont="1" applyBorder="1" applyAlignment="1" applyProtection="1">
      <alignment horizontal="center" vertical="center" wrapText="1"/>
    </xf>
    <xf numFmtId="0" fontId="1" fillId="0" borderId="47" xfId="0" applyFont="1" applyBorder="1" applyAlignment="1" applyProtection="1">
      <alignment horizontal="center" vertical="center" wrapText="1"/>
    </xf>
    <xf numFmtId="0" fontId="16" fillId="0" borderId="34" xfId="0" applyFont="1" applyBorder="1" applyAlignment="1" applyProtection="1">
      <alignment horizontal="center" vertical="center"/>
    </xf>
    <xf numFmtId="0" fontId="16" fillId="0" borderId="35" xfId="0" applyFont="1" applyBorder="1" applyAlignment="1" applyProtection="1">
      <alignment horizontal="center" vertical="center"/>
    </xf>
  </cellXfs>
  <cellStyles count="3">
    <cellStyle name="Normální" xfId="0" builtinId="0"/>
    <cellStyle name="Normální 2" xfId="1"/>
    <cellStyle name="normální_Tabulka školy, návrh rozpočtu" xfId="2"/>
  </cellStyles>
  <dxfs count="4">
    <dxf>
      <font>
        <color theme="0"/>
      </font>
      <numFmt numFmtId="167" formatCode=";;;"/>
    </dxf>
    <dxf>
      <numFmt numFmtId="167" formatCode=";;;"/>
    </dxf>
    <dxf>
      <font>
        <color theme="0"/>
      </font>
      <numFmt numFmtId="167" formatCode=";;;"/>
    </dxf>
    <dxf>
      <numFmt numFmtId="167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lanh\Documents\TSMCH\Rozbory%20hospoda&#345;en&#237;\Rozbor%20hospoda&#345;en&#237;%202017\Vyhodnocen&#237;%20hospoda&#345;en&#237;%20podle%20rozpo&#269;tu%20k%2031.12.2017%20-%20TSmC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lanh\Documents\TSMCH\Rozbory%20hospoda&#345;en&#237;\Rozbor%20hospoda&#345;en&#237;%202018\TSmCh%20-%20Vyhodnocen&#237;%20hospoda&#345;en&#237;%20podle%20rozpo&#269;tu%20za%201.%20pololet&#237;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lanh\Documents\TSMCH\Pl&#225;n%202019\P&#345;&#237;prava%20rozpo&#269;tu%20-%20po%20&#250;prav&#283;%20mez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lanh\Documents\TSMCH\Rozbory%20hospoda&#345;en&#237;\Rozbor%20hospoda&#345;en&#237;%202017\V&#253;ro&#269;n&#237;%20rozbor%20PO%20-%20TSmCh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yhodnocení hosp TSmCh - celkem"/>
      <sheetName val="Vyhod hosp TSmCh - střediska"/>
    </sheetNames>
    <sheetDataSet>
      <sheetData sheetId="0">
        <row r="14">
          <cell r="J14">
            <v>14461582.639999999</v>
          </cell>
          <cell r="K14">
            <v>14350289.640000001</v>
          </cell>
        </row>
        <row r="16">
          <cell r="J16">
            <v>2310881</v>
          </cell>
        </row>
        <row r="19">
          <cell r="J19">
            <v>3306837.16</v>
          </cell>
          <cell r="K19">
            <v>13835.31</v>
          </cell>
        </row>
        <row r="21">
          <cell r="J21">
            <v>494636.36</v>
          </cell>
        </row>
        <row r="23">
          <cell r="K23">
            <v>7706.93</v>
          </cell>
        </row>
        <row r="24">
          <cell r="K24">
            <v>2076714.0499999998</v>
          </cell>
        </row>
        <row r="25">
          <cell r="K25">
            <v>45581.85</v>
          </cell>
        </row>
        <row r="26">
          <cell r="K26">
            <v>3872764.65</v>
          </cell>
        </row>
        <row r="27">
          <cell r="K27">
            <v>2574397</v>
          </cell>
        </row>
        <row r="28">
          <cell r="K28">
            <v>2574397</v>
          </cell>
        </row>
        <row r="29">
          <cell r="K29">
            <v>0</v>
          </cell>
        </row>
        <row r="30">
          <cell r="K30">
            <v>879431.08</v>
          </cell>
        </row>
        <row r="31">
          <cell r="K31">
            <v>329752</v>
          </cell>
        </row>
        <row r="32">
          <cell r="K32">
            <v>1338556.25</v>
          </cell>
        </row>
        <row r="33">
          <cell r="K33">
            <v>1759852.6900000004</v>
          </cell>
        </row>
        <row r="37">
          <cell r="J37">
            <v>107793000</v>
          </cell>
        </row>
        <row r="47">
          <cell r="D47">
            <v>1665.23</v>
          </cell>
        </row>
        <row r="49">
          <cell r="D49">
            <v>10660.241</v>
          </cell>
        </row>
        <row r="52">
          <cell r="D52">
            <v>3740</v>
          </cell>
        </row>
        <row r="57">
          <cell r="D57">
            <v>12638.3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yhodnocení hosp. 1.pol. 2018 "/>
    </sheetNames>
    <sheetDataSet>
      <sheetData sheetId="0">
        <row r="15">
          <cell r="L15">
            <v>15250000</v>
          </cell>
          <cell r="N15">
            <v>14487000</v>
          </cell>
          <cell r="R15">
            <v>7918966.4500000002</v>
          </cell>
          <cell r="T15">
            <v>6958537.0499999998</v>
          </cell>
        </row>
        <row r="16">
          <cell r="J16">
            <v>119228000</v>
          </cell>
          <cell r="N16"/>
          <cell r="P16">
            <v>60368000</v>
          </cell>
          <cell r="T16"/>
        </row>
        <row r="17">
          <cell r="N17"/>
          <cell r="T17"/>
        </row>
        <row r="18">
          <cell r="K18">
            <v>2410000</v>
          </cell>
          <cell r="N18"/>
          <cell r="Q18">
            <v>583908</v>
          </cell>
          <cell r="T18"/>
        </row>
        <row r="19">
          <cell r="L19">
            <v>921792</v>
          </cell>
          <cell r="N19"/>
          <cell r="R19">
            <v>810663.68</v>
          </cell>
          <cell r="T19"/>
        </row>
        <row r="20">
          <cell r="L20"/>
          <cell r="N20"/>
          <cell r="R20"/>
          <cell r="T20"/>
        </row>
        <row r="21">
          <cell r="L21"/>
          <cell r="N21"/>
          <cell r="R21"/>
          <cell r="T21"/>
        </row>
        <row r="22">
          <cell r="L22"/>
          <cell r="N22"/>
          <cell r="R22"/>
          <cell r="T22"/>
        </row>
        <row r="23">
          <cell r="L23"/>
          <cell r="N23"/>
          <cell r="R23"/>
          <cell r="T23"/>
        </row>
        <row r="28">
          <cell r="J28">
            <v>2429715.2000000002</v>
          </cell>
          <cell r="K28"/>
          <cell r="L28">
            <v>331324.79999999999</v>
          </cell>
          <cell r="N28">
            <v>25500</v>
          </cell>
          <cell r="P28">
            <v>1250120.6005681693</v>
          </cell>
          <cell r="Q28"/>
          <cell r="R28">
            <v>183912.41336939592</v>
          </cell>
          <cell r="T28">
            <v>930.64</v>
          </cell>
        </row>
        <row r="29">
          <cell r="J29">
            <v>9417341</v>
          </cell>
          <cell r="K29"/>
          <cell r="L29">
            <v>1269648</v>
          </cell>
          <cell r="N29">
            <v>2025500</v>
          </cell>
          <cell r="P29">
            <v>4945346.4779227003</v>
          </cell>
          <cell r="Q29"/>
          <cell r="R29">
            <v>604758.67731490894</v>
          </cell>
          <cell r="T29">
            <v>1103088.1399999999</v>
          </cell>
        </row>
        <row r="30">
          <cell r="J30">
            <v>7140760</v>
          </cell>
          <cell r="K30"/>
          <cell r="L30">
            <v>973740</v>
          </cell>
          <cell r="N30">
            <v>44000</v>
          </cell>
          <cell r="P30">
            <v>3674015.4482768849</v>
          </cell>
          <cell r="Q30"/>
          <cell r="R30">
            <v>540505.49006387556</v>
          </cell>
          <cell r="T30">
            <v>26434.44</v>
          </cell>
        </row>
        <row r="31">
          <cell r="J31">
            <v>24685790.670000002</v>
          </cell>
          <cell r="K31"/>
          <cell r="L31">
            <v>3657851.5</v>
          </cell>
          <cell r="N31">
            <v>3858400</v>
          </cell>
          <cell r="P31">
            <v>12701165.740692783</v>
          </cell>
          <cell r="Q31"/>
          <cell r="R31">
            <v>2030407.3136446923</v>
          </cell>
          <cell r="T31">
            <v>1764328.57</v>
          </cell>
        </row>
        <row r="32">
          <cell r="J32">
            <v>43204430.68</v>
          </cell>
          <cell r="K32">
            <v>2410000</v>
          </cell>
          <cell r="L32">
            <v>5863695.0999999996</v>
          </cell>
          <cell r="N32">
            <v>2740259.1</v>
          </cell>
          <cell r="P32">
            <v>22229250.913394064</v>
          </cell>
          <cell r="Q32">
            <v>583908</v>
          </cell>
          <cell r="R32">
            <v>3254831.2625656193</v>
          </cell>
          <cell r="T32">
            <v>1233014</v>
          </cell>
        </row>
        <row r="33">
          <cell r="J33">
            <v>44428086.530000001</v>
          </cell>
          <cell r="K33"/>
          <cell r="L33">
            <v>6058375.4000000004</v>
          </cell>
          <cell r="N33">
            <v>2737037.6</v>
          </cell>
          <cell r="P33">
            <v>22858838.029649809</v>
          </cell>
          <cell r="Q33"/>
          <cell r="R33">
            <v>3362894.7815309307</v>
          </cell>
          <cell r="T33">
            <v>1225251</v>
          </cell>
        </row>
        <row r="34">
          <cell r="J34">
            <v>693144.14</v>
          </cell>
          <cell r="K34"/>
          <cell r="L34">
            <v>94519.7</v>
          </cell>
          <cell r="N34">
            <v>15000</v>
          </cell>
          <cell r="P34">
            <v>356631.8260580941</v>
          </cell>
          <cell r="Q34"/>
          <cell r="R34">
            <v>52466.178619745006</v>
          </cell>
          <cell r="T34">
            <v>7763</v>
          </cell>
        </row>
        <row r="35">
          <cell r="J35">
            <v>16469298.380000001</v>
          </cell>
          <cell r="K35"/>
          <cell r="L35">
            <v>2236280.1</v>
          </cell>
          <cell r="N35">
            <v>985753.5</v>
          </cell>
          <cell r="P35">
            <v>8573671.8038978297</v>
          </cell>
          <cell r="Q35"/>
          <cell r="R35">
            <v>1141318.7004442599</v>
          </cell>
          <cell r="T35">
            <v>418225</v>
          </cell>
        </row>
        <row r="36">
          <cell r="J36">
            <v>122848</v>
          </cell>
          <cell r="K36"/>
          <cell r="L36">
            <v>16752</v>
          </cell>
          <cell r="N36">
            <v>338500</v>
          </cell>
          <cell r="P36">
            <v>63206.920522454013</v>
          </cell>
          <cell r="Q36"/>
          <cell r="R36">
            <v>9298.7326899891596</v>
          </cell>
          <cell r="T36">
            <v>3000</v>
          </cell>
        </row>
        <row r="37">
          <cell r="J37">
            <v>9800208</v>
          </cell>
          <cell r="K37"/>
          <cell r="L37">
            <v>921792</v>
          </cell>
          <cell r="N37">
            <v>1501500</v>
          </cell>
          <cell r="P37">
            <v>5042336.6123951385</v>
          </cell>
          <cell r="Q37"/>
          <cell r="R37">
            <v>511670.09334828606</v>
          </cell>
          <cell r="T37">
            <v>567797.67000000004</v>
          </cell>
        </row>
        <row r="38">
          <cell r="J38">
            <v>6605195.4900000002</v>
          </cell>
          <cell r="K38"/>
          <cell r="L38">
            <v>900708.5</v>
          </cell>
          <cell r="N38">
            <v>2320000</v>
          </cell>
          <cell r="P38">
            <v>3445500.0256618103</v>
          </cell>
          <cell r="Q38"/>
          <cell r="R38">
            <v>452927.42322714301</v>
          </cell>
          <cell r="T38">
            <v>51450.720000000001</v>
          </cell>
        </row>
        <row r="52">
          <cell r="E52">
            <v>10653294</v>
          </cell>
          <cell r="F52">
            <v>9374533.0199999996</v>
          </cell>
        </row>
        <row r="54">
          <cell r="E54">
            <v>473725.52</v>
          </cell>
          <cell r="F54">
            <v>491104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</sheetNames>
    <sheetDataSet>
      <sheetData sheetId="0">
        <row r="15">
          <cell r="X15">
            <v>15250000</v>
          </cell>
          <cell r="Z15">
            <v>14487000</v>
          </cell>
        </row>
        <row r="16">
          <cell r="V16">
            <v>127400000</v>
          </cell>
          <cell r="Z16"/>
        </row>
        <row r="17">
          <cell r="Z17"/>
        </row>
        <row r="18">
          <cell r="W18">
            <v>1510000</v>
          </cell>
          <cell r="Z18">
            <v>0</v>
          </cell>
        </row>
        <row r="19">
          <cell r="X19">
            <v>921792</v>
          </cell>
          <cell r="Z19">
            <v>0</v>
          </cell>
        </row>
        <row r="20">
          <cell r="X20">
            <v>0</v>
          </cell>
          <cell r="Z20">
            <v>0</v>
          </cell>
        </row>
        <row r="21">
          <cell r="X21">
            <v>0</v>
          </cell>
          <cell r="Z21">
            <v>0</v>
          </cell>
        </row>
        <row r="22">
          <cell r="X22">
            <v>0</v>
          </cell>
          <cell r="Z22">
            <v>0</v>
          </cell>
        </row>
        <row r="23">
          <cell r="X23">
            <v>0</v>
          </cell>
          <cell r="Z23">
            <v>0</v>
          </cell>
        </row>
        <row r="28">
          <cell r="V28">
            <v>2429715.2000000002</v>
          </cell>
          <cell r="W28">
            <v>0</v>
          </cell>
          <cell r="X28">
            <v>331324.79999999999</v>
          </cell>
          <cell r="Z28">
            <v>25500</v>
          </cell>
        </row>
        <row r="29">
          <cell r="V29">
            <v>9631025.9800000004</v>
          </cell>
          <cell r="W29">
            <v>0</v>
          </cell>
          <cell r="X29">
            <v>1269648</v>
          </cell>
          <cell r="Z29">
            <v>2025500</v>
          </cell>
        </row>
        <row r="30">
          <cell r="V30">
            <v>7717277</v>
          </cell>
          <cell r="W30">
            <v>0</v>
          </cell>
          <cell r="X30">
            <v>973740</v>
          </cell>
          <cell r="Z30">
            <v>44000</v>
          </cell>
        </row>
        <row r="31">
          <cell r="V31">
            <v>26883658.670000002</v>
          </cell>
          <cell r="W31">
            <v>0</v>
          </cell>
          <cell r="X31">
            <v>3657851.5</v>
          </cell>
          <cell r="Z31">
            <v>3858400</v>
          </cell>
        </row>
        <row r="32">
          <cell r="V32">
            <v>47214454.68</v>
          </cell>
          <cell r="W32">
            <v>1510000</v>
          </cell>
          <cell r="X32">
            <v>5863695.0999999996</v>
          </cell>
          <cell r="Z32">
            <v>2740259.1</v>
          </cell>
        </row>
        <row r="33">
          <cell r="V33">
            <v>46521310.539999999</v>
          </cell>
          <cell r="W33">
            <v>1510000</v>
          </cell>
          <cell r="X33">
            <v>5769175.4000000004</v>
          </cell>
          <cell r="Z33">
            <v>2737037.6</v>
          </cell>
        </row>
        <row r="34">
          <cell r="V34">
            <v>693144.14</v>
          </cell>
          <cell r="W34">
            <v>0</v>
          </cell>
          <cell r="X34">
            <v>94519.7</v>
          </cell>
          <cell r="Z34">
            <v>15000</v>
          </cell>
        </row>
        <row r="35">
          <cell r="V35">
            <v>17586259.380000003</v>
          </cell>
          <cell r="W35">
            <v>0</v>
          </cell>
          <cell r="X35">
            <v>2236280.1</v>
          </cell>
          <cell r="Z35">
            <v>985753.5</v>
          </cell>
        </row>
        <row r="36">
          <cell r="V36">
            <v>122848</v>
          </cell>
          <cell r="W36">
            <v>0</v>
          </cell>
          <cell r="X36">
            <v>16752</v>
          </cell>
          <cell r="Z36">
            <v>338500</v>
          </cell>
        </row>
        <row r="37">
          <cell r="V37">
            <v>9860208</v>
          </cell>
          <cell r="W37">
            <v>0</v>
          </cell>
          <cell r="X37">
            <v>921792</v>
          </cell>
          <cell r="Z37">
            <v>1501500</v>
          </cell>
        </row>
        <row r="38">
          <cell r="V38">
            <v>6602140.4900000002</v>
          </cell>
          <cell r="W38">
            <v>0</v>
          </cell>
          <cell r="X38">
            <v>900708.5</v>
          </cell>
          <cell r="Z38">
            <v>2320000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roční rozbor"/>
      <sheetName val="List3"/>
    </sheetNames>
    <sheetDataSet>
      <sheetData sheetId="0">
        <row r="11">
          <cell r="AI11">
            <v>841.01</v>
          </cell>
        </row>
        <row r="40">
          <cell r="Z40">
            <v>152.16999999999999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D276"/>
  <sheetViews>
    <sheetView showGridLines="0" tabSelected="1" topLeftCell="A34" zoomScale="80" zoomScaleNormal="80" zoomScaleSheetLayoutView="80" workbookViewId="0">
      <selection activeCell="D59" sqref="D59:U59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7.7109375" customWidth="1"/>
    <col min="5" max="5" width="17.85546875" customWidth="1"/>
    <col min="6" max="6" width="18.28515625" customWidth="1"/>
    <col min="7" max="7" width="21.28515625" customWidth="1"/>
    <col min="8" max="8" width="15.7109375" customWidth="1"/>
    <col min="9" max="9" width="17.28515625" customWidth="1"/>
    <col min="10" max="10" width="16.140625" customWidth="1"/>
    <col min="11" max="11" width="17.85546875" customWidth="1"/>
    <col min="12" max="12" width="13.7109375" customWidth="1"/>
    <col min="13" max="13" width="23.42578125" style="1" customWidth="1"/>
    <col min="14" max="15" width="13.85546875" customWidth="1"/>
    <col min="16" max="18" width="16.42578125" customWidth="1"/>
    <col min="19" max="19" width="19.28515625" customWidth="1"/>
    <col min="20" max="21" width="15.7109375" customWidth="1"/>
    <col min="22" max="22" width="16.140625" bestFit="1" customWidth="1"/>
    <col min="23" max="23" width="14.140625" bestFit="1" customWidth="1"/>
    <col min="24" max="24" width="13.140625" bestFit="1" customWidth="1"/>
    <col min="25" max="25" width="19.28515625" bestFit="1" customWidth="1"/>
    <col min="26" max="27" width="13.42578125" customWidth="1"/>
    <col min="28" max="28" width="17.7109375" customWidth="1"/>
    <col min="29" max="29" width="5.85546875" customWidth="1"/>
    <col min="30" max="30" width="0" hidden="1" customWidth="1"/>
    <col min="31" max="16384" width="9.140625" style="3" hidden="1"/>
  </cols>
  <sheetData>
    <row r="1" spans="1:30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5"/>
      <c r="S1" s="5"/>
      <c r="T1" s="5"/>
      <c r="U1" s="5"/>
      <c r="V1" s="4"/>
      <c r="W1" s="4"/>
      <c r="X1" s="4"/>
      <c r="Y1" s="4"/>
      <c r="Z1" s="4"/>
      <c r="AA1" s="4"/>
      <c r="AB1" s="4"/>
      <c r="AC1" s="4"/>
    </row>
    <row r="2" spans="1:30" ht="21" x14ac:dyDescent="0.35">
      <c r="A2" s="5"/>
      <c r="B2" s="7" t="s">
        <v>124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5"/>
      <c r="S2" s="5"/>
      <c r="T2" s="5"/>
      <c r="U2" s="5"/>
      <c r="V2" s="4"/>
      <c r="W2" s="4"/>
      <c r="X2" s="4"/>
      <c r="Y2" s="4"/>
      <c r="Z2" s="4"/>
      <c r="AA2" s="4"/>
      <c r="AB2" s="4"/>
      <c r="AC2" s="4"/>
    </row>
    <row r="3" spans="1:30" ht="7.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5"/>
      <c r="S3" s="5"/>
      <c r="T3" s="5"/>
      <c r="U3" s="5"/>
      <c r="V3" s="4"/>
      <c r="W3" s="4"/>
      <c r="X3" s="4"/>
      <c r="Y3" s="4"/>
      <c r="Z3" s="4"/>
      <c r="AA3" s="4"/>
      <c r="AB3" s="4"/>
      <c r="AC3" s="4"/>
    </row>
    <row r="4" spans="1:30" ht="21" x14ac:dyDescent="0.35">
      <c r="A4" s="5"/>
      <c r="B4" s="5" t="s">
        <v>43</v>
      </c>
      <c r="C4" s="5"/>
      <c r="D4" s="246" t="s">
        <v>120</v>
      </c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4"/>
      <c r="W4" s="4"/>
      <c r="X4" s="4"/>
      <c r="Y4" s="4"/>
      <c r="Z4" s="4"/>
      <c r="AA4" s="4"/>
      <c r="AB4" s="4"/>
      <c r="AC4" s="4"/>
    </row>
    <row r="5" spans="1:30" ht="3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5"/>
      <c r="S5" s="5"/>
      <c r="T5" s="5"/>
      <c r="U5" s="5"/>
      <c r="V5" s="4"/>
      <c r="W5" s="4"/>
      <c r="X5" s="4"/>
      <c r="Y5" s="4"/>
      <c r="Z5" s="4"/>
      <c r="AA5" s="4"/>
      <c r="AB5" s="4"/>
      <c r="AC5" s="4"/>
    </row>
    <row r="6" spans="1:30" x14ac:dyDescent="0.25">
      <c r="A6" s="5"/>
      <c r="B6" s="5" t="s">
        <v>44</v>
      </c>
      <c r="C6" s="5"/>
      <c r="D6" s="87">
        <v>379065</v>
      </c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5"/>
      <c r="S6" s="5"/>
      <c r="T6" s="5"/>
      <c r="U6" s="5"/>
      <c r="V6" s="4"/>
      <c r="W6" s="4"/>
      <c r="X6" s="4"/>
      <c r="Y6" s="4"/>
      <c r="Z6" s="4"/>
      <c r="AA6" s="4"/>
      <c r="AB6" s="4"/>
      <c r="AC6" s="4"/>
    </row>
    <row r="7" spans="1:30" ht="3.75" customHeight="1" x14ac:dyDescent="0.25">
      <c r="A7" s="5"/>
      <c r="B7" s="5"/>
      <c r="C7" s="5"/>
      <c r="D7" s="8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5"/>
      <c r="R7" s="5"/>
      <c r="S7" s="5"/>
      <c r="T7" s="5"/>
      <c r="U7" s="5"/>
      <c r="V7" s="4"/>
      <c r="W7" s="4"/>
      <c r="X7" s="4"/>
      <c r="Y7" s="4"/>
      <c r="Z7" s="4"/>
      <c r="AA7" s="4"/>
      <c r="AB7" s="4"/>
      <c r="AC7" s="4"/>
    </row>
    <row r="8" spans="1:30" x14ac:dyDescent="0.25">
      <c r="A8" s="5"/>
      <c r="B8" s="5" t="s">
        <v>45</v>
      </c>
      <c r="C8" s="5"/>
      <c r="D8" s="247" t="s">
        <v>121</v>
      </c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4"/>
      <c r="W8" s="4"/>
      <c r="X8" s="4"/>
      <c r="Y8" s="4"/>
      <c r="Z8" s="4"/>
      <c r="AA8" s="4"/>
      <c r="AB8" s="4"/>
      <c r="AC8" s="4"/>
    </row>
    <row r="9" spans="1:30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5"/>
      <c r="R9" s="5"/>
      <c r="S9" s="5"/>
      <c r="T9" s="5"/>
      <c r="U9" s="5"/>
      <c r="V9" s="4"/>
      <c r="W9" s="4"/>
      <c r="X9" s="4"/>
      <c r="Y9" s="4"/>
      <c r="Z9" s="4"/>
      <c r="AA9" s="4"/>
      <c r="AB9" s="4"/>
      <c r="AC9" s="4"/>
    </row>
    <row r="10" spans="1:30" ht="29.25" customHeight="1" thickBot="1" x14ac:dyDescent="0.3">
      <c r="A10" s="5"/>
      <c r="B10" s="208" t="s">
        <v>37</v>
      </c>
      <c r="C10" s="251" t="s">
        <v>38</v>
      </c>
      <c r="D10" s="211" t="s">
        <v>93</v>
      </c>
      <c r="E10" s="212"/>
      <c r="F10" s="212"/>
      <c r="G10" s="212"/>
      <c r="H10" s="212"/>
      <c r="I10" s="213"/>
      <c r="J10" s="211" t="s">
        <v>94</v>
      </c>
      <c r="K10" s="212"/>
      <c r="L10" s="212"/>
      <c r="M10" s="212"/>
      <c r="N10" s="212"/>
      <c r="O10" s="213"/>
      <c r="P10" s="211" t="s">
        <v>92</v>
      </c>
      <c r="Q10" s="212"/>
      <c r="R10" s="212"/>
      <c r="S10" s="212"/>
      <c r="T10" s="212"/>
      <c r="U10" s="213"/>
      <c r="V10" s="211" t="s">
        <v>102</v>
      </c>
      <c r="W10" s="212"/>
      <c r="X10" s="212"/>
      <c r="Y10" s="212"/>
      <c r="Z10" s="212"/>
      <c r="AA10" s="213"/>
      <c r="AB10" s="258" t="s">
        <v>95</v>
      </c>
      <c r="AC10" s="4"/>
      <c r="AD10" s="4"/>
    </row>
    <row r="11" spans="1:30" ht="30.75" customHeight="1" thickBot="1" x14ac:dyDescent="0.3">
      <c r="A11" s="5"/>
      <c r="B11" s="209"/>
      <c r="C11" s="252"/>
      <c r="D11" s="214" t="s">
        <v>39</v>
      </c>
      <c r="E11" s="215"/>
      <c r="F11" s="215"/>
      <c r="G11" s="216"/>
      <c r="H11" s="9" t="s">
        <v>40</v>
      </c>
      <c r="I11" s="9" t="s">
        <v>61</v>
      </c>
      <c r="J11" s="214" t="s">
        <v>39</v>
      </c>
      <c r="K11" s="215"/>
      <c r="L11" s="215"/>
      <c r="M11" s="216"/>
      <c r="N11" s="9" t="s">
        <v>40</v>
      </c>
      <c r="O11" s="9" t="s">
        <v>61</v>
      </c>
      <c r="P11" s="214" t="s">
        <v>39</v>
      </c>
      <c r="Q11" s="215"/>
      <c r="R11" s="215"/>
      <c r="S11" s="216"/>
      <c r="T11" s="9" t="s">
        <v>40</v>
      </c>
      <c r="U11" s="9" t="s">
        <v>61</v>
      </c>
      <c r="V11" s="214" t="s">
        <v>39</v>
      </c>
      <c r="W11" s="215"/>
      <c r="X11" s="215"/>
      <c r="Y11" s="216"/>
      <c r="Z11" s="9" t="s">
        <v>40</v>
      </c>
      <c r="AA11" s="9" t="s">
        <v>61</v>
      </c>
      <c r="AB11" s="259"/>
      <c r="AC11" s="4"/>
      <c r="AD11" s="4"/>
    </row>
    <row r="12" spans="1:30" ht="15.75" customHeight="1" thickBot="1" x14ac:dyDescent="0.3">
      <c r="A12" s="5"/>
      <c r="B12" s="209"/>
      <c r="C12" s="253"/>
      <c r="D12" s="217" t="s">
        <v>62</v>
      </c>
      <c r="E12" s="218"/>
      <c r="F12" s="218"/>
      <c r="G12" s="218"/>
      <c r="H12" s="218"/>
      <c r="I12" s="219"/>
      <c r="J12" s="217" t="s">
        <v>62</v>
      </c>
      <c r="K12" s="218"/>
      <c r="L12" s="218"/>
      <c r="M12" s="218"/>
      <c r="N12" s="218"/>
      <c r="O12" s="219"/>
      <c r="P12" s="217" t="s">
        <v>62</v>
      </c>
      <c r="Q12" s="218"/>
      <c r="R12" s="218"/>
      <c r="S12" s="218"/>
      <c r="T12" s="218"/>
      <c r="U12" s="219"/>
      <c r="V12" s="217" t="s">
        <v>62</v>
      </c>
      <c r="W12" s="218"/>
      <c r="X12" s="218"/>
      <c r="Y12" s="218"/>
      <c r="Z12" s="218"/>
      <c r="AA12" s="219"/>
      <c r="AB12" s="259"/>
      <c r="AC12" s="4"/>
      <c r="AD12" s="4"/>
    </row>
    <row r="13" spans="1:30" ht="15.75" customHeight="1" thickBot="1" x14ac:dyDescent="0.3">
      <c r="A13" s="5"/>
      <c r="B13" s="210"/>
      <c r="C13" s="254"/>
      <c r="D13" s="220" t="s">
        <v>57</v>
      </c>
      <c r="E13" s="221"/>
      <c r="F13" s="221"/>
      <c r="G13" s="222" t="s">
        <v>63</v>
      </c>
      <c r="H13" s="224" t="s">
        <v>66</v>
      </c>
      <c r="I13" s="227" t="s">
        <v>62</v>
      </c>
      <c r="J13" s="220" t="s">
        <v>57</v>
      </c>
      <c r="K13" s="221"/>
      <c r="L13" s="221"/>
      <c r="M13" s="222" t="s">
        <v>63</v>
      </c>
      <c r="N13" s="224" t="s">
        <v>66</v>
      </c>
      <c r="O13" s="227" t="s">
        <v>62</v>
      </c>
      <c r="P13" s="220" t="s">
        <v>57</v>
      </c>
      <c r="Q13" s="221"/>
      <c r="R13" s="221"/>
      <c r="S13" s="222" t="s">
        <v>63</v>
      </c>
      <c r="T13" s="224" t="s">
        <v>66</v>
      </c>
      <c r="U13" s="227" t="s">
        <v>62</v>
      </c>
      <c r="V13" s="220" t="s">
        <v>57</v>
      </c>
      <c r="W13" s="221"/>
      <c r="X13" s="221"/>
      <c r="Y13" s="222" t="s">
        <v>63</v>
      </c>
      <c r="Z13" s="224" t="s">
        <v>66</v>
      </c>
      <c r="AA13" s="227" t="s">
        <v>62</v>
      </c>
      <c r="AB13" s="259"/>
      <c r="AC13" s="4"/>
      <c r="AD13" s="4"/>
    </row>
    <row r="14" spans="1:30" ht="15.75" thickBot="1" x14ac:dyDescent="0.3">
      <c r="A14" s="5"/>
      <c r="B14" s="10"/>
      <c r="C14" s="11"/>
      <c r="D14" s="142" t="s">
        <v>58</v>
      </c>
      <c r="E14" s="143" t="s">
        <v>90</v>
      </c>
      <c r="F14" s="143" t="s">
        <v>59</v>
      </c>
      <c r="G14" s="223"/>
      <c r="H14" s="225"/>
      <c r="I14" s="228"/>
      <c r="J14" s="142" t="s">
        <v>58</v>
      </c>
      <c r="K14" s="143" t="s">
        <v>90</v>
      </c>
      <c r="L14" s="143" t="s">
        <v>59</v>
      </c>
      <c r="M14" s="223"/>
      <c r="N14" s="225"/>
      <c r="O14" s="228"/>
      <c r="P14" s="142" t="s">
        <v>58</v>
      </c>
      <c r="Q14" s="143" t="s">
        <v>90</v>
      </c>
      <c r="R14" s="143" t="s">
        <v>59</v>
      </c>
      <c r="S14" s="223"/>
      <c r="T14" s="225"/>
      <c r="U14" s="228"/>
      <c r="V14" s="142" t="s">
        <v>58</v>
      </c>
      <c r="W14" s="143" t="s">
        <v>90</v>
      </c>
      <c r="X14" s="143" t="s">
        <v>59</v>
      </c>
      <c r="Y14" s="223"/>
      <c r="Z14" s="225"/>
      <c r="AA14" s="228"/>
      <c r="AB14" s="260"/>
      <c r="AC14" s="4"/>
      <c r="AD14" s="4"/>
    </row>
    <row r="15" spans="1:30" x14ac:dyDescent="0.25">
      <c r="A15" s="5"/>
      <c r="B15" s="35" t="s">
        <v>0</v>
      </c>
      <c r="C15" s="127" t="s">
        <v>52</v>
      </c>
      <c r="D15" s="12"/>
      <c r="E15" s="13"/>
      <c r="F15" s="56">
        <f>+'[1]Vyhodnocení hosp TSmCh - celkem'!$J$14</f>
        <v>14461582.639999999</v>
      </c>
      <c r="G15" s="63">
        <f>SUM(D15:F15)</f>
        <v>14461582.639999999</v>
      </c>
      <c r="H15" s="66">
        <f>+'[1]Vyhodnocení hosp TSmCh - celkem'!$K$14</f>
        <v>14350289.640000001</v>
      </c>
      <c r="I15" s="14">
        <f>G15+H15</f>
        <v>28811872.280000001</v>
      </c>
      <c r="J15" s="12"/>
      <c r="K15" s="13"/>
      <c r="L15" s="56">
        <f>+'[2]Vyhodnocení hosp. 1.pol. 2018 '!L15</f>
        <v>15250000</v>
      </c>
      <c r="M15" s="63">
        <f t="shared" ref="M15:M23" si="0">SUM(J15:L15)</f>
        <v>15250000</v>
      </c>
      <c r="N15" s="66">
        <f>+'[2]Vyhodnocení hosp. 1.pol. 2018 '!N15</f>
        <v>14487000</v>
      </c>
      <c r="O15" s="14">
        <f>M15+N15</f>
        <v>29737000</v>
      </c>
      <c r="P15" s="12"/>
      <c r="Q15" s="13"/>
      <c r="R15" s="56">
        <f>+'[2]Vyhodnocení hosp. 1.pol. 2018 '!R15</f>
        <v>7918966.4500000002</v>
      </c>
      <c r="S15" s="63">
        <f>SUM(P15:R15)</f>
        <v>7918966.4500000002</v>
      </c>
      <c r="T15" s="66">
        <f>+'[2]Vyhodnocení hosp. 1.pol. 2018 '!T15</f>
        <v>6958537.0499999998</v>
      </c>
      <c r="U15" s="14">
        <f>S15+T15</f>
        <v>14877503.5</v>
      </c>
      <c r="V15" s="12"/>
      <c r="W15" s="13"/>
      <c r="X15" s="56">
        <f>+[3]List1!X15</f>
        <v>15250000</v>
      </c>
      <c r="Y15" s="63">
        <f>SUM(V15:X15)</f>
        <v>15250000</v>
      </c>
      <c r="Z15" s="66">
        <f>+[3]List1!Z15</f>
        <v>14487000</v>
      </c>
      <c r="AA15" s="14">
        <f>Y15+Z15</f>
        <v>29737000</v>
      </c>
      <c r="AB15" s="148">
        <f>(AA15/O15)</f>
        <v>1</v>
      </c>
      <c r="AC15" s="4"/>
      <c r="AD15" s="4"/>
    </row>
    <row r="16" spans="1:30" x14ac:dyDescent="0.25">
      <c r="A16" s="5"/>
      <c r="B16" s="15" t="s">
        <v>1</v>
      </c>
      <c r="C16" s="128" t="s">
        <v>60</v>
      </c>
      <c r="D16" s="57">
        <f>+'[1]Vyhodnocení hosp TSmCh - celkem'!$J$37</f>
        <v>107793000</v>
      </c>
      <c r="E16" s="16"/>
      <c r="F16" s="16"/>
      <c r="G16" s="64">
        <f t="shared" ref="G16:G23" si="1">SUM(D16:F16)</f>
        <v>107793000</v>
      </c>
      <c r="H16" s="67"/>
      <c r="I16" s="14">
        <f t="shared" ref="I16:I23" si="2">G16+H16</f>
        <v>107793000</v>
      </c>
      <c r="J16" s="57">
        <f>+'[2]Vyhodnocení hosp. 1.pol. 2018 '!J16</f>
        <v>119228000</v>
      </c>
      <c r="K16" s="16"/>
      <c r="L16" s="16"/>
      <c r="M16" s="64">
        <f t="shared" si="0"/>
        <v>119228000</v>
      </c>
      <c r="N16" s="67">
        <f>+'[2]Vyhodnocení hosp. 1.pol. 2018 '!N16</f>
        <v>0</v>
      </c>
      <c r="O16" s="14">
        <f t="shared" ref="O16:O20" si="3">M16+N16</f>
        <v>119228000</v>
      </c>
      <c r="P16" s="57">
        <f>+'[2]Vyhodnocení hosp. 1.pol. 2018 '!P16</f>
        <v>60368000</v>
      </c>
      <c r="Q16" s="16"/>
      <c r="R16" s="16"/>
      <c r="S16" s="64">
        <f t="shared" ref="S16:S23" si="4">SUM(P16:R16)</f>
        <v>60368000</v>
      </c>
      <c r="T16" s="67">
        <f>+'[2]Vyhodnocení hosp. 1.pol. 2018 '!T16</f>
        <v>0</v>
      </c>
      <c r="U16" s="14">
        <f t="shared" ref="U16:U20" si="5">S16+T16</f>
        <v>60368000</v>
      </c>
      <c r="V16" s="57">
        <f>+[3]List1!V16+1800+1460492</f>
        <v>128862292</v>
      </c>
      <c r="W16" s="16"/>
      <c r="X16" s="16"/>
      <c r="Y16" s="64">
        <f t="shared" ref="Y16:Y23" si="6">SUM(V16:X16)</f>
        <v>128862292</v>
      </c>
      <c r="Z16" s="67">
        <f>+[3]List1!Z16</f>
        <v>0</v>
      </c>
      <c r="AA16" s="14">
        <f t="shared" ref="AA16:AA20" si="7">Y16+Z16</f>
        <v>128862292</v>
      </c>
      <c r="AB16" s="148">
        <f t="shared" ref="AB16:AB24" si="8">(AA16/O16)</f>
        <v>1.0808056161304391</v>
      </c>
      <c r="AC16" s="4"/>
      <c r="AD16" s="4"/>
    </row>
    <row r="17" spans="1:30" x14ac:dyDescent="0.25">
      <c r="A17" s="5"/>
      <c r="B17" s="15" t="s">
        <v>3</v>
      </c>
      <c r="C17" s="129" t="s">
        <v>79</v>
      </c>
      <c r="D17" s="58"/>
      <c r="E17" s="17"/>
      <c r="F17" s="17"/>
      <c r="G17" s="64">
        <f t="shared" si="1"/>
        <v>0</v>
      </c>
      <c r="H17" s="68"/>
      <c r="I17" s="14">
        <f t="shared" si="2"/>
        <v>0</v>
      </c>
      <c r="J17" s="58"/>
      <c r="K17" s="17"/>
      <c r="L17" s="17"/>
      <c r="M17" s="64">
        <f t="shared" si="0"/>
        <v>0</v>
      </c>
      <c r="N17" s="68">
        <f>+'[2]Vyhodnocení hosp. 1.pol. 2018 '!N17</f>
        <v>0</v>
      </c>
      <c r="O17" s="14">
        <f t="shared" si="3"/>
        <v>0</v>
      </c>
      <c r="P17" s="58"/>
      <c r="Q17" s="17"/>
      <c r="R17" s="17"/>
      <c r="S17" s="64">
        <f t="shared" si="4"/>
        <v>0</v>
      </c>
      <c r="T17" s="68">
        <f>+'[2]Vyhodnocení hosp. 1.pol. 2018 '!T17</f>
        <v>0</v>
      </c>
      <c r="U17" s="14">
        <f t="shared" si="5"/>
        <v>0</v>
      </c>
      <c r="V17" s="58"/>
      <c r="W17" s="17"/>
      <c r="X17" s="17"/>
      <c r="Y17" s="64">
        <f t="shared" si="6"/>
        <v>0</v>
      </c>
      <c r="Z17" s="68">
        <f>+[3]List1!Z17</f>
        <v>0</v>
      </c>
      <c r="AA17" s="14">
        <f t="shared" si="7"/>
        <v>0</v>
      </c>
      <c r="AB17" s="148" t="e">
        <f t="shared" si="8"/>
        <v>#DIV/0!</v>
      </c>
      <c r="AC17" s="4"/>
      <c r="AD17" s="4"/>
    </row>
    <row r="18" spans="1:30" x14ac:dyDescent="0.25">
      <c r="A18" s="5"/>
      <c r="B18" s="15" t="s">
        <v>5</v>
      </c>
      <c r="C18" s="130" t="s">
        <v>53</v>
      </c>
      <c r="D18" s="18"/>
      <c r="E18" s="59">
        <f>+'[1]Vyhodnocení hosp TSmCh - celkem'!$J$16</f>
        <v>2310881</v>
      </c>
      <c r="F18" s="17"/>
      <c r="G18" s="64">
        <f t="shared" si="1"/>
        <v>2310881</v>
      </c>
      <c r="H18" s="66"/>
      <c r="I18" s="14">
        <f t="shared" si="2"/>
        <v>2310881</v>
      </c>
      <c r="J18" s="18"/>
      <c r="K18" s="59">
        <f>+'[2]Vyhodnocení hosp. 1.pol. 2018 '!K18</f>
        <v>2410000</v>
      </c>
      <c r="L18" s="17"/>
      <c r="M18" s="64">
        <f t="shared" si="0"/>
        <v>2410000</v>
      </c>
      <c r="N18" s="66">
        <f>+'[2]Vyhodnocení hosp. 1.pol. 2018 '!N18</f>
        <v>0</v>
      </c>
      <c r="O18" s="14">
        <f t="shared" si="3"/>
        <v>2410000</v>
      </c>
      <c r="P18" s="18"/>
      <c r="Q18" s="59">
        <f>+'[2]Vyhodnocení hosp. 1.pol. 2018 '!Q18</f>
        <v>583908</v>
      </c>
      <c r="R18" s="17"/>
      <c r="S18" s="64">
        <f t="shared" si="4"/>
        <v>583908</v>
      </c>
      <c r="T18" s="66">
        <f>+'[2]Vyhodnocení hosp. 1.pol. 2018 '!T18</f>
        <v>0</v>
      </c>
      <c r="U18" s="14">
        <f t="shared" si="5"/>
        <v>583908</v>
      </c>
      <c r="V18" s="18"/>
      <c r="W18" s="59">
        <f>+[3]List1!W18</f>
        <v>1510000</v>
      </c>
      <c r="X18" s="17"/>
      <c r="Y18" s="64">
        <f t="shared" si="6"/>
        <v>1510000</v>
      </c>
      <c r="Z18" s="66">
        <f>+[3]List1!Z18</f>
        <v>0</v>
      </c>
      <c r="AA18" s="14">
        <f t="shared" si="7"/>
        <v>1510000</v>
      </c>
      <c r="AB18" s="148">
        <f t="shared" si="8"/>
        <v>0.62655601659751037</v>
      </c>
      <c r="AC18" s="4"/>
      <c r="AD18" s="4"/>
    </row>
    <row r="19" spans="1:30" x14ac:dyDescent="0.25">
      <c r="A19" s="5"/>
      <c r="B19" s="15" t="s">
        <v>7</v>
      </c>
      <c r="C19" s="40" t="s">
        <v>46</v>
      </c>
      <c r="D19" s="19"/>
      <c r="E19" s="17"/>
      <c r="F19" s="60"/>
      <c r="G19" s="64">
        <f t="shared" si="1"/>
        <v>0</v>
      </c>
      <c r="H19" s="69"/>
      <c r="I19" s="14">
        <f t="shared" si="2"/>
        <v>0</v>
      </c>
      <c r="J19" s="19"/>
      <c r="K19" s="17"/>
      <c r="L19" s="200">
        <f>+'[2]Vyhodnocení hosp. 1.pol. 2018 '!L19</f>
        <v>921792</v>
      </c>
      <c r="M19" s="64">
        <f t="shared" si="0"/>
        <v>921792</v>
      </c>
      <c r="N19" s="69">
        <f>+'[2]Vyhodnocení hosp. 1.pol. 2018 '!N19</f>
        <v>0</v>
      </c>
      <c r="O19" s="14">
        <f t="shared" si="3"/>
        <v>921792</v>
      </c>
      <c r="P19" s="19"/>
      <c r="Q19" s="17"/>
      <c r="R19" s="200">
        <f>+'[2]Vyhodnocení hosp. 1.pol. 2018 '!R19</f>
        <v>810663.68</v>
      </c>
      <c r="S19" s="64">
        <f t="shared" si="4"/>
        <v>810663.68</v>
      </c>
      <c r="T19" s="69">
        <f>+'[2]Vyhodnocení hosp. 1.pol. 2018 '!T19</f>
        <v>0</v>
      </c>
      <c r="U19" s="14">
        <f t="shared" si="5"/>
        <v>810663.68</v>
      </c>
      <c r="V19" s="19"/>
      <c r="W19" s="17"/>
      <c r="X19" s="60">
        <f>+[3]List1!X19</f>
        <v>921792</v>
      </c>
      <c r="Y19" s="64">
        <f t="shared" si="6"/>
        <v>921792</v>
      </c>
      <c r="Z19" s="69">
        <f>+[3]List1!Z19</f>
        <v>0</v>
      </c>
      <c r="AA19" s="14">
        <f t="shared" si="7"/>
        <v>921792</v>
      </c>
      <c r="AB19" s="148">
        <f t="shared" si="8"/>
        <v>1</v>
      </c>
      <c r="AC19" s="4"/>
      <c r="AD19" s="4"/>
    </row>
    <row r="20" spans="1:30" x14ac:dyDescent="0.25">
      <c r="A20" s="5"/>
      <c r="B20" s="15" t="s">
        <v>9</v>
      </c>
      <c r="C20" s="131" t="s">
        <v>47</v>
      </c>
      <c r="D20" s="18"/>
      <c r="E20" s="16"/>
      <c r="F20" s="61"/>
      <c r="G20" s="64"/>
      <c r="H20" s="69"/>
      <c r="I20" s="14">
        <f t="shared" si="2"/>
        <v>0</v>
      </c>
      <c r="J20" s="18"/>
      <c r="K20" s="16"/>
      <c r="L20" s="61">
        <f>+'[2]Vyhodnocení hosp. 1.pol. 2018 '!L20</f>
        <v>0</v>
      </c>
      <c r="M20" s="64">
        <f t="shared" si="0"/>
        <v>0</v>
      </c>
      <c r="N20" s="69">
        <f>+'[2]Vyhodnocení hosp. 1.pol. 2018 '!N20</f>
        <v>0</v>
      </c>
      <c r="O20" s="14">
        <f t="shared" si="3"/>
        <v>0</v>
      </c>
      <c r="P20" s="18"/>
      <c r="Q20" s="16"/>
      <c r="R20" s="61">
        <f>+'[2]Vyhodnocení hosp. 1.pol. 2018 '!R20</f>
        <v>0</v>
      </c>
      <c r="S20" s="64">
        <f t="shared" si="4"/>
        <v>0</v>
      </c>
      <c r="T20" s="69">
        <f>+'[2]Vyhodnocení hosp. 1.pol. 2018 '!T20</f>
        <v>0</v>
      </c>
      <c r="U20" s="14">
        <f t="shared" si="5"/>
        <v>0</v>
      </c>
      <c r="V20" s="18"/>
      <c r="W20" s="16"/>
      <c r="X20" s="61">
        <f>+[3]List1!X20</f>
        <v>0</v>
      </c>
      <c r="Y20" s="64">
        <f t="shared" si="6"/>
        <v>0</v>
      </c>
      <c r="Z20" s="69">
        <f>+[3]List1!Z20</f>
        <v>0</v>
      </c>
      <c r="AA20" s="14">
        <f t="shared" si="7"/>
        <v>0</v>
      </c>
      <c r="AB20" s="148" t="e">
        <f t="shared" si="8"/>
        <v>#DIV/0!</v>
      </c>
      <c r="AC20" s="4"/>
      <c r="AD20" s="4"/>
    </row>
    <row r="21" spans="1:30" x14ac:dyDescent="0.25">
      <c r="A21" s="5"/>
      <c r="B21" s="15" t="s">
        <v>11</v>
      </c>
      <c r="C21" s="39" t="s">
        <v>2</v>
      </c>
      <c r="D21" s="18"/>
      <c r="E21" s="16"/>
      <c r="F21" s="61">
        <f>+'[1]Vyhodnocení hosp TSmCh - celkem'!$J$19</f>
        <v>3306837.16</v>
      </c>
      <c r="G21" s="64">
        <f t="shared" si="1"/>
        <v>3306837.16</v>
      </c>
      <c r="H21" s="70">
        <f>+'[1]Vyhodnocení hosp TSmCh - celkem'!$K$19</f>
        <v>13835.31</v>
      </c>
      <c r="I21" s="14">
        <f>G21+H21</f>
        <v>3320672.47</v>
      </c>
      <c r="J21" s="18"/>
      <c r="K21" s="16"/>
      <c r="L21" s="61">
        <f>+'[2]Vyhodnocení hosp. 1.pol. 2018 '!L21</f>
        <v>0</v>
      </c>
      <c r="M21" s="64">
        <f t="shared" si="0"/>
        <v>0</v>
      </c>
      <c r="N21" s="70">
        <f>+'[2]Vyhodnocení hosp. 1.pol. 2018 '!N21</f>
        <v>0</v>
      </c>
      <c r="O21" s="14">
        <f>M21+N21</f>
        <v>0</v>
      </c>
      <c r="P21" s="18"/>
      <c r="Q21" s="16"/>
      <c r="R21" s="61">
        <f>+'[2]Vyhodnocení hosp. 1.pol. 2018 '!R21</f>
        <v>0</v>
      </c>
      <c r="S21" s="64">
        <f t="shared" si="4"/>
        <v>0</v>
      </c>
      <c r="T21" s="70">
        <f>+'[2]Vyhodnocení hosp. 1.pol. 2018 '!T21</f>
        <v>0</v>
      </c>
      <c r="U21" s="14">
        <f>S21+T21</f>
        <v>0</v>
      </c>
      <c r="V21" s="18"/>
      <c r="W21" s="16"/>
      <c r="X21" s="61">
        <f>+[3]List1!X21</f>
        <v>0</v>
      </c>
      <c r="Y21" s="64">
        <f t="shared" si="6"/>
        <v>0</v>
      </c>
      <c r="Z21" s="70">
        <f>+[3]List1!Z21</f>
        <v>0</v>
      </c>
      <c r="AA21" s="14">
        <f>Y21+Z21</f>
        <v>0</v>
      </c>
      <c r="AB21" s="148" t="e">
        <f t="shared" si="8"/>
        <v>#DIV/0!</v>
      </c>
      <c r="AC21" s="4"/>
      <c r="AD21" s="4"/>
    </row>
    <row r="22" spans="1:30" x14ac:dyDescent="0.25">
      <c r="A22" s="5"/>
      <c r="B22" s="15" t="s">
        <v>13</v>
      </c>
      <c r="C22" s="39" t="s">
        <v>4</v>
      </c>
      <c r="D22" s="18"/>
      <c r="E22" s="16"/>
      <c r="F22" s="61"/>
      <c r="G22" s="64">
        <f t="shared" si="1"/>
        <v>0</v>
      </c>
      <c r="H22" s="70"/>
      <c r="I22" s="14">
        <f t="shared" si="2"/>
        <v>0</v>
      </c>
      <c r="J22" s="18"/>
      <c r="K22" s="16"/>
      <c r="L22" s="61">
        <f>+'[2]Vyhodnocení hosp. 1.pol. 2018 '!L22</f>
        <v>0</v>
      </c>
      <c r="M22" s="64">
        <f t="shared" si="0"/>
        <v>0</v>
      </c>
      <c r="N22" s="70">
        <f>+'[2]Vyhodnocení hosp. 1.pol. 2018 '!N22</f>
        <v>0</v>
      </c>
      <c r="O22" s="14">
        <f t="shared" ref="O22:O23" si="9">M22+N22</f>
        <v>0</v>
      </c>
      <c r="P22" s="18"/>
      <c r="Q22" s="16"/>
      <c r="R22" s="61">
        <f>+'[2]Vyhodnocení hosp. 1.pol. 2018 '!R22</f>
        <v>0</v>
      </c>
      <c r="S22" s="64">
        <f t="shared" si="4"/>
        <v>0</v>
      </c>
      <c r="T22" s="70">
        <f>+'[2]Vyhodnocení hosp. 1.pol. 2018 '!T22</f>
        <v>0</v>
      </c>
      <c r="U22" s="14">
        <f t="shared" ref="U22:U23" si="10">S22+T22</f>
        <v>0</v>
      </c>
      <c r="V22" s="18"/>
      <c r="W22" s="16"/>
      <c r="X22" s="61">
        <f>+[3]List1!X22</f>
        <v>0</v>
      </c>
      <c r="Y22" s="64">
        <f t="shared" si="6"/>
        <v>0</v>
      </c>
      <c r="Z22" s="70">
        <f>+[3]List1!Z22</f>
        <v>0</v>
      </c>
      <c r="AA22" s="14">
        <f t="shared" ref="AA22:AA23" si="11">Y22+Z22</f>
        <v>0</v>
      </c>
      <c r="AB22" s="148" t="e">
        <f t="shared" si="8"/>
        <v>#DIV/0!</v>
      </c>
      <c r="AC22" s="4"/>
      <c r="AD22" s="4"/>
    </row>
    <row r="23" spans="1:30" ht="15.75" thickBot="1" x14ac:dyDescent="0.3">
      <c r="A23" s="5"/>
      <c r="B23" s="132" t="s">
        <v>15</v>
      </c>
      <c r="C23" s="133" t="s">
        <v>6</v>
      </c>
      <c r="D23" s="21"/>
      <c r="E23" s="22"/>
      <c r="F23" s="62">
        <f>+'[1]Vyhodnocení hosp TSmCh - celkem'!$J$21</f>
        <v>494636.36</v>
      </c>
      <c r="G23" s="65">
        <f t="shared" si="1"/>
        <v>494636.36</v>
      </c>
      <c r="H23" s="71"/>
      <c r="I23" s="23">
        <f t="shared" si="2"/>
        <v>494636.36</v>
      </c>
      <c r="J23" s="21"/>
      <c r="K23" s="22"/>
      <c r="L23" s="62">
        <f>+'[2]Vyhodnocení hosp. 1.pol. 2018 '!L23</f>
        <v>0</v>
      </c>
      <c r="M23" s="65">
        <f t="shared" si="0"/>
        <v>0</v>
      </c>
      <c r="N23" s="71">
        <f>+'[2]Vyhodnocení hosp. 1.pol. 2018 '!N23</f>
        <v>0</v>
      </c>
      <c r="O23" s="23">
        <f t="shared" si="9"/>
        <v>0</v>
      </c>
      <c r="P23" s="21"/>
      <c r="Q23" s="22"/>
      <c r="R23" s="62">
        <f>+'[2]Vyhodnocení hosp. 1.pol. 2018 '!R23</f>
        <v>0</v>
      </c>
      <c r="S23" s="65">
        <f t="shared" si="4"/>
        <v>0</v>
      </c>
      <c r="T23" s="71">
        <f>+'[2]Vyhodnocení hosp. 1.pol. 2018 '!T23</f>
        <v>0</v>
      </c>
      <c r="U23" s="23">
        <f t="shared" si="10"/>
        <v>0</v>
      </c>
      <c r="V23" s="21"/>
      <c r="W23" s="22"/>
      <c r="X23" s="62">
        <f>+[3]List1!X23</f>
        <v>0</v>
      </c>
      <c r="Y23" s="65">
        <f t="shared" si="6"/>
        <v>0</v>
      </c>
      <c r="Z23" s="71">
        <f>+[3]List1!Z23</f>
        <v>0</v>
      </c>
      <c r="AA23" s="23">
        <f t="shared" si="11"/>
        <v>0</v>
      </c>
      <c r="AB23" s="151" t="e">
        <f t="shared" si="8"/>
        <v>#DIV/0!</v>
      </c>
      <c r="AC23" s="4"/>
      <c r="AD23" s="4"/>
    </row>
    <row r="24" spans="1:30" ht="15.75" thickBot="1" x14ac:dyDescent="0.3">
      <c r="A24" s="5"/>
      <c r="B24" s="24" t="s">
        <v>17</v>
      </c>
      <c r="C24" s="25" t="s">
        <v>8</v>
      </c>
      <c r="D24" s="26">
        <f>SUM(D15:D21)</f>
        <v>107793000</v>
      </c>
      <c r="E24" s="27">
        <f>SUM(E15:E21)</f>
        <v>2310881</v>
      </c>
      <c r="F24" s="27">
        <f>SUM(F15:F21)</f>
        <v>17768419.799999997</v>
      </c>
      <c r="G24" s="28">
        <f>SUM(D24:F24)</f>
        <v>127872300.8</v>
      </c>
      <c r="H24" s="29">
        <f>SUM(H15:H21)</f>
        <v>14364124.950000001</v>
      </c>
      <c r="I24" s="29">
        <f>SUM(I15:I21)</f>
        <v>142236425.75</v>
      </c>
      <c r="J24" s="26">
        <f>SUM(J15:J21)</f>
        <v>119228000</v>
      </c>
      <c r="K24" s="27">
        <f>SUM(K15:K21)</f>
        <v>2410000</v>
      </c>
      <c r="L24" s="27">
        <f>SUM(L15:L21)</f>
        <v>16171792</v>
      </c>
      <c r="M24" s="28">
        <f>SUM(J24:L24)</f>
        <v>137809792</v>
      </c>
      <c r="N24" s="29">
        <f>SUM(N15:N21)</f>
        <v>14487000</v>
      </c>
      <c r="O24" s="29">
        <f>SUM(O15:O21)</f>
        <v>152296792</v>
      </c>
      <c r="P24" s="26">
        <f>SUM(P15:P21)</f>
        <v>60368000</v>
      </c>
      <c r="Q24" s="27">
        <f>SUM(Q15:Q21)</f>
        <v>583908</v>
      </c>
      <c r="R24" s="27">
        <f>SUM(R15:R21)</f>
        <v>8729630.1300000008</v>
      </c>
      <c r="S24" s="28">
        <f>SUM(P24:R24)</f>
        <v>69681538.129999995</v>
      </c>
      <c r="T24" s="29">
        <f>SUM(T15:T21)</f>
        <v>6958537.0499999998</v>
      </c>
      <c r="U24" s="29">
        <f>SUM(U15:U21)</f>
        <v>76640075.180000007</v>
      </c>
      <c r="V24" s="26">
        <f>SUM(V15:V21)</f>
        <v>128862292</v>
      </c>
      <c r="W24" s="27">
        <f>SUM(W15:W21)</f>
        <v>1510000</v>
      </c>
      <c r="X24" s="27">
        <f>SUM(X15:X21)</f>
        <v>16171792</v>
      </c>
      <c r="Y24" s="28">
        <f>SUM(V24:X24)</f>
        <v>146544084</v>
      </c>
      <c r="Z24" s="29">
        <f>SUM(Z15:Z21)</f>
        <v>14487000</v>
      </c>
      <c r="AA24" s="29">
        <f>SUM(AA15:AA21)</f>
        <v>161031084</v>
      </c>
      <c r="AB24" s="152">
        <f t="shared" si="8"/>
        <v>1.0573504660557789</v>
      </c>
      <c r="AC24" s="4"/>
      <c r="AD24" s="4"/>
    </row>
    <row r="25" spans="1:30" ht="15.75" customHeight="1" thickBot="1" x14ac:dyDescent="0.3">
      <c r="A25" s="5"/>
      <c r="B25" s="30"/>
      <c r="C25" s="31"/>
      <c r="D25" s="229" t="s">
        <v>68</v>
      </c>
      <c r="E25" s="230"/>
      <c r="F25" s="230"/>
      <c r="G25" s="231"/>
      <c r="H25" s="231"/>
      <c r="I25" s="232"/>
      <c r="J25" s="229" t="s">
        <v>68</v>
      </c>
      <c r="K25" s="230"/>
      <c r="L25" s="230"/>
      <c r="M25" s="231"/>
      <c r="N25" s="231"/>
      <c r="O25" s="232"/>
      <c r="P25" s="229" t="s">
        <v>68</v>
      </c>
      <c r="Q25" s="230"/>
      <c r="R25" s="230"/>
      <c r="S25" s="231"/>
      <c r="T25" s="231"/>
      <c r="U25" s="232"/>
      <c r="V25" s="229" t="s">
        <v>68</v>
      </c>
      <c r="W25" s="230"/>
      <c r="X25" s="230"/>
      <c r="Y25" s="231"/>
      <c r="Z25" s="231"/>
      <c r="AA25" s="232"/>
      <c r="AB25" s="255" t="s">
        <v>95</v>
      </c>
      <c r="AC25" s="4"/>
      <c r="AD25" s="4"/>
    </row>
    <row r="26" spans="1:30" ht="15.75" thickBot="1" x14ac:dyDescent="0.3">
      <c r="A26" s="5"/>
      <c r="B26" s="239" t="s">
        <v>37</v>
      </c>
      <c r="C26" s="251" t="s">
        <v>38</v>
      </c>
      <c r="D26" s="233" t="s">
        <v>69</v>
      </c>
      <c r="E26" s="234"/>
      <c r="F26" s="234"/>
      <c r="G26" s="235" t="s">
        <v>64</v>
      </c>
      <c r="H26" s="241" t="s">
        <v>67</v>
      </c>
      <c r="I26" s="243" t="s">
        <v>68</v>
      </c>
      <c r="J26" s="233" t="s">
        <v>69</v>
      </c>
      <c r="K26" s="234"/>
      <c r="L26" s="234"/>
      <c r="M26" s="235" t="s">
        <v>64</v>
      </c>
      <c r="N26" s="241" t="s">
        <v>67</v>
      </c>
      <c r="O26" s="243" t="s">
        <v>68</v>
      </c>
      <c r="P26" s="233" t="s">
        <v>69</v>
      </c>
      <c r="Q26" s="234"/>
      <c r="R26" s="234"/>
      <c r="S26" s="235" t="s">
        <v>64</v>
      </c>
      <c r="T26" s="241" t="s">
        <v>67</v>
      </c>
      <c r="U26" s="243" t="s">
        <v>68</v>
      </c>
      <c r="V26" s="233" t="s">
        <v>69</v>
      </c>
      <c r="W26" s="234"/>
      <c r="X26" s="234"/>
      <c r="Y26" s="235" t="s">
        <v>64</v>
      </c>
      <c r="Z26" s="241" t="s">
        <v>67</v>
      </c>
      <c r="AA26" s="243" t="s">
        <v>68</v>
      </c>
      <c r="AB26" s="256"/>
      <c r="AC26" s="4"/>
      <c r="AD26" s="4"/>
    </row>
    <row r="27" spans="1:30" ht="15.75" thickBot="1" x14ac:dyDescent="0.3">
      <c r="A27" s="5"/>
      <c r="B27" s="240"/>
      <c r="C27" s="252"/>
      <c r="D27" s="32" t="s">
        <v>54</v>
      </c>
      <c r="E27" s="33" t="s">
        <v>55</v>
      </c>
      <c r="F27" s="34" t="s">
        <v>56</v>
      </c>
      <c r="G27" s="236"/>
      <c r="H27" s="242"/>
      <c r="I27" s="244"/>
      <c r="J27" s="32" t="s">
        <v>54</v>
      </c>
      <c r="K27" s="33" t="s">
        <v>55</v>
      </c>
      <c r="L27" s="34" t="s">
        <v>56</v>
      </c>
      <c r="M27" s="236"/>
      <c r="N27" s="242"/>
      <c r="O27" s="244"/>
      <c r="P27" s="32" t="s">
        <v>54</v>
      </c>
      <c r="Q27" s="33" t="s">
        <v>55</v>
      </c>
      <c r="R27" s="34" t="s">
        <v>56</v>
      </c>
      <c r="S27" s="236"/>
      <c r="T27" s="242"/>
      <c r="U27" s="244"/>
      <c r="V27" s="32" t="s">
        <v>54</v>
      </c>
      <c r="W27" s="33" t="s">
        <v>55</v>
      </c>
      <c r="X27" s="34" t="s">
        <v>56</v>
      </c>
      <c r="Y27" s="236"/>
      <c r="Z27" s="242"/>
      <c r="AA27" s="244"/>
      <c r="AB27" s="257"/>
      <c r="AC27" s="4"/>
      <c r="AD27" s="4"/>
    </row>
    <row r="28" spans="1:30" x14ac:dyDescent="0.25">
      <c r="A28" s="5"/>
      <c r="B28" s="35" t="s">
        <v>19</v>
      </c>
      <c r="C28" s="36" t="s">
        <v>10</v>
      </c>
      <c r="D28" s="202">
        <v>3054560.0512994891</v>
      </c>
      <c r="E28" s="72"/>
      <c r="F28" s="72">
        <v>451035.0887005112</v>
      </c>
      <c r="G28" s="73">
        <f>SUM(D28:F28)</f>
        <v>3505595.14</v>
      </c>
      <c r="H28" s="73">
        <f>+'[1]Vyhodnocení hosp TSmCh - celkem'!$K23</f>
        <v>7706.93</v>
      </c>
      <c r="I28" s="37">
        <f>G28+H28</f>
        <v>3513302.0700000003</v>
      </c>
      <c r="J28" s="80">
        <f>+'[2]Vyhodnocení hosp. 1.pol. 2018 '!J28</f>
        <v>2429715.2000000002</v>
      </c>
      <c r="K28" s="72">
        <f>+'[2]Vyhodnocení hosp. 1.pol. 2018 '!K28</f>
        <v>0</v>
      </c>
      <c r="L28" s="72">
        <f>+'[2]Vyhodnocení hosp. 1.pol. 2018 '!L28</f>
        <v>331324.79999999999</v>
      </c>
      <c r="M28" s="73">
        <f>SUM(J28:L28)</f>
        <v>2761040</v>
      </c>
      <c r="N28" s="73">
        <f>+'[2]Vyhodnocení hosp. 1.pol. 2018 '!N28</f>
        <v>25500</v>
      </c>
      <c r="O28" s="37">
        <f>M28+N28</f>
        <v>2786540</v>
      </c>
      <c r="P28" s="80">
        <f>+'[2]Vyhodnocení hosp. 1.pol. 2018 '!P28</f>
        <v>1250120.6005681693</v>
      </c>
      <c r="Q28" s="72">
        <f>+'[2]Vyhodnocení hosp. 1.pol. 2018 '!Q28</f>
        <v>0</v>
      </c>
      <c r="R28" s="72">
        <f>+'[2]Vyhodnocení hosp. 1.pol. 2018 '!R28</f>
        <v>183912.41336939592</v>
      </c>
      <c r="S28" s="73">
        <f>SUM(P28:R28)</f>
        <v>1434033.0139375653</v>
      </c>
      <c r="T28" s="73">
        <f>+'[2]Vyhodnocení hosp. 1.pol. 2018 '!T28</f>
        <v>930.64</v>
      </c>
      <c r="U28" s="37">
        <f>S28+T28</f>
        <v>1434963.6539375652</v>
      </c>
      <c r="V28" s="80">
        <f>+[3]List1!V28+1800</f>
        <v>2431515.2000000002</v>
      </c>
      <c r="W28" s="72">
        <f>+[3]List1!W28</f>
        <v>0</v>
      </c>
      <c r="X28" s="72">
        <f>+[3]List1!X28</f>
        <v>331324.79999999999</v>
      </c>
      <c r="Y28" s="73">
        <f>SUM(V28:X28)</f>
        <v>2762840</v>
      </c>
      <c r="Z28" s="73">
        <f>+[3]List1!Z28</f>
        <v>25500</v>
      </c>
      <c r="AA28" s="37">
        <f>Y28+Z28</f>
        <v>2788340</v>
      </c>
      <c r="AB28" s="148">
        <f t="shared" ref="AB28:AB41" si="12">(AA28/O28)</f>
        <v>1.0006459623762802</v>
      </c>
      <c r="AC28" s="4"/>
      <c r="AD28" s="4"/>
    </row>
    <row r="29" spans="1:30" x14ac:dyDescent="0.25">
      <c r="A29" s="5"/>
      <c r="B29" s="15" t="s">
        <v>20</v>
      </c>
      <c r="C29" s="38" t="s">
        <v>12</v>
      </c>
      <c r="D29" s="203">
        <v>9925002.245085055</v>
      </c>
      <c r="E29" s="74"/>
      <c r="F29" s="74">
        <v>1465521.7749149443</v>
      </c>
      <c r="G29" s="75">
        <f t="shared" ref="G29:G38" si="13">SUM(D29:F29)</f>
        <v>11390524.02</v>
      </c>
      <c r="H29" s="76">
        <f>+'[1]Vyhodnocení hosp TSmCh - celkem'!$K24</f>
        <v>2076714.0499999998</v>
      </c>
      <c r="I29" s="14">
        <f t="shared" ref="I29:I38" si="14">G29+H29</f>
        <v>13467238.07</v>
      </c>
      <c r="J29" s="81">
        <f>+'[2]Vyhodnocení hosp. 1.pol. 2018 '!J29</f>
        <v>9417341</v>
      </c>
      <c r="K29" s="74">
        <f>+'[2]Vyhodnocení hosp. 1.pol. 2018 '!K29</f>
        <v>0</v>
      </c>
      <c r="L29" s="74">
        <f>+'[2]Vyhodnocení hosp. 1.pol. 2018 '!L29</f>
        <v>1269648</v>
      </c>
      <c r="M29" s="75">
        <f t="shared" ref="M29:M38" si="15">SUM(J29:L29)</f>
        <v>10686989</v>
      </c>
      <c r="N29" s="76">
        <f>+'[2]Vyhodnocení hosp. 1.pol. 2018 '!N29</f>
        <v>2025500</v>
      </c>
      <c r="O29" s="14">
        <f t="shared" ref="O29:O38" si="16">M29+N29</f>
        <v>12712489</v>
      </c>
      <c r="P29" s="81">
        <f>+'[2]Vyhodnocení hosp. 1.pol. 2018 '!P29</f>
        <v>4945346.4779227003</v>
      </c>
      <c r="Q29" s="74">
        <f>+'[2]Vyhodnocení hosp. 1.pol. 2018 '!Q29</f>
        <v>0</v>
      </c>
      <c r="R29" s="74">
        <f>+'[2]Vyhodnocení hosp. 1.pol. 2018 '!R29</f>
        <v>604758.67731490894</v>
      </c>
      <c r="S29" s="75">
        <f t="shared" ref="S29:S38" si="17">SUM(P29:R29)</f>
        <v>5550105.1552376095</v>
      </c>
      <c r="T29" s="76">
        <f>+'[2]Vyhodnocení hosp. 1.pol. 2018 '!T29</f>
        <v>1103088.1399999999</v>
      </c>
      <c r="U29" s="14">
        <f t="shared" ref="U29:U38" si="18">S29+T29</f>
        <v>6653193.2952376092</v>
      </c>
      <c r="V29" s="81">
        <f>+[3]List1!V29</f>
        <v>9631025.9800000004</v>
      </c>
      <c r="W29" s="74">
        <f>+[3]List1!W29</f>
        <v>0</v>
      </c>
      <c r="X29" s="74">
        <f>+[3]List1!X29</f>
        <v>1269648</v>
      </c>
      <c r="Y29" s="75">
        <f t="shared" ref="Y29:Y38" si="19">SUM(V29:X29)</f>
        <v>10900673.98</v>
      </c>
      <c r="Z29" s="76">
        <f>+[3]List1!Z29</f>
        <v>2025500</v>
      </c>
      <c r="AA29" s="14">
        <f t="shared" ref="AA29:AA38" si="20">Y29+Z29</f>
        <v>12926173.98</v>
      </c>
      <c r="AB29" s="148">
        <f t="shared" si="12"/>
        <v>1.0168090591858132</v>
      </c>
      <c r="AC29" s="4"/>
      <c r="AD29" s="4"/>
    </row>
    <row r="30" spans="1:30" x14ac:dyDescent="0.25">
      <c r="A30" s="5"/>
      <c r="B30" s="15" t="s">
        <v>22</v>
      </c>
      <c r="C30" s="39" t="s">
        <v>14</v>
      </c>
      <c r="D30" s="204">
        <v>7188408.7517912583</v>
      </c>
      <c r="E30" s="77"/>
      <c r="F30" s="77">
        <v>1061437.4982087438</v>
      </c>
      <c r="G30" s="75">
        <f t="shared" si="13"/>
        <v>8249846.2500000019</v>
      </c>
      <c r="H30" s="75">
        <f>+'[1]Vyhodnocení hosp TSmCh - celkem'!$K25</f>
        <v>45581.85</v>
      </c>
      <c r="I30" s="14">
        <f t="shared" si="14"/>
        <v>8295428.1000000015</v>
      </c>
      <c r="J30" s="82">
        <f>+'[2]Vyhodnocení hosp. 1.pol. 2018 '!J30</f>
        <v>7140760</v>
      </c>
      <c r="K30" s="77">
        <f>+'[2]Vyhodnocení hosp. 1.pol. 2018 '!K30</f>
        <v>0</v>
      </c>
      <c r="L30" s="77">
        <f>+'[2]Vyhodnocení hosp. 1.pol. 2018 '!L30</f>
        <v>973740</v>
      </c>
      <c r="M30" s="75">
        <f t="shared" si="15"/>
        <v>8114500</v>
      </c>
      <c r="N30" s="75">
        <f>+'[2]Vyhodnocení hosp. 1.pol. 2018 '!N30</f>
        <v>44000</v>
      </c>
      <c r="O30" s="14">
        <f t="shared" si="16"/>
        <v>8158500</v>
      </c>
      <c r="P30" s="82">
        <f>+'[2]Vyhodnocení hosp. 1.pol. 2018 '!P30</f>
        <v>3674015.4482768849</v>
      </c>
      <c r="Q30" s="77">
        <f>+'[2]Vyhodnocení hosp. 1.pol. 2018 '!Q30</f>
        <v>0</v>
      </c>
      <c r="R30" s="77">
        <f>+'[2]Vyhodnocení hosp. 1.pol. 2018 '!R30</f>
        <v>540505.49006387556</v>
      </c>
      <c r="S30" s="75">
        <f t="shared" si="17"/>
        <v>4214520.9383407608</v>
      </c>
      <c r="T30" s="75">
        <f>+'[2]Vyhodnocení hosp. 1.pol. 2018 '!T30</f>
        <v>26434.44</v>
      </c>
      <c r="U30" s="14">
        <f t="shared" si="18"/>
        <v>4240955.3783407612</v>
      </c>
      <c r="V30" s="82">
        <f>+[3]List1!V30</f>
        <v>7717277</v>
      </c>
      <c r="W30" s="77">
        <f>+[3]List1!W30</f>
        <v>0</v>
      </c>
      <c r="X30" s="77">
        <f>+[3]List1!X30</f>
        <v>973740</v>
      </c>
      <c r="Y30" s="75">
        <f t="shared" si="19"/>
        <v>8691017</v>
      </c>
      <c r="Z30" s="75">
        <f>+[3]List1!Z30</f>
        <v>44000</v>
      </c>
      <c r="AA30" s="14">
        <f t="shared" si="20"/>
        <v>8735017</v>
      </c>
      <c r="AB30" s="148">
        <f t="shared" si="12"/>
        <v>1.0706645829502972</v>
      </c>
      <c r="AC30" s="4"/>
      <c r="AD30" s="4"/>
    </row>
    <row r="31" spans="1:30" x14ac:dyDescent="0.25">
      <c r="A31" s="5"/>
      <c r="B31" s="15" t="s">
        <v>24</v>
      </c>
      <c r="C31" s="39" t="s">
        <v>16</v>
      </c>
      <c r="D31" s="204">
        <v>24874751.517807737</v>
      </c>
      <c r="E31" s="77"/>
      <c r="F31" s="77">
        <v>3672995.6421922599</v>
      </c>
      <c r="G31" s="75">
        <f t="shared" si="13"/>
        <v>28547747.159999996</v>
      </c>
      <c r="H31" s="75">
        <f>+'[1]Vyhodnocení hosp TSmCh - celkem'!$K26</f>
        <v>3872764.65</v>
      </c>
      <c r="I31" s="14">
        <f t="shared" si="14"/>
        <v>32420511.809999995</v>
      </c>
      <c r="J31" s="82">
        <f>+'[2]Vyhodnocení hosp. 1.pol. 2018 '!J31</f>
        <v>24685790.670000002</v>
      </c>
      <c r="K31" s="77">
        <f>+'[2]Vyhodnocení hosp. 1.pol. 2018 '!K31</f>
        <v>0</v>
      </c>
      <c r="L31" s="77">
        <f>+'[2]Vyhodnocení hosp. 1.pol. 2018 '!L31</f>
        <v>3657851.5</v>
      </c>
      <c r="M31" s="75">
        <f t="shared" si="15"/>
        <v>28343642.170000002</v>
      </c>
      <c r="N31" s="75">
        <f>+'[2]Vyhodnocení hosp. 1.pol. 2018 '!N31</f>
        <v>3858400</v>
      </c>
      <c r="O31" s="14">
        <f t="shared" si="16"/>
        <v>32202042.170000002</v>
      </c>
      <c r="P31" s="82">
        <f>+'[2]Vyhodnocení hosp. 1.pol. 2018 '!P31</f>
        <v>12701165.740692783</v>
      </c>
      <c r="Q31" s="77">
        <f>+'[2]Vyhodnocení hosp. 1.pol. 2018 '!Q31</f>
        <v>0</v>
      </c>
      <c r="R31" s="77">
        <f>+'[2]Vyhodnocení hosp. 1.pol. 2018 '!R31</f>
        <v>2030407.3136446923</v>
      </c>
      <c r="S31" s="75">
        <f t="shared" si="17"/>
        <v>14731573.054337475</v>
      </c>
      <c r="T31" s="75">
        <f>+'[2]Vyhodnocení hosp. 1.pol. 2018 '!T31</f>
        <v>1764328.57</v>
      </c>
      <c r="U31" s="14">
        <f t="shared" si="18"/>
        <v>16495901.624337476</v>
      </c>
      <c r="V31" s="82">
        <f>+[3]List1!V31</f>
        <v>26883658.670000002</v>
      </c>
      <c r="W31" s="77">
        <f>+[3]List1!W31</f>
        <v>0</v>
      </c>
      <c r="X31" s="77">
        <f>+[3]List1!X31</f>
        <v>3657851.5</v>
      </c>
      <c r="Y31" s="75">
        <f t="shared" si="19"/>
        <v>30541510.170000002</v>
      </c>
      <c r="Z31" s="75">
        <f>+[3]List1!Z31</f>
        <v>3858400</v>
      </c>
      <c r="AA31" s="14">
        <f t="shared" si="20"/>
        <v>34399910.170000002</v>
      </c>
      <c r="AB31" s="148">
        <f t="shared" si="12"/>
        <v>1.0682524415189907</v>
      </c>
      <c r="AC31" s="4"/>
      <c r="AD31" s="4"/>
    </row>
    <row r="32" spans="1:30" x14ac:dyDescent="0.25">
      <c r="A32" s="5"/>
      <c r="B32" s="15" t="s">
        <v>26</v>
      </c>
      <c r="C32" s="39" t="s">
        <v>18</v>
      </c>
      <c r="D32" s="204">
        <v>37278011.115179345</v>
      </c>
      <c r="E32" s="77">
        <v>1724538</v>
      </c>
      <c r="F32" s="77">
        <v>5504455.8848206559</v>
      </c>
      <c r="G32" s="75">
        <f t="shared" si="13"/>
        <v>44507005</v>
      </c>
      <c r="H32" s="75">
        <f>+'[1]Vyhodnocení hosp TSmCh - celkem'!$K27</f>
        <v>2574397</v>
      </c>
      <c r="I32" s="14">
        <f t="shared" si="14"/>
        <v>47081402</v>
      </c>
      <c r="J32" s="83">
        <f>+'[2]Vyhodnocení hosp. 1.pol. 2018 '!J32</f>
        <v>43204430.68</v>
      </c>
      <c r="K32" s="77">
        <f>+'[2]Vyhodnocení hosp. 1.pol. 2018 '!K32</f>
        <v>2410000</v>
      </c>
      <c r="L32" s="77">
        <f>+'[2]Vyhodnocení hosp. 1.pol. 2018 '!L32</f>
        <v>5863695.0999999996</v>
      </c>
      <c r="M32" s="75">
        <f t="shared" si="15"/>
        <v>51478125.780000001</v>
      </c>
      <c r="N32" s="75">
        <f>+'[2]Vyhodnocení hosp. 1.pol. 2018 '!N32</f>
        <v>2740259.1</v>
      </c>
      <c r="O32" s="14">
        <f t="shared" si="16"/>
        <v>54218384.880000003</v>
      </c>
      <c r="P32" s="83">
        <f>+'[2]Vyhodnocení hosp. 1.pol. 2018 '!P32</f>
        <v>22229250.913394064</v>
      </c>
      <c r="Q32" s="77">
        <f>+'[2]Vyhodnocení hosp. 1.pol. 2018 '!Q32</f>
        <v>583908</v>
      </c>
      <c r="R32" s="77">
        <f>+'[2]Vyhodnocení hosp. 1.pol. 2018 '!R32</f>
        <v>3254831.2625656193</v>
      </c>
      <c r="S32" s="75">
        <f t="shared" si="17"/>
        <v>26067990.175959684</v>
      </c>
      <c r="T32" s="75">
        <f>+'[2]Vyhodnocení hosp. 1.pol. 2018 '!T32</f>
        <v>1233014</v>
      </c>
      <c r="U32" s="14">
        <f t="shared" si="18"/>
        <v>27301004.175959684</v>
      </c>
      <c r="V32" s="82">
        <f>+[3]List1!V32</f>
        <v>47214454.68</v>
      </c>
      <c r="W32" s="77">
        <f>+[3]List1!W32</f>
        <v>1510000</v>
      </c>
      <c r="X32" s="77">
        <f>+[3]List1!X32</f>
        <v>5863695.0999999996</v>
      </c>
      <c r="Y32" s="75">
        <f t="shared" si="19"/>
        <v>54588149.780000001</v>
      </c>
      <c r="Z32" s="75">
        <f>+[3]List1!Z32</f>
        <v>2740259.1</v>
      </c>
      <c r="AA32" s="14">
        <f t="shared" si="20"/>
        <v>57328408.880000003</v>
      </c>
      <c r="AB32" s="148">
        <f t="shared" si="12"/>
        <v>1.0573610594797931</v>
      </c>
      <c r="AC32" s="4"/>
      <c r="AD32" s="4"/>
    </row>
    <row r="33" spans="1:30" x14ac:dyDescent="0.25">
      <c r="A33" s="5"/>
      <c r="B33" s="15" t="s">
        <v>28</v>
      </c>
      <c r="C33" s="40" t="s">
        <v>42</v>
      </c>
      <c r="D33" s="204">
        <v>38155350.535033971</v>
      </c>
      <c r="E33" s="77"/>
      <c r="F33" s="77">
        <v>5634003.4649660327</v>
      </c>
      <c r="G33" s="75">
        <f t="shared" si="13"/>
        <v>43789354</v>
      </c>
      <c r="H33" s="75">
        <f>+'[1]Vyhodnocení hosp TSmCh - celkem'!$K28</f>
        <v>2574397</v>
      </c>
      <c r="I33" s="14">
        <f t="shared" si="14"/>
        <v>46363751</v>
      </c>
      <c r="J33" s="83">
        <f>+'[2]Vyhodnocení hosp. 1.pol. 2018 '!J33</f>
        <v>44428086.530000001</v>
      </c>
      <c r="K33" s="77">
        <f>+'[2]Vyhodnocení hosp. 1.pol. 2018 '!K33</f>
        <v>0</v>
      </c>
      <c r="L33" s="77">
        <f>+'[2]Vyhodnocení hosp. 1.pol. 2018 '!L33</f>
        <v>6058375.4000000004</v>
      </c>
      <c r="M33" s="75">
        <f t="shared" si="15"/>
        <v>50486461.93</v>
      </c>
      <c r="N33" s="75">
        <f>+'[2]Vyhodnocení hosp. 1.pol. 2018 '!N33</f>
        <v>2737037.6</v>
      </c>
      <c r="O33" s="14">
        <f t="shared" si="16"/>
        <v>53223499.530000001</v>
      </c>
      <c r="P33" s="83">
        <f>+'[2]Vyhodnocení hosp. 1.pol. 2018 '!P33</f>
        <v>22858838.029649809</v>
      </c>
      <c r="Q33" s="77">
        <f>+'[2]Vyhodnocení hosp. 1.pol. 2018 '!Q33</f>
        <v>0</v>
      </c>
      <c r="R33" s="77">
        <f>+'[2]Vyhodnocení hosp. 1.pol. 2018 '!R33</f>
        <v>3362894.7815309307</v>
      </c>
      <c r="S33" s="75">
        <f t="shared" si="17"/>
        <v>26221732.811180741</v>
      </c>
      <c r="T33" s="75">
        <f>+'[2]Vyhodnocení hosp. 1.pol. 2018 '!T33</f>
        <v>1225251</v>
      </c>
      <c r="U33" s="14">
        <f t="shared" si="18"/>
        <v>27446983.811180741</v>
      </c>
      <c r="V33" s="82">
        <f>+[3]List1!V33</f>
        <v>46521310.539999999</v>
      </c>
      <c r="W33" s="77">
        <f>+[3]List1!W33</f>
        <v>1510000</v>
      </c>
      <c r="X33" s="77">
        <f>+[3]List1!X33</f>
        <v>5769175.4000000004</v>
      </c>
      <c r="Y33" s="75">
        <f t="shared" si="19"/>
        <v>53800485.939999998</v>
      </c>
      <c r="Z33" s="75">
        <f>+[3]List1!Z33</f>
        <v>2737037.6</v>
      </c>
      <c r="AA33" s="14">
        <f t="shared" si="20"/>
        <v>56537523.539999999</v>
      </c>
      <c r="AB33" s="148">
        <f t="shared" si="12"/>
        <v>1.062266180150969</v>
      </c>
      <c r="AC33" s="4"/>
      <c r="AD33" s="4"/>
    </row>
    <row r="34" spans="1:30" x14ac:dyDescent="0.25">
      <c r="A34" s="5"/>
      <c r="B34" s="15" t="s">
        <v>30</v>
      </c>
      <c r="C34" s="41" t="s">
        <v>21</v>
      </c>
      <c r="D34" s="204">
        <v>625316.9541349631</v>
      </c>
      <c r="E34" s="77"/>
      <c r="F34" s="77">
        <v>92334.045865036926</v>
      </c>
      <c r="G34" s="75">
        <f t="shared" si="13"/>
        <v>717651</v>
      </c>
      <c r="H34" s="75">
        <f>+'[1]Vyhodnocení hosp TSmCh - celkem'!$K29</f>
        <v>0</v>
      </c>
      <c r="I34" s="14">
        <f t="shared" si="14"/>
        <v>717651</v>
      </c>
      <c r="J34" s="83">
        <f>+'[2]Vyhodnocení hosp. 1.pol. 2018 '!J34</f>
        <v>693144.14</v>
      </c>
      <c r="K34" s="77">
        <f>+'[2]Vyhodnocení hosp. 1.pol. 2018 '!K34</f>
        <v>0</v>
      </c>
      <c r="L34" s="77">
        <f>+'[2]Vyhodnocení hosp. 1.pol. 2018 '!L34</f>
        <v>94519.7</v>
      </c>
      <c r="M34" s="75">
        <f>SUM(J34:L34)</f>
        <v>787663.84</v>
      </c>
      <c r="N34" s="75">
        <f>+'[2]Vyhodnocení hosp. 1.pol. 2018 '!N34</f>
        <v>15000</v>
      </c>
      <c r="O34" s="14">
        <f t="shared" si="16"/>
        <v>802663.84</v>
      </c>
      <c r="P34" s="83">
        <f>+'[2]Vyhodnocení hosp. 1.pol. 2018 '!P34</f>
        <v>356631.8260580941</v>
      </c>
      <c r="Q34" s="77">
        <f>+'[2]Vyhodnocení hosp. 1.pol. 2018 '!Q34</f>
        <v>0</v>
      </c>
      <c r="R34" s="77">
        <f>+'[2]Vyhodnocení hosp. 1.pol. 2018 '!R34</f>
        <v>52466.178619745006</v>
      </c>
      <c r="S34" s="75">
        <f t="shared" si="17"/>
        <v>409098.00467783911</v>
      </c>
      <c r="T34" s="75">
        <f>+'[2]Vyhodnocení hosp. 1.pol. 2018 '!T34</f>
        <v>7763</v>
      </c>
      <c r="U34" s="14">
        <f t="shared" si="18"/>
        <v>416861.00467783911</v>
      </c>
      <c r="V34" s="82">
        <f>+[3]List1!V34</f>
        <v>693144.14</v>
      </c>
      <c r="W34" s="77">
        <f>+[3]List1!W34</f>
        <v>0</v>
      </c>
      <c r="X34" s="77">
        <f>+[3]List1!X34</f>
        <v>94519.7</v>
      </c>
      <c r="Y34" s="75">
        <f t="shared" si="19"/>
        <v>787663.84</v>
      </c>
      <c r="Z34" s="75">
        <f>+[3]List1!Z34</f>
        <v>15000</v>
      </c>
      <c r="AA34" s="14">
        <f t="shared" si="20"/>
        <v>802663.84</v>
      </c>
      <c r="AB34" s="148">
        <f t="shared" si="12"/>
        <v>1</v>
      </c>
      <c r="AC34" s="4"/>
      <c r="AD34" s="4"/>
    </row>
    <row r="35" spans="1:30" x14ac:dyDescent="0.25">
      <c r="A35" s="5"/>
      <c r="B35" s="15" t="s">
        <v>32</v>
      </c>
      <c r="C35" s="39" t="s">
        <v>23</v>
      </c>
      <c r="D35" s="204">
        <v>12883008.700838959</v>
      </c>
      <c r="E35" s="77">
        <v>586343</v>
      </c>
      <c r="F35" s="77">
        <v>1902299.7991610412</v>
      </c>
      <c r="G35" s="75">
        <f t="shared" si="13"/>
        <v>15371651.5</v>
      </c>
      <c r="H35" s="75">
        <f>+'[1]Vyhodnocení hosp TSmCh - celkem'!$K30</f>
        <v>879431.08</v>
      </c>
      <c r="I35" s="14">
        <f t="shared" si="14"/>
        <v>16251082.58</v>
      </c>
      <c r="J35" s="83">
        <f>+'[2]Vyhodnocení hosp. 1.pol. 2018 '!J35</f>
        <v>16469298.380000001</v>
      </c>
      <c r="K35" s="77">
        <f>+'[2]Vyhodnocení hosp. 1.pol. 2018 '!K35</f>
        <v>0</v>
      </c>
      <c r="L35" s="77">
        <f>+'[2]Vyhodnocení hosp. 1.pol. 2018 '!L35</f>
        <v>2236280.1</v>
      </c>
      <c r="M35" s="75">
        <f t="shared" si="15"/>
        <v>18705578.48</v>
      </c>
      <c r="N35" s="75">
        <f>+'[2]Vyhodnocení hosp. 1.pol. 2018 '!N35</f>
        <v>985753.5</v>
      </c>
      <c r="O35" s="14">
        <f t="shared" si="16"/>
        <v>19691331.98</v>
      </c>
      <c r="P35" s="83">
        <f>+'[2]Vyhodnocení hosp. 1.pol. 2018 '!P35</f>
        <v>8573671.8038978297</v>
      </c>
      <c r="Q35" s="77">
        <f>+'[2]Vyhodnocení hosp. 1.pol. 2018 '!Q35</f>
        <v>0</v>
      </c>
      <c r="R35" s="77">
        <f>+'[2]Vyhodnocení hosp. 1.pol. 2018 '!R35</f>
        <v>1141318.7004442599</v>
      </c>
      <c r="S35" s="75">
        <f t="shared" si="17"/>
        <v>9714990.5043420903</v>
      </c>
      <c r="T35" s="75">
        <f>+'[2]Vyhodnocení hosp. 1.pol. 2018 '!T35</f>
        <v>418225</v>
      </c>
      <c r="U35" s="14">
        <f t="shared" si="18"/>
        <v>10133215.50434209</v>
      </c>
      <c r="V35" s="82">
        <f>+[3]List1!V35</f>
        <v>17586259.380000003</v>
      </c>
      <c r="W35" s="77">
        <f>+[3]List1!W35</f>
        <v>0</v>
      </c>
      <c r="X35" s="77">
        <f>+[3]List1!X35</f>
        <v>2236280.1</v>
      </c>
      <c r="Y35" s="75">
        <f t="shared" si="19"/>
        <v>19822539.480000004</v>
      </c>
      <c r="Z35" s="75">
        <f>+[3]List1!Z35</f>
        <v>985753.5</v>
      </c>
      <c r="AA35" s="14">
        <f t="shared" si="20"/>
        <v>20808292.980000004</v>
      </c>
      <c r="AB35" s="148">
        <f t="shared" si="12"/>
        <v>1.0567234863103458</v>
      </c>
      <c r="AC35" s="4"/>
      <c r="AD35" s="4"/>
    </row>
    <row r="36" spans="1:30" x14ac:dyDescent="0.25">
      <c r="A36" s="5"/>
      <c r="B36" s="15" t="s">
        <v>33</v>
      </c>
      <c r="C36" s="39" t="s">
        <v>25</v>
      </c>
      <c r="D36" s="204">
        <v>68889.530136850401</v>
      </c>
      <c r="E36" s="77"/>
      <c r="F36" s="77">
        <v>10172.19986314959</v>
      </c>
      <c r="G36" s="75">
        <f t="shared" si="13"/>
        <v>79061.73</v>
      </c>
      <c r="H36" s="75">
        <f>+'[1]Vyhodnocení hosp TSmCh - celkem'!$K31</f>
        <v>329752</v>
      </c>
      <c r="I36" s="14">
        <f t="shared" si="14"/>
        <v>408813.73</v>
      </c>
      <c r="J36" s="82">
        <f>+'[2]Vyhodnocení hosp. 1.pol. 2018 '!J36</f>
        <v>122848</v>
      </c>
      <c r="K36" s="77">
        <f>+'[2]Vyhodnocení hosp. 1.pol. 2018 '!K36</f>
        <v>0</v>
      </c>
      <c r="L36" s="77">
        <f>+'[2]Vyhodnocení hosp. 1.pol. 2018 '!L36</f>
        <v>16752</v>
      </c>
      <c r="M36" s="75">
        <f t="shared" si="15"/>
        <v>139600</v>
      </c>
      <c r="N36" s="75">
        <f>+'[2]Vyhodnocení hosp. 1.pol. 2018 '!N36</f>
        <v>338500</v>
      </c>
      <c r="O36" s="14">
        <f t="shared" si="16"/>
        <v>478100</v>
      </c>
      <c r="P36" s="82">
        <f>+'[2]Vyhodnocení hosp. 1.pol. 2018 '!P36</f>
        <v>63206.920522454013</v>
      </c>
      <c r="Q36" s="77">
        <f>+'[2]Vyhodnocení hosp. 1.pol. 2018 '!Q36</f>
        <v>0</v>
      </c>
      <c r="R36" s="77">
        <f>+'[2]Vyhodnocení hosp. 1.pol. 2018 '!R36</f>
        <v>9298.7326899891596</v>
      </c>
      <c r="S36" s="75">
        <f t="shared" si="17"/>
        <v>72505.653212443169</v>
      </c>
      <c r="T36" s="75">
        <f>+'[2]Vyhodnocení hosp. 1.pol. 2018 '!T36</f>
        <v>3000</v>
      </c>
      <c r="U36" s="14">
        <f t="shared" si="18"/>
        <v>75505.653212443169</v>
      </c>
      <c r="V36" s="82">
        <f>+[3]List1!V36</f>
        <v>122848</v>
      </c>
      <c r="W36" s="77">
        <f>+[3]List1!W36</f>
        <v>0</v>
      </c>
      <c r="X36" s="77">
        <f>+[3]List1!X36</f>
        <v>16752</v>
      </c>
      <c r="Y36" s="75">
        <f t="shared" si="19"/>
        <v>139600</v>
      </c>
      <c r="Z36" s="75">
        <f>+[3]List1!Z36</f>
        <v>338500</v>
      </c>
      <c r="AA36" s="14">
        <f t="shared" si="20"/>
        <v>478100</v>
      </c>
      <c r="AB36" s="148">
        <f t="shared" si="12"/>
        <v>1</v>
      </c>
      <c r="AC36" s="4"/>
      <c r="AD36" s="4"/>
    </row>
    <row r="37" spans="1:30" x14ac:dyDescent="0.25">
      <c r="A37" s="5"/>
      <c r="B37" s="15" t="s">
        <v>34</v>
      </c>
      <c r="C37" s="39" t="s">
        <v>27</v>
      </c>
      <c r="D37" s="204">
        <v>8354029.1149772443</v>
      </c>
      <c r="E37" s="77"/>
      <c r="F37" s="77">
        <v>967655.63502275525</v>
      </c>
      <c r="G37" s="75">
        <f t="shared" si="13"/>
        <v>9321684.75</v>
      </c>
      <c r="H37" s="75">
        <f>+'[1]Vyhodnocení hosp TSmCh - celkem'!$K32</f>
        <v>1338556.25</v>
      </c>
      <c r="I37" s="14">
        <f t="shared" si="14"/>
        <v>10660241</v>
      </c>
      <c r="J37" s="82">
        <f>+'[2]Vyhodnocení hosp. 1.pol. 2018 '!J37</f>
        <v>9800208</v>
      </c>
      <c r="K37" s="77">
        <f>+'[2]Vyhodnocení hosp. 1.pol. 2018 '!K37</f>
        <v>0</v>
      </c>
      <c r="L37" s="77">
        <f>+'[2]Vyhodnocení hosp. 1.pol. 2018 '!L37</f>
        <v>921792</v>
      </c>
      <c r="M37" s="75">
        <f t="shared" si="15"/>
        <v>10722000</v>
      </c>
      <c r="N37" s="75">
        <f>+'[2]Vyhodnocení hosp. 1.pol. 2018 '!N37</f>
        <v>1501500</v>
      </c>
      <c r="O37" s="14">
        <f t="shared" si="16"/>
        <v>12223500</v>
      </c>
      <c r="P37" s="82">
        <f>+'[2]Vyhodnocení hosp. 1.pol. 2018 '!P37</f>
        <v>5042336.6123951385</v>
      </c>
      <c r="Q37" s="77">
        <f>+'[2]Vyhodnocení hosp. 1.pol. 2018 '!Q37</f>
        <v>0</v>
      </c>
      <c r="R37" s="77">
        <f>+'[2]Vyhodnocení hosp. 1.pol. 2018 '!R37</f>
        <v>511670.09334828606</v>
      </c>
      <c r="S37" s="75">
        <f t="shared" si="17"/>
        <v>5554006.7057434246</v>
      </c>
      <c r="T37" s="75">
        <f>+'[2]Vyhodnocení hosp. 1.pol. 2018 '!T37</f>
        <v>567797.67000000004</v>
      </c>
      <c r="U37" s="14">
        <f t="shared" si="18"/>
        <v>6121804.3757434245</v>
      </c>
      <c r="V37" s="82">
        <f>+[3]List1!V37</f>
        <v>9860208</v>
      </c>
      <c r="W37" s="77">
        <f>+[3]List1!W37</f>
        <v>0</v>
      </c>
      <c r="X37" s="77">
        <f>+[3]List1!X37</f>
        <v>921792</v>
      </c>
      <c r="Y37" s="75">
        <f t="shared" si="19"/>
        <v>10782000</v>
      </c>
      <c r="Z37" s="75">
        <f>+[3]List1!Z37</f>
        <v>1501500</v>
      </c>
      <c r="AA37" s="14">
        <f>Y37+Z37+1460492</f>
        <v>13743992</v>
      </c>
      <c r="AB37" s="148">
        <f t="shared" si="12"/>
        <v>1.1243908864073302</v>
      </c>
      <c r="AC37" s="4"/>
      <c r="AD37" s="4"/>
    </row>
    <row r="38" spans="1:30" ht="15.75" thickBot="1" x14ac:dyDescent="0.3">
      <c r="A38" s="5"/>
      <c r="B38" s="20" t="s">
        <v>35</v>
      </c>
      <c r="C38" s="103" t="s">
        <v>29</v>
      </c>
      <c r="D38" s="205">
        <v>7280762.1728023859</v>
      </c>
      <c r="E38" s="78"/>
      <c r="F38" s="78">
        <v>1075074.3271976158</v>
      </c>
      <c r="G38" s="75">
        <f t="shared" si="13"/>
        <v>8355836.5000000019</v>
      </c>
      <c r="H38" s="79">
        <f>+'[1]Vyhodnocení hosp TSmCh - celkem'!$K33</f>
        <v>1759852.6900000004</v>
      </c>
      <c r="I38" s="23">
        <f t="shared" si="14"/>
        <v>10115689.190000001</v>
      </c>
      <c r="J38" s="84">
        <f>+'[2]Vyhodnocení hosp. 1.pol. 2018 '!J38</f>
        <v>6605195.4900000002</v>
      </c>
      <c r="K38" s="78">
        <f>+'[2]Vyhodnocení hosp. 1.pol. 2018 '!K38</f>
        <v>0</v>
      </c>
      <c r="L38" s="78">
        <f>+'[2]Vyhodnocení hosp. 1.pol. 2018 '!L38</f>
        <v>900708.5</v>
      </c>
      <c r="M38" s="79">
        <f t="shared" si="15"/>
        <v>7505903.9900000002</v>
      </c>
      <c r="N38" s="79">
        <f>+'[2]Vyhodnocení hosp. 1.pol. 2018 '!N38</f>
        <v>2320000</v>
      </c>
      <c r="O38" s="23">
        <f t="shared" si="16"/>
        <v>9825903.9900000002</v>
      </c>
      <c r="P38" s="84">
        <f>+'[2]Vyhodnocení hosp. 1.pol. 2018 '!P38</f>
        <v>3445500.0256618103</v>
      </c>
      <c r="Q38" s="78">
        <f>+'[2]Vyhodnocení hosp. 1.pol. 2018 '!Q38</f>
        <v>0</v>
      </c>
      <c r="R38" s="78">
        <f>+'[2]Vyhodnocení hosp. 1.pol. 2018 '!R38</f>
        <v>452927.42322714301</v>
      </c>
      <c r="S38" s="79">
        <f t="shared" si="17"/>
        <v>3898427.4488889533</v>
      </c>
      <c r="T38" s="79">
        <f>+'[2]Vyhodnocení hosp. 1.pol. 2018 '!T38</f>
        <v>51450.720000000001</v>
      </c>
      <c r="U38" s="23">
        <f t="shared" si="18"/>
        <v>3949878.1688889535</v>
      </c>
      <c r="V38" s="84">
        <f>+[3]List1!V38</f>
        <v>6602140.4900000002</v>
      </c>
      <c r="W38" s="78">
        <f>+[3]List1!W38</f>
        <v>0</v>
      </c>
      <c r="X38" s="78">
        <f>+[3]List1!X38</f>
        <v>900708.5</v>
      </c>
      <c r="Y38" s="79">
        <f t="shared" si="19"/>
        <v>7502848.9900000002</v>
      </c>
      <c r="Z38" s="79">
        <f>+[3]List1!Z38</f>
        <v>2320000</v>
      </c>
      <c r="AA38" s="23">
        <f t="shared" si="20"/>
        <v>9822848.9900000002</v>
      </c>
      <c r="AB38" s="151">
        <f t="shared" si="12"/>
        <v>0.99968908713100502</v>
      </c>
      <c r="AC38" s="4"/>
      <c r="AD38" s="4"/>
    </row>
    <row r="39" spans="1:30" ht="15.75" thickBot="1" x14ac:dyDescent="0.3">
      <c r="A39" s="5"/>
      <c r="B39" s="24" t="s">
        <v>48</v>
      </c>
      <c r="C39" s="104" t="s">
        <v>31</v>
      </c>
      <c r="D39" s="42">
        <f>SUM(D35:D38)+SUM(D28:D32)</f>
        <v>110907423.19991831</v>
      </c>
      <c r="E39" s="42">
        <f>SUM(E35:E38)+SUM(E28:E32)</f>
        <v>2310881</v>
      </c>
      <c r="F39" s="42">
        <f>SUM(F35:F38)+SUM(F28:F32)</f>
        <v>16110647.850081675</v>
      </c>
      <c r="G39" s="147">
        <f>SUM(D39:F39)</f>
        <v>129328952.04999998</v>
      </c>
      <c r="H39" s="43">
        <f>SUM(H28:H32)+SUM(H35:H38)</f>
        <v>12884756.5</v>
      </c>
      <c r="I39" s="44">
        <f>SUM(I35:I38)+SUM(I28:I32)</f>
        <v>142213708.55000001</v>
      </c>
      <c r="J39" s="42">
        <f>SUM(J35:J38)+SUM(J28:J32)</f>
        <v>119875587.42000002</v>
      </c>
      <c r="K39" s="42">
        <f>SUM(K35:K38)+SUM(K28:K32)</f>
        <v>2410000</v>
      </c>
      <c r="L39" s="42">
        <f>SUM(L35:L38)+SUM(L28:L32)</f>
        <v>16171791.999999998</v>
      </c>
      <c r="M39" s="147">
        <f>SUM(J39:L39)</f>
        <v>138457379.42000002</v>
      </c>
      <c r="N39" s="43">
        <f>SUM(N28:N32)+SUM(N35:N38)</f>
        <v>13839412.6</v>
      </c>
      <c r="O39" s="44">
        <f>SUM(O35:O38)+SUM(O28:O32)</f>
        <v>152296792.02000001</v>
      </c>
      <c r="P39" s="42">
        <f>SUM(P35:P38)+SUM(P28:P32)</f>
        <v>61924614.543331832</v>
      </c>
      <c r="Q39" s="42">
        <f>SUM(Q35:Q38)+SUM(Q28:Q32)</f>
        <v>583908</v>
      </c>
      <c r="R39" s="42">
        <f>SUM(R35:R38)+SUM(R28:R32)</f>
        <v>8729630.1066681705</v>
      </c>
      <c r="S39" s="147">
        <f>SUM(P39:R39)</f>
        <v>71238152.650000006</v>
      </c>
      <c r="T39" s="43">
        <f>SUM(T28:T32)+SUM(T35:T38)</f>
        <v>5168269.18</v>
      </c>
      <c r="U39" s="44">
        <f>SUM(U35:U38)+SUM(U28:U32)</f>
        <v>76406421.830000013</v>
      </c>
      <c r="V39" s="42">
        <f>SUM(V35:V38)+SUM(V28:V32)</f>
        <v>128049387.40000001</v>
      </c>
      <c r="W39" s="42">
        <f>SUM(W35:W38)+SUM(W28:W32)</f>
        <v>1510000</v>
      </c>
      <c r="X39" s="42">
        <f>SUM(X35:X38)+SUM(X28:X32)</f>
        <v>16171791.999999998</v>
      </c>
      <c r="Y39" s="147">
        <f>SUM(V39:X39)</f>
        <v>145731179.40000001</v>
      </c>
      <c r="Z39" s="43">
        <f>SUM(Z28:Z32)+SUM(Z35:Z38)</f>
        <v>13839412.6</v>
      </c>
      <c r="AA39" s="44">
        <f>SUM(AA35:AA38)+SUM(AA28:AA32)</f>
        <v>161031084</v>
      </c>
      <c r="AB39" s="153">
        <f t="shared" si="12"/>
        <v>1.0573504659169248</v>
      </c>
      <c r="AC39" s="4"/>
      <c r="AD39" s="4"/>
    </row>
    <row r="40" spans="1:30" ht="19.5" thickBot="1" x14ac:dyDescent="0.35">
      <c r="A40" s="5"/>
      <c r="B40" s="108" t="s">
        <v>49</v>
      </c>
      <c r="C40" s="109" t="s">
        <v>51</v>
      </c>
      <c r="D40" s="110">
        <f t="shared" ref="D40:O40" si="21">D24-D39</f>
        <v>-3114423.1999183148</v>
      </c>
      <c r="E40" s="110">
        <f t="shared" si="21"/>
        <v>0</v>
      </c>
      <c r="F40" s="110">
        <f t="shared" si="21"/>
        <v>1657771.9499183223</v>
      </c>
      <c r="G40" s="119">
        <f t="shared" si="21"/>
        <v>-1456651.2499999851</v>
      </c>
      <c r="H40" s="119">
        <f t="shared" si="21"/>
        <v>1479368.4500000011</v>
      </c>
      <c r="I40" s="120">
        <f t="shared" si="21"/>
        <v>22717.199999988079</v>
      </c>
      <c r="J40" s="110">
        <f t="shared" si="21"/>
        <v>-647587.42000001669</v>
      </c>
      <c r="K40" s="110">
        <f t="shared" si="21"/>
        <v>0</v>
      </c>
      <c r="L40" s="110">
        <f t="shared" si="21"/>
        <v>0</v>
      </c>
      <c r="M40" s="119">
        <f t="shared" si="21"/>
        <v>-647587.42000001669</v>
      </c>
      <c r="N40" s="119">
        <f t="shared" si="21"/>
        <v>647587.40000000037</v>
      </c>
      <c r="O40" s="120">
        <f t="shared" si="21"/>
        <v>-2.000001072883606E-2</v>
      </c>
      <c r="P40" s="110">
        <f t="shared" ref="P40:U40" si="22">P24-P39</f>
        <v>-1556614.5433318317</v>
      </c>
      <c r="Q40" s="110">
        <f t="shared" si="22"/>
        <v>0</v>
      </c>
      <c r="R40" s="110">
        <f t="shared" si="22"/>
        <v>2.3331830278038979E-2</v>
      </c>
      <c r="S40" s="119">
        <f t="shared" si="22"/>
        <v>-1556614.5200000107</v>
      </c>
      <c r="T40" s="119">
        <f t="shared" si="22"/>
        <v>1790267.87</v>
      </c>
      <c r="U40" s="120">
        <f t="shared" si="22"/>
        <v>233653.34999999404</v>
      </c>
      <c r="V40" s="110">
        <f t="shared" ref="V40:AA40" si="23">V24-V39</f>
        <v>812904.59999999404</v>
      </c>
      <c r="W40" s="110">
        <f t="shared" si="23"/>
        <v>0</v>
      </c>
      <c r="X40" s="110">
        <f t="shared" si="23"/>
        <v>0</v>
      </c>
      <c r="Y40" s="119">
        <f t="shared" si="23"/>
        <v>812904.59999999404</v>
      </c>
      <c r="Z40" s="119">
        <f t="shared" si="23"/>
        <v>647587.40000000037</v>
      </c>
      <c r="AA40" s="120">
        <f t="shared" si="23"/>
        <v>0</v>
      </c>
      <c r="AB40" s="154">
        <f t="shared" si="12"/>
        <v>0</v>
      </c>
      <c r="AC40" s="4"/>
      <c r="AD40" s="4"/>
    </row>
    <row r="41" spans="1:30" ht="15.75" thickBot="1" x14ac:dyDescent="0.3">
      <c r="A41" s="5"/>
      <c r="B41" s="111" t="s">
        <v>50</v>
      </c>
      <c r="C41" s="112" t="s">
        <v>65</v>
      </c>
      <c r="D41" s="113"/>
      <c r="E41" s="114"/>
      <c r="F41" s="114"/>
      <c r="G41" s="115"/>
      <c r="H41" s="116"/>
      <c r="I41" s="117">
        <f>I40-D16</f>
        <v>-107770282.80000001</v>
      </c>
      <c r="J41" s="113"/>
      <c r="K41" s="114"/>
      <c r="L41" s="114"/>
      <c r="M41" s="115"/>
      <c r="N41" s="118"/>
      <c r="O41" s="117">
        <f>O40-J16</f>
        <v>-119228000.02000001</v>
      </c>
      <c r="P41" s="113"/>
      <c r="Q41" s="114"/>
      <c r="R41" s="114"/>
      <c r="S41" s="115"/>
      <c r="T41" s="118"/>
      <c r="U41" s="117">
        <f>U40-P16</f>
        <v>-60134346.650000006</v>
      </c>
      <c r="V41" s="113"/>
      <c r="W41" s="114"/>
      <c r="X41" s="114"/>
      <c r="Y41" s="115"/>
      <c r="Z41" s="118"/>
      <c r="AA41" s="117">
        <f>AA40-V16</f>
        <v>-128862292</v>
      </c>
      <c r="AB41" s="148">
        <f t="shared" si="12"/>
        <v>1.0808056159491384</v>
      </c>
      <c r="AC41" s="4"/>
      <c r="AD41" s="4"/>
    </row>
    <row r="42" spans="1:30" s="123" customFormat="1" ht="8.25" customHeight="1" thickBot="1" x14ac:dyDescent="0.3">
      <c r="A42" s="88"/>
      <c r="B42" s="89"/>
      <c r="C42" s="48"/>
      <c r="D42" s="90"/>
      <c r="E42" s="49"/>
      <c r="F42" s="49"/>
      <c r="G42" s="88"/>
      <c r="H42" s="49"/>
      <c r="I42" s="49"/>
      <c r="J42" s="90"/>
      <c r="K42" s="49"/>
      <c r="L42" s="49"/>
      <c r="M42" s="88"/>
      <c r="N42" s="49"/>
      <c r="O42" s="49"/>
      <c r="P42" s="49"/>
      <c r="Q42" s="49"/>
      <c r="R42" s="49"/>
      <c r="S42" s="49"/>
      <c r="T42" s="49"/>
      <c r="U42" s="49"/>
      <c r="V42" s="91"/>
      <c r="W42" s="91"/>
      <c r="X42" s="91"/>
      <c r="Y42" s="91"/>
      <c r="Z42" s="91"/>
      <c r="AA42" s="91"/>
      <c r="AB42" s="91"/>
      <c r="AC42" s="91"/>
      <c r="AD42" s="91"/>
    </row>
    <row r="43" spans="1:30" s="123" customFormat="1" ht="15.75" customHeight="1" thickBot="1" x14ac:dyDescent="0.3">
      <c r="A43" s="88"/>
      <c r="B43" s="93"/>
      <c r="C43" s="248" t="s">
        <v>83</v>
      </c>
      <c r="D43" s="107" t="s">
        <v>41</v>
      </c>
      <c r="E43" s="45" t="s">
        <v>84</v>
      </c>
      <c r="F43" s="46" t="s">
        <v>36</v>
      </c>
      <c r="G43" s="49"/>
      <c r="H43" s="201"/>
      <c r="I43" s="50"/>
      <c r="J43" s="107" t="s">
        <v>41</v>
      </c>
      <c r="K43" s="45" t="s">
        <v>84</v>
      </c>
      <c r="L43" s="46" t="s">
        <v>36</v>
      </c>
      <c r="M43" s="49"/>
      <c r="N43" s="49"/>
      <c r="O43" s="49"/>
      <c r="P43" s="107" t="s">
        <v>41</v>
      </c>
      <c r="Q43" s="45" t="s">
        <v>84</v>
      </c>
      <c r="R43" s="46" t="s">
        <v>36</v>
      </c>
      <c r="S43" s="91"/>
      <c r="T43" s="91"/>
      <c r="U43" s="91"/>
      <c r="V43" s="107" t="s">
        <v>41</v>
      </c>
      <c r="W43" s="45" t="s">
        <v>84</v>
      </c>
      <c r="X43" s="46" t="s">
        <v>36</v>
      </c>
      <c r="Y43" s="91"/>
      <c r="Z43" s="91"/>
      <c r="AA43" s="91"/>
      <c r="AB43" s="91"/>
      <c r="AC43" s="91"/>
      <c r="AD43" s="91"/>
    </row>
    <row r="44" spans="1:30" ht="15.75" thickBot="1" x14ac:dyDescent="0.3">
      <c r="A44" s="5"/>
      <c r="B44" s="93"/>
      <c r="C44" s="249"/>
      <c r="D44" s="95">
        <v>0</v>
      </c>
      <c r="E44" s="105">
        <v>0</v>
      </c>
      <c r="F44" s="106">
        <v>0</v>
      </c>
      <c r="G44" s="49"/>
      <c r="H44" s="49"/>
      <c r="I44" s="50"/>
      <c r="J44" s="95">
        <v>0</v>
      </c>
      <c r="K44" s="105">
        <v>0</v>
      </c>
      <c r="L44" s="106">
        <v>0</v>
      </c>
      <c r="M44" s="94"/>
      <c r="N44" s="94"/>
      <c r="O44" s="94"/>
      <c r="P44" s="95">
        <v>0</v>
      </c>
      <c r="Q44" s="105">
        <v>0</v>
      </c>
      <c r="R44" s="106">
        <v>0</v>
      </c>
      <c r="S44" s="4"/>
      <c r="T44" s="4"/>
      <c r="U44" s="4"/>
      <c r="V44" s="95">
        <v>0</v>
      </c>
      <c r="W44" s="105">
        <v>0</v>
      </c>
      <c r="X44" s="106">
        <v>0</v>
      </c>
      <c r="Y44" s="4"/>
      <c r="Z44" s="4"/>
      <c r="AA44" s="4"/>
      <c r="AB44" s="4"/>
      <c r="AC44" s="4"/>
      <c r="AD44" s="4"/>
    </row>
    <row r="45" spans="1:30" s="123" customFormat="1" ht="8.25" customHeight="1" thickBot="1" x14ac:dyDescent="0.3">
      <c r="A45" s="88"/>
      <c r="B45" s="93"/>
      <c r="C45" s="48"/>
      <c r="D45" s="94"/>
      <c r="E45" s="49"/>
      <c r="F45" s="49"/>
      <c r="G45" s="49"/>
      <c r="H45" s="49"/>
      <c r="I45" s="50"/>
      <c r="J45" s="49"/>
      <c r="K45" s="49"/>
      <c r="L45" s="49"/>
      <c r="M45" s="49"/>
      <c r="N45" s="49"/>
      <c r="O45" s="50"/>
      <c r="P45" s="50"/>
      <c r="Q45" s="50"/>
      <c r="R45" s="50"/>
      <c r="S45" s="50"/>
      <c r="T45" s="50"/>
      <c r="U45" s="50"/>
      <c r="V45" s="91"/>
      <c r="W45" s="91"/>
      <c r="X45" s="91"/>
      <c r="Y45" s="91"/>
      <c r="Z45" s="91"/>
      <c r="AA45" s="91"/>
      <c r="AB45" s="91"/>
      <c r="AC45" s="91"/>
      <c r="AD45" s="91"/>
    </row>
    <row r="46" spans="1:30" s="123" customFormat="1" ht="37.5" customHeight="1" thickBot="1" x14ac:dyDescent="0.3">
      <c r="A46" s="88"/>
      <c r="B46" s="93"/>
      <c r="C46" s="248" t="s">
        <v>86</v>
      </c>
      <c r="D46" s="96" t="s">
        <v>87</v>
      </c>
      <c r="E46" s="97" t="s">
        <v>85</v>
      </c>
      <c r="F46" s="49"/>
      <c r="G46" s="49"/>
      <c r="H46" s="49"/>
      <c r="I46" s="50"/>
      <c r="J46" s="96" t="s">
        <v>87</v>
      </c>
      <c r="K46" s="97" t="s">
        <v>85</v>
      </c>
      <c r="L46" s="149"/>
      <c r="M46" s="149"/>
      <c r="N46" s="91"/>
      <c r="O46" s="91"/>
      <c r="P46" s="96" t="s">
        <v>87</v>
      </c>
      <c r="Q46" s="97" t="s">
        <v>85</v>
      </c>
      <c r="R46" s="91"/>
      <c r="S46" s="91"/>
      <c r="T46" s="91"/>
      <c r="U46" s="91"/>
      <c r="V46" s="96" t="s">
        <v>87</v>
      </c>
      <c r="W46" s="97" t="s">
        <v>85</v>
      </c>
      <c r="X46" s="91"/>
      <c r="Y46" s="91"/>
      <c r="Z46" s="91"/>
      <c r="AA46" s="91"/>
      <c r="AB46" s="91"/>
      <c r="AC46" s="91"/>
      <c r="AD46" s="91"/>
    </row>
    <row r="47" spans="1:30" ht="15.75" thickBot="1" x14ac:dyDescent="0.3">
      <c r="A47" s="5"/>
      <c r="B47" s="47"/>
      <c r="C47" s="250"/>
      <c r="D47" s="95">
        <v>5000000</v>
      </c>
      <c r="E47" s="98">
        <v>0</v>
      </c>
      <c r="F47" s="49"/>
      <c r="G47" s="49"/>
      <c r="H47" s="49"/>
      <c r="I47" s="50"/>
      <c r="J47" s="95">
        <v>5000000</v>
      </c>
      <c r="K47" s="98">
        <v>0</v>
      </c>
      <c r="L47" s="150"/>
      <c r="M47" s="150"/>
      <c r="N47" s="4"/>
      <c r="O47" s="4"/>
      <c r="P47" s="95">
        <v>5000000</v>
      </c>
      <c r="Q47" s="98">
        <v>0</v>
      </c>
      <c r="R47" s="4"/>
      <c r="S47" s="4"/>
      <c r="T47" s="4"/>
      <c r="U47" s="4"/>
      <c r="V47" s="95">
        <v>5000000</v>
      </c>
      <c r="W47" s="98">
        <v>0</v>
      </c>
      <c r="X47" s="4"/>
      <c r="Y47" s="4"/>
      <c r="Z47" s="4"/>
      <c r="AA47" s="4"/>
      <c r="AB47" s="4"/>
      <c r="AC47" s="4"/>
      <c r="AD47" s="4"/>
    </row>
    <row r="48" spans="1:30" x14ac:dyDescent="0.25">
      <c r="A48" s="5"/>
      <c r="B48" s="47"/>
      <c r="C48" s="48"/>
      <c r="D48" s="49"/>
      <c r="E48" s="49"/>
      <c r="F48" s="49"/>
      <c r="G48" s="49"/>
      <c r="H48" s="49"/>
      <c r="I48" s="50"/>
      <c r="J48" s="49"/>
      <c r="K48" s="49"/>
      <c r="L48" s="49"/>
      <c r="M48" s="49"/>
      <c r="N48" s="49"/>
      <c r="O48" s="50"/>
      <c r="P48" s="50"/>
      <c r="Q48" s="50"/>
      <c r="R48" s="50"/>
      <c r="S48" s="50"/>
      <c r="T48" s="50"/>
      <c r="U48" s="50"/>
      <c r="V48" s="4"/>
      <c r="W48" s="4"/>
      <c r="X48" s="4"/>
      <c r="Y48" s="4"/>
      <c r="Z48" s="4"/>
      <c r="AA48" s="4"/>
      <c r="AB48" s="4"/>
      <c r="AC48" s="4"/>
      <c r="AD48" s="4"/>
    </row>
    <row r="49" spans="1:30" x14ac:dyDescent="0.25">
      <c r="A49" s="5"/>
      <c r="B49" s="47"/>
      <c r="C49" s="99" t="s">
        <v>82</v>
      </c>
      <c r="D49" s="100" t="s">
        <v>73</v>
      </c>
      <c r="E49" s="100" t="s">
        <v>74</v>
      </c>
      <c r="F49" s="100" t="s">
        <v>91</v>
      </c>
      <c r="G49" s="100" t="s">
        <v>97</v>
      </c>
      <c r="H49" s="49"/>
      <c r="I49" s="4"/>
      <c r="J49" s="100" t="s">
        <v>73</v>
      </c>
      <c r="K49" s="100" t="s">
        <v>74</v>
      </c>
      <c r="L49" s="100" t="s">
        <v>91</v>
      </c>
      <c r="M49" s="100" t="s">
        <v>98</v>
      </c>
      <c r="N49" s="4"/>
      <c r="O49" s="4"/>
      <c r="P49" s="100" t="s">
        <v>73</v>
      </c>
      <c r="Q49" s="100" t="s">
        <v>74</v>
      </c>
      <c r="R49" s="100" t="s">
        <v>91</v>
      </c>
      <c r="S49" s="100" t="s">
        <v>98</v>
      </c>
      <c r="T49" s="4"/>
      <c r="U49" s="4"/>
      <c r="V49" s="100" t="s">
        <v>99</v>
      </c>
      <c r="W49" s="100" t="s">
        <v>74</v>
      </c>
      <c r="X49" s="100" t="s">
        <v>91</v>
      </c>
      <c r="Y49" s="100" t="s">
        <v>98</v>
      </c>
      <c r="Z49" s="4"/>
      <c r="AA49" s="4"/>
      <c r="AB49" s="4"/>
      <c r="AC49" s="4"/>
      <c r="AD49" s="4"/>
    </row>
    <row r="50" spans="1:30" x14ac:dyDescent="0.25">
      <c r="A50" s="5"/>
      <c r="B50" s="47"/>
      <c r="C50" s="51" t="s">
        <v>70</v>
      </c>
      <c r="D50" s="85">
        <f>SUM(D51:D54)</f>
        <v>1817400</v>
      </c>
      <c r="E50" s="85">
        <f t="shared" ref="E50:F50" si="24">SUM(E51:E54)</f>
        <v>15241251</v>
      </c>
      <c r="F50" s="85">
        <f t="shared" si="24"/>
        <v>13476550</v>
      </c>
      <c r="G50" s="52">
        <f>D50+E50-F50</f>
        <v>3582101</v>
      </c>
      <c r="H50" s="49"/>
      <c r="I50" s="4"/>
      <c r="J50" s="85">
        <f>+G50</f>
        <v>3582101</v>
      </c>
      <c r="K50" s="85">
        <f>SUM(K51:K54)</f>
        <v>13287969.990600001</v>
      </c>
      <c r="L50" s="85">
        <f>SUM(L51:L54)</f>
        <v>16100000</v>
      </c>
      <c r="M50" s="52">
        <f>J50+K50-L50</f>
        <v>770070.99060000107</v>
      </c>
      <c r="N50" s="4"/>
      <c r="O50" s="4"/>
      <c r="P50" s="85">
        <f>+J50</f>
        <v>3582101</v>
      </c>
      <c r="Q50" s="85">
        <f>SUM(Q51:Q54)</f>
        <v>11127019.52</v>
      </c>
      <c r="R50" s="85">
        <f>SUM(R51:R54)</f>
        <v>9865637.0199999996</v>
      </c>
      <c r="S50" s="52">
        <f>P50+Q50-R50</f>
        <v>4843483.5</v>
      </c>
      <c r="T50" s="4"/>
      <c r="U50" s="4"/>
      <c r="V50" s="85">
        <f>+S50</f>
        <v>4843483.5</v>
      </c>
      <c r="W50" s="85">
        <f>SUM(W51:W54)</f>
        <v>14874742.470799999</v>
      </c>
      <c r="X50" s="85">
        <f>SUM(X51:X54)</f>
        <v>17200000</v>
      </c>
      <c r="Y50" s="52">
        <f>V50+W50-X50</f>
        <v>2518225.9707999974</v>
      </c>
      <c r="Z50" s="4"/>
      <c r="AA50" s="4"/>
      <c r="AB50" s="4"/>
      <c r="AC50" s="4"/>
      <c r="AD50" s="4"/>
    </row>
    <row r="51" spans="1:30" x14ac:dyDescent="0.25">
      <c r="A51" s="5"/>
      <c r="B51" s="47"/>
      <c r="C51" s="51" t="s">
        <v>71</v>
      </c>
      <c r="D51" s="85">
        <v>0</v>
      </c>
      <c r="E51" s="85">
        <v>0</v>
      </c>
      <c r="F51" s="85">
        <v>0</v>
      </c>
      <c r="G51" s="52">
        <f t="shared" ref="G51:G54" si="25">D51+E51-F51</f>
        <v>0</v>
      </c>
      <c r="H51" s="49"/>
      <c r="I51" s="4"/>
      <c r="J51" s="85">
        <f t="shared" ref="J51:J54" si="26">+G51</f>
        <v>0</v>
      </c>
      <c r="K51" s="85">
        <v>0</v>
      </c>
      <c r="L51" s="85">
        <v>0</v>
      </c>
      <c r="M51" s="52">
        <f t="shared" ref="M51:M54" si="27">J51+K51-L51</f>
        <v>0</v>
      </c>
      <c r="N51" s="4"/>
      <c r="O51" s="4"/>
      <c r="P51" s="85">
        <f t="shared" ref="P51:P54" si="28">+J51</f>
        <v>0</v>
      </c>
      <c r="Q51" s="85">
        <v>0</v>
      </c>
      <c r="R51" s="85">
        <v>0</v>
      </c>
      <c r="S51" s="52">
        <f t="shared" ref="S51:S54" si="29">P51+Q51-R51</f>
        <v>0</v>
      </c>
      <c r="T51" s="4"/>
      <c r="U51" s="4"/>
      <c r="V51" s="85">
        <f t="shared" ref="V51:V54" si="30">+S51</f>
        <v>0</v>
      </c>
      <c r="W51" s="85">
        <v>0</v>
      </c>
      <c r="X51" s="85">
        <v>0</v>
      </c>
      <c r="Y51" s="52">
        <f t="shared" ref="Y51:Y54" si="31">V51+W51-X51</f>
        <v>0</v>
      </c>
      <c r="Z51" s="4"/>
      <c r="AA51" s="4"/>
      <c r="AB51" s="4"/>
      <c r="AC51" s="4"/>
      <c r="AD51" s="4"/>
    </row>
    <row r="52" spans="1:30" x14ac:dyDescent="0.25">
      <c r="A52" s="5"/>
      <c r="B52" s="47"/>
      <c r="C52" s="51" t="s">
        <v>72</v>
      </c>
      <c r="D52" s="85">
        <f>+'[1]Vyhodnocení hosp TSmCh - celkem'!$D$47*1000</f>
        <v>1665230</v>
      </c>
      <c r="E52" s="85">
        <f>+('[1]Vyhodnocení hosp TSmCh - celkem'!$D$49+'[1]Vyhodnocení hosp TSmCh - celkem'!$D$52)*1000</f>
        <v>14400241</v>
      </c>
      <c r="F52" s="85">
        <f>+'[1]Vyhodnocení hosp TSmCh - celkem'!$D$57*1000</f>
        <v>12638300</v>
      </c>
      <c r="G52" s="52">
        <f t="shared" si="25"/>
        <v>3427171</v>
      </c>
      <c r="H52" s="49"/>
      <c r="I52" s="4"/>
      <c r="J52" s="85">
        <f t="shared" si="26"/>
        <v>3427171</v>
      </c>
      <c r="K52" s="85">
        <f>+O37</f>
        <v>12223500</v>
      </c>
      <c r="L52" s="85">
        <v>15000000</v>
      </c>
      <c r="M52" s="52">
        <f t="shared" si="27"/>
        <v>650671</v>
      </c>
      <c r="N52" s="4"/>
      <c r="O52" s="4"/>
      <c r="P52" s="85">
        <f t="shared" si="28"/>
        <v>3427171</v>
      </c>
      <c r="Q52" s="85">
        <f>+'[2]Vyhodnocení hosp. 1.pol. 2018 '!E52</f>
        <v>10653294</v>
      </c>
      <c r="R52" s="85">
        <f>+'[2]Vyhodnocení hosp. 1.pol. 2018 '!F52</f>
        <v>9374533.0199999996</v>
      </c>
      <c r="S52" s="52">
        <f t="shared" si="29"/>
        <v>4705931.9800000004</v>
      </c>
      <c r="T52" s="4"/>
      <c r="U52" s="4"/>
      <c r="V52" s="85">
        <f t="shared" si="30"/>
        <v>4705931.9800000004</v>
      </c>
      <c r="W52" s="85">
        <f>+AA37</f>
        <v>13743992</v>
      </c>
      <c r="X52" s="85">
        <v>16000000</v>
      </c>
      <c r="Y52" s="52">
        <f t="shared" si="31"/>
        <v>2449923.9800000004</v>
      </c>
      <c r="Z52" s="4"/>
      <c r="AA52" s="4"/>
      <c r="AB52" s="4"/>
      <c r="AC52" s="4"/>
      <c r="AD52" s="4"/>
    </row>
    <row r="53" spans="1:30" x14ac:dyDescent="0.25">
      <c r="A53" s="5"/>
      <c r="B53" s="47"/>
      <c r="C53" s="51" t="s">
        <v>88</v>
      </c>
      <c r="D53" s="85">
        <v>0</v>
      </c>
      <c r="E53" s="85">
        <v>0</v>
      </c>
      <c r="F53" s="85">
        <v>0</v>
      </c>
      <c r="G53" s="52">
        <f t="shared" si="25"/>
        <v>0</v>
      </c>
      <c r="H53" s="49"/>
      <c r="I53" s="4"/>
      <c r="J53" s="85">
        <f t="shared" si="26"/>
        <v>0</v>
      </c>
      <c r="K53" s="85">
        <v>0</v>
      </c>
      <c r="L53" s="85">
        <v>0</v>
      </c>
      <c r="M53" s="52">
        <f t="shared" si="27"/>
        <v>0</v>
      </c>
      <c r="N53" s="4"/>
      <c r="O53" s="4"/>
      <c r="P53" s="85">
        <f t="shared" si="28"/>
        <v>0</v>
      </c>
      <c r="Q53" s="85">
        <v>0</v>
      </c>
      <c r="R53" s="85">
        <v>0</v>
      </c>
      <c r="S53" s="52">
        <f t="shared" si="29"/>
        <v>0</v>
      </c>
      <c r="T53" s="4"/>
      <c r="U53" s="4"/>
      <c r="V53" s="85">
        <f t="shared" si="30"/>
        <v>0</v>
      </c>
      <c r="W53" s="85">
        <v>0</v>
      </c>
      <c r="X53" s="85">
        <v>0</v>
      </c>
      <c r="Y53" s="52">
        <f t="shared" si="31"/>
        <v>0</v>
      </c>
      <c r="Z53" s="4"/>
      <c r="AA53" s="4"/>
      <c r="AB53" s="4"/>
      <c r="AC53" s="4"/>
      <c r="AD53" s="4"/>
    </row>
    <row r="54" spans="1:30" x14ac:dyDescent="0.25">
      <c r="A54" s="5"/>
      <c r="B54" s="47"/>
      <c r="C54" s="134" t="s">
        <v>89</v>
      </c>
      <c r="D54" s="85">
        <f>+'[4]Výroční rozbor'!$Z$40*1000</f>
        <v>152170</v>
      </c>
      <c r="E54" s="85">
        <f>+'[4]Výroční rozbor'!$AI$11*1000</f>
        <v>841010</v>
      </c>
      <c r="F54" s="85">
        <v>838250</v>
      </c>
      <c r="G54" s="52">
        <f t="shared" si="25"/>
        <v>154930</v>
      </c>
      <c r="H54" s="49"/>
      <c r="I54" s="4"/>
      <c r="J54" s="85">
        <f t="shared" si="26"/>
        <v>154930</v>
      </c>
      <c r="K54" s="85">
        <f>+O33*0.02</f>
        <v>1064469.9906000001</v>
      </c>
      <c r="L54" s="85">
        <v>1100000</v>
      </c>
      <c r="M54" s="52">
        <f t="shared" si="27"/>
        <v>119399.99060000014</v>
      </c>
      <c r="N54" s="4"/>
      <c r="O54" s="4"/>
      <c r="P54" s="85">
        <f t="shared" si="28"/>
        <v>154930</v>
      </c>
      <c r="Q54" s="85">
        <f>+'[2]Vyhodnocení hosp. 1.pol. 2018 '!E54</f>
        <v>473725.52</v>
      </c>
      <c r="R54" s="85">
        <f>+'[2]Vyhodnocení hosp. 1.pol. 2018 '!F54</f>
        <v>491104</v>
      </c>
      <c r="S54" s="52">
        <f t="shared" si="29"/>
        <v>137551.52000000002</v>
      </c>
      <c r="T54" s="4"/>
      <c r="U54" s="4"/>
      <c r="V54" s="85">
        <f t="shared" si="30"/>
        <v>137551.52000000002</v>
      </c>
      <c r="W54" s="85">
        <f>+AA33*0.02</f>
        <v>1130750.4708</v>
      </c>
      <c r="X54" s="85">
        <v>1200000</v>
      </c>
      <c r="Y54" s="52">
        <f t="shared" si="31"/>
        <v>68301.990800000029</v>
      </c>
      <c r="Z54" s="4"/>
      <c r="AA54" s="4"/>
      <c r="AB54" s="4"/>
      <c r="AC54" s="4"/>
      <c r="AD54" s="4"/>
    </row>
    <row r="55" spans="1:30" ht="10.5" customHeight="1" x14ac:dyDescent="0.25">
      <c r="A55" s="5"/>
      <c r="B55" s="47"/>
      <c r="C55" s="48"/>
      <c r="D55" s="49"/>
      <c r="E55" s="49"/>
      <c r="F55" s="49"/>
      <c r="G55" s="49"/>
      <c r="H55" s="49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x14ac:dyDescent="0.25">
      <c r="A56" s="5"/>
      <c r="B56" s="47"/>
      <c r="C56" s="99" t="s">
        <v>75</v>
      </c>
      <c r="D56" s="100" t="s">
        <v>76</v>
      </c>
      <c r="E56" s="100" t="s">
        <v>100</v>
      </c>
      <c r="F56" s="49"/>
      <c r="G56" s="49"/>
      <c r="H56" s="49"/>
      <c r="I56" s="50"/>
      <c r="J56" s="100" t="s">
        <v>101</v>
      </c>
      <c r="K56" s="49"/>
      <c r="L56" s="49"/>
      <c r="M56" s="49"/>
      <c r="N56" s="49"/>
      <c r="O56" s="50"/>
      <c r="P56" s="100" t="s">
        <v>103</v>
      </c>
      <c r="Q56" s="50"/>
      <c r="R56" s="50"/>
      <c r="S56" s="50"/>
      <c r="T56" s="50"/>
      <c r="U56" s="50"/>
      <c r="V56" s="100" t="s">
        <v>101</v>
      </c>
      <c r="W56" s="4"/>
      <c r="X56" s="4"/>
      <c r="Y56" s="4"/>
      <c r="Z56" s="4"/>
      <c r="AA56" s="4"/>
      <c r="AB56" s="4"/>
      <c r="AC56" s="4"/>
      <c r="AD56" s="4"/>
    </row>
    <row r="57" spans="1:30" x14ac:dyDescent="0.25">
      <c r="A57" s="5"/>
      <c r="B57" s="47"/>
      <c r="C57" s="51"/>
      <c r="D57" s="86">
        <v>193</v>
      </c>
      <c r="E57" s="86">
        <v>186</v>
      </c>
      <c r="F57" s="49"/>
      <c r="G57" s="49"/>
      <c r="H57" s="49"/>
      <c r="I57" s="50"/>
      <c r="J57" s="86">
        <v>189</v>
      </c>
      <c r="K57" s="49"/>
      <c r="L57" s="49"/>
      <c r="M57" s="49"/>
      <c r="N57" s="49"/>
      <c r="O57" s="50"/>
      <c r="P57" s="86">
        <v>189</v>
      </c>
      <c r="Q57" s="50"/>
      <c r="R57" s="50"/>
      <c r="S57" s="50"/>
      <c r="T57" s="50"/>
      <c r="U57" s="50"/>
      <c r="V57" s="86">
        <v>200</v>
      </c>
      <c r="W57" s="4"/>
      <c r="X57" s="4"/>
      <c r="Y57" s="4"/>
      <c r="Z57" s="4"/>
      <c r="AA57" s="4"/>
      <c r="AB57" s="4"/>
      <c r="AC57" s="4"/>
      <c r="AD57" s="4"/>
    </row>
    <row r="58" spans="1:30" x14ac:dyDescent="0.25">
      <c r="A58" s="5"/>
      <c r="B58" s="47"/>
      <c r="C58" s="48"/>
      <c r="D58" s="49"/>
      <c r="E58" s="49"/>
      <c r="F58" s="49"/>
      <c r="G58" s="49"/>
      <c r="H58" s="49"/>
      <c r="I58" s="50"/>
      <c r="J58" s="49"/>
      <c r="K58" s="49"/>
      <c r="L58" s="49"/>
      <c r="M58" s="49"/>
      <c r="N58" s="49"/>
      <c r="O58" s="50"/>
      <c r="P58" s="50"/>
      <c r="Q58" s="50"/>
      <c r="R58" s="50"/>
      <c r="S58" s="50"/>
      <c r="T58" s="50"/>
      <c r="U58" s="50"/>
      <c r="V58" s="4"/>
      <c r="W58" s="4"/>
      <c r="X58" s="4"/>
      <c r="Y58" s="4"/>
      <c r="Z58" s="4"/>
      <c r="AA58" s="4"/>
      <c r="AB58" s="4"/>
      <c r="AC58" s="4"/>
      <c r="AD58" s="4"/>
    </row>
    <row r="59" spans="1:30" x14ac:dyDescent="0.25">
      <c r="A59" s="5"/>
      <c r="B59" s="102" t="s">
        <v>96</v>
      </c>
      <c r="C59" s="101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155"/>
      <c r="W59" s="155"/>
      <c r="X59" s="155"/>
      <c r="Y59" s="155"/>
      <c r="Z59" s="155"/>
      <c r="AA59" s="155"/>
      <c r="AB59" s="156"/>
      <c r="AC59" s="4"/>
      <c r="AD59" s="4"/>
    </row>
    <row r="60" spans="1:30" x14ac:dyDescent="0.25">
      <c r="A60" s="5"/>
      <c r="B60" s="122" t="s">
        <v>125</v>
      </c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4"/>
      <c r="AC60" s="4"/>
      <c r="AD60" s="4"/>
    </row>
    <row r="61" spans="1:30" x14ac:dyDescent="0.25">
      <c r="A61" s="5"/>
      <c r="B61" s="237" t="s">
        <v>126</v>
      </c>
      <c r="C61" s="238"/>
      <c r="D61" s="238"/>
      <c r="E61" s="238"/>
      <c r="F61" s="238"/>
      <c r="G61" s="238"/>
      <c r="H61" s="238"/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8"/>
      <c r="T61" s="238"/>
      <c r="U61" s="238"/>
      <c r="V61" s="123"/>
      <c r="W61" s="123"/>
      <c r="X61" s="123"/>
      <c r="Y61" s="123"/>
      <c r="Z61" s="123"/>
      <c r="AA61" s="123"/>
      <c r="AB61" s="124"/>
      <c r="AC61" s="4"/>
      <c r="AD61" s="4"/>
    </row>
    <row r="62" spans="1:30" x14ac:dyDescent="0.25">
      <c r="A62" s="5"/>
      <c r="B62" s="125"/>
      <c r="C62" s="126"/>
      <c r="D62" s="2"/>
      <c r="E62" s="2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23"/>
      <c r="W62" s="123"/>
      <c r="X62" s="123"/>
      <c r="Y62" s="123"/>
      <c r="Z62" s="123"/>
      <c r="AA62" s="123"/>
      <c r="AB62" s="124"/>
      <c r="AC62" s="4"/>
      <c r="AD62" s="4"/>
    </row>
    <row r="63" spans="1:30" x14ac:dyDescent="0.25">
      <c r="A63" s="5"/>
      <c r="B63" s="135"/>
      <c r="C63" s="136"/>
      <c r="D63" s="137"/>
      <c r="E63" s="137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57"/>
      <c r="W63" s="157"/>
      <c r="X63" s="157"/>
      <c r="Y63" s="157"/>
      <c r="Z63" s="157"/>
      <c r="AA63" s="157"/>
      <c r="AB63" s="158"/>
      <c r="AC63" s="4"/>
      <c r="AD63" s="4"/>
    </row>
    <row r="64" spans="1:30" x14ac:dyDescent="0.25">
      <c r="A64" s="88"/>
      <c r="B64" s="139"/>
      <c r="C64" s="138"/>
      <c r="D64" s="139"/>
      <c r="E64" s="139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4"/>
      <c r="W64" s="4"/>
      <c r="X64" s="4"/>
      <c r="Y64" s="4"/>
      <c r="Z64" s="4"/>
      <c r="AA64" s="4"/>
      <c r="AB64" s="4"/>
      <c r="AC64" s="4"/>
      <c r="AD64" s="4"/>
    </row>
    <row r="65" spans="1:30" x14ac:dyDescent="0.25">
      <c r="A65" s="88"/>
      <c r="B65" s="139"/>
      <c r="C65" s="138"/>
      <c r="D65" s="139"/>
      <c r="E65" s="139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4"/>
      <c r="W65" s="4"/>
      <c r="X65" s="4"/>
      <c r="Y65" s="4"/>
      <c r="Z65" s="4"/>
      <c r="AA65" s="4"/>
      <c r="AB65" s="4"/>
      <c r="AC65" s="4"/>
      <c r="AD65" s="4"/>
    </row>
    <row r="66" spans="1:30" x14ac:dyDescent="0.25">
      <c r="A66" s="5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4"/>
      <c r="W66" s="4"/>
      <c r="X66" s="4"/>
      <c r="Y66" s="4"/>
      <c r="Z66" s="4"/>
      <c r="AA66" s="4"/>
      <c r="AB66" s="4"/>
      <c r="AC66" s="4"/>
      <c r="AD66" s="4"/>
    </row>
    <row r="67" spans="1:30" x14ac:dyDescent="0.25">
      <c r="A67" s="5"/>
      <c r="B67" s="53" t="s">
        <v>81</v>
      </c>
      <c r="C67" s="121">
        <v>43727</v>
      </c>
      <c r="D67" s="53" t="s">
        <v>77</v>
      </c>
      <c r="E67" s="238" t="s">
        <v>122</v>
      </c>
      <c r="F67" s="238"/>
      <c r="G67" s="238"/>
      <c r="H67" s="53"/>
      <c r="I67" s="53" t="s">
        <v>78</v>
      </c>
      <c r="J67" s="245" t="s">
        <v>123</v>
      </c>
      <c r="K67" s="245"/>
      <c r="L67" s="245"/>
      <c r="M67" s="245"/>
      <c r="N67" s="53"/>
      <c r="O67" s="53"/>
      <c r="P67" s="53"/>
      <c r="Q67" s="53"/>
      <c r="R67" s="53"/>
      <c r="S67" s="53"/>
      <c r="T67" s="53"/>
      <c r="U67" s="53"/>
      <c r="V67" s="4"/>
      <c r="W67" s="4"/>
      <c r="X67" s="4"/>
      <c r="Y67" s="4"/>
      <c r="Z67" s="4"/>
      <c r="AA67" s="4"/>
      <c r="AB67" s="4"/>
      <c r="AC67" s="4"/>
      <c r="AD67" s="4"/>
    </row>
    <row r="68" spans="1:30" ht="7.5" customHeight="1" x14ac:dyDescent="0.25">
      <c r="A68" s="5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4"/>
      <c r="W68" s="4"/>
      <c r="X68" s="4"/>
      <c r="Y68" s="4"/>
      <c r="Z68" s="4"/>
      <c r="AA68" s="4"/>
      <c r="AB68" s="4"/>
      <c r="AC68" s="4"/>
      <c r="AD68" s="4"/>
    </row>
    <row r="69" spans="1:30" x14ac:dyDescent="0.25">
      <c r="A69" s="5"/>
      <c r="B69" s="53"/>
      <c r="C69" s="53"/>
      <c r="D69" s="53" t="s">
        <v>80</v>
      </c>
      <c r="E69" s="55"/>
      <c r="F69" s="55"/>
      <c r="G69" s="55"/>
      <c r="H69" s="53"/>
      <c r="I69" s="53" t="s">
        <v>80</v>
      </c>
      <c r="J69" s="54"/>
      <c r="K69" s="54"/>
      <c r="L69" s="54"/>
      <c r="M69" s="54"/>
      <c r="N69" s="53"/>
      <c r="O69" s="53"/>
      <c r="P69" s="53"/>
      <c r="Q69" s="53"/>
      <c r="R69" s="53"/>
      <c r="S69" s="53"/>
      <c r="T69" s="53"/>
      <c r="U69" s="53"/>
      <c r="V69" s="4"/>
      <c r="W69" s="4"/>
      <c r="X69" s="4"/>
      <c r="Y69" s="4"/>
      <c r="Z69" s="4"/>
      <c r="AA69" s="4"/>
      <c r="AB69" s="4"/>
      <c r="AC69" s="4"/>
      <c r="AD69" s="4"/>
    </row>
    <row r="70" spans="1:30" x14ac:dyDescent="0.25">
      <c r="A70" s="5"/>
      <c r="B70" s="53"/>
      <c r="C70" s="53"/>
      <c r="D70" s="53"/>
      <c r="E70" s="55"/>
      <c r="F70" s="55"/>
      <c r="G70" s="55"/>
      <c r="H70" s="53"/>
      <c r="I70" s="53"/>
      <c r="J70" s="54"/>
      <c r="K70" s="54"/>
      <c r="L70" s="54"/>
      <c r="M70" s="54"/>
      <c r="N70" s="53"/>
      <c r="O70" s="53"/>
      <c r="P70" s="53"/>
      <c r="Q70" s="53"/>
      <c r="R70" s="53"/>
      <c r="S70" s="53"/>
      <c r="T70" s="53"/>
      <c r="U70" s="53"/>
      <c r="V70" s="4"/>
      <c r="W70" s="4"/>
      <c r="X70" s="4"/>
      <c r="Y70" s="4"/>
      <c r="Z70" s="4"/>
      <c r="AA70" s="4"/>
      <c r="AB70" s="4"/>
      <c r="AC70" s="4"/>
      <c r="AD70" s="4"/>
    </row>
    <row r="71" spans="1:30" x14ac:dyDescent="0.25">
      <c r="A71" s="5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4"/>
      <c r="W71" s="4"/>
      <c r="X71" s="4"/>
      <c r="Y71" s="4"/>
      <c r="Z71" s="4"/>
      <c r="AA71" s="4"/>
      <c r="AB71" s="4"/>
      <c r="AC71" s="4"/>
      <c r="AD71" s="4"/>
    </row>
    <row r="72" spans="1:30" x14ac:dyDescent="0.25">
      <c r="A72" s="5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4"/>
      <c r="W72" s="4"/>
      <c r="X72" s="4"/>
      <c r="Y72" s="4"/>
      <c r="Z72" s="4"/>
      <c r="AA72" s="4"/>
      <c r="AB72" s="4"/>
      <c r="AC72" s="4"/>
      <c r="AD72" s="4"/>
    </row>
    <row r="73" spans="1:30" hidden="1" x14ac:dyDescent="0.25">
      <c r="AC73" s="3"/>
      <c r="AD73" s="3"/>
    </row>
    <row r="74" spans="1:30" hidden="1" x14ac:dyDescent="0.25"/>
    <row r="75" spans="1:30" hidden="1" x14ac:dyDescent="0.25"/>
    <row r="76" spans="1:30" hidden="1" x14ac:dyDescent="0.25"/>
    <row r="77" spans="1:30" hidden="1" x14ac:dyDescent="0.25"/>
    <row r="78" spans="1:30" hidden="1" x14ac:dyDescent="0.25"/>
    <row r="79" spans="1:30" hidden="1" x14ac:dyDescent="0.25"/>
    <row r="80" spans="1:3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t="15" hidden="1" customHeight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t="15" hidden="1" customHeight="1" x14ac:dyDescent="0.25"/>
    <row r="104" ht="15" hidden="1" customHeight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</sheetData>
  <mergeCells count="62">
    <mergeCell ref="AB25:AB27"/>
    <mergeCell ref="V26:X26"/>
    <mergeCell ref="AA26:AA27"/>
    <mergeCell ref="AB10:AB14"/>
    <mergeCell ref="V11:Y11"/>
    <mergeCell ref="V12:AA12"/>
    <mergeCell ref="V13:X13"/>
    <mergeCell ref="AA13:AA14"/>
    <mergeCell ref="Y26:Y27"/>
    <mergeCell ref="Z26:Z27"/>
    <mergeCell ref="V10:AA10"/>
    <mergeCell ref="V25:AA25"/>
    <mergeCell ref="Y13:Y14"/>
    <mergeCell ref="Z13:Z14"/>
    <mergeCell ref="E67:G67"/>
    <mergeCell ref="J67:M67"/>
    <mergeCell ref="D4:U4"/>
    <mergeCell ref="D8:U8"/>
    <mergeCell ref="C43:C44"/>
    <mergeCell ref="C46:C47"/>
    <mergeCell ref="C26:C27"/>
    <mergeCell ref="D12:I12"/>
    <mergeCell ref="D10:I10"/>
    <mergeCell ref="D11:G11"/>
    <mergeCell ref="C10:C13"/>
    <mergeCell ref="D13:F13"/>
    <mergeCell ref="H26:H27"/>
    <mergeCell ref="I26:I27"/>
    <mergeCell ref="S13:S14"/>
    <mergeCell ref="T13:T14"/>
    <mergeCell ref="B61:U61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U13:U14"/>
    <mergeCell ref="P25:U25"/>
    <mergeCell ref="P26:R26"/>
    <mergeCell ref="S26:S27"/>
    <mergeCell ref="T26:T27"/>
    <mergeCell ref="U26:U27"/>
    <mergeCell ref="P10:U10"/>
    <mergeCell ref="P11:S11"/>
    <mergeCell ref="P12:U12"/>
    <mergeCell ref="P13:R13"/>
    <mergeCell ref="D59:U59"/>
    <mergeCell ref="I13:I14"/>
    <mergeCell ref="D25:I25"/>
    <mergeCell ref="D26:F26"/>
    <mergeCell ref="G26:G27"/>
    <mergeCell ref="B10:B13"/>
    <mergeCell ref="J10:O10"/>
    <mergeCell ref="J11:M11"/>
    <mergeCell ref="J12:O12"/>
    <mergeCell ref="J13:L13"/>
    <mergeCell ref="M13:M14"/>
    <mergeCell ref="N13:N14"/>
  </mergeCells>
  <conditionalFormatting sqref="AB15:AB25">
    <cfRule type="cellIs" dxfId="3" priority="13" operator="equal">
      <formula>0</formula>
    </cfRule>
    <cfRule type="containsErrors" dxfId="2" priority="14">
      <formula>ISERROR(AB15)</formula>
    </cfRule>
  </conditionalFormatting>
  <conditionalFormatting sqref="AB28:AB41">
    <cfRule type="cellIs" dxfId="1" priority="1" operator="equal">
      <formula>0</formula>
    </cfRule>
    <cfRule type="containsErrors" dxfId="0" priority="2">
      <formula>ISERROR(AB28)</formula>
    </cfRule>
  </conditionalFormatting>
  <pageMargins left="0.70866141732283472" right="0.70866141732283472" top="0.78740157480314965" bottom="0.78740157480314965" header="0.31496062992125984" footer="0.31496062992125984"/>
  <pageSetup paperSize="8" scale="3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264"/>
  <sheetViews>
    <sheetView showGridLines="0" topLeftCell="A13" zoomScale="80" zoomScaleNormal="80" zoomScaleSheetLayoutView="80" workbookViewId="0">
      <selection activeCell="C73" sqref="C73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8.28515625" customWidth="1"/>
    <col min="5" max="5" width="17.7109375" customWidth="1"/>
    <col min="6" max="6" width="16.42578125" customWidth="1"/>
    <col min="7" max="7" width="18.28515625" style="1" customWidth="1"/>
    <col min="8" max="9" width="18.28515625" customWidth="1"/>
    <col min="10" max="10" width="19.7109375" customWidth="1"/>
    <col min="11" max="12" width="14.28515625" customWidth="1"/>
    <col min="13" max="13" width="20.42578125" customWidth="1"/>
    <col min="14" max="14" width="16.5703125" customWidth="1"/>
    <col min="15" max="15" width="17" customWidth="1"/>
    <col min="16" max="16" width="20.28515625" customWidth="1"/>
    <col min="17" max="18" width="14.28515625" customWidth="1"/>
    <col min="19" max="19" width="4" style="3" customWidth="1"/>
    <col min="20" max="16384" width="9.140625" style="3" hidden="1"/>
  </cols>
  <sheetData>
    <row r="1" spans="1:19" x14ac:dyDescent="0.25">
      <c r="A1" s="5"/>
      <c r="B1" s="5"/>
      <c r="C1" s="5"/>
      <c r="D1" s="5"/>
      <c r="E1" s="5"/>
      <c r="F1" s="5"/>
      <c r="G1" s="6"/>
      <c r="H1" s="5"/>
      <c r="I1" s="5"/>
      <c r="J1" s="5"/>
      <c r="K1" s="5"/>
      <c r="L1" s="4"/>
      <c r="M1" s="4"/>
      <c r="N1" s="4"/>
      <c r="O1" s="4"/>
      <c r="P1" s="4"/>
      <c r="Q1" s="4"/>
      <c r="R1" s="4"/>
      <c r="S1" s="4"/>
    </row>
    <row r="2" spans="1:19" ht="21" x14ac:dyDescent="0.35">
      <c r="A2" s="5"/>
      <c r="B2" s="7" t="s">
        <v>117</v>
      </c>
      <c r="C2" s="5"/>
      <c r="D2" s="5"/>
      <c r="E2" s="5"/>
      <c r="F2" s="5"/>
      <c r="G2" s="6"/>
      <c r="H2" s="5"/>
      <c r="I2" s="5"/>
      <c r="J2" s="5"/>
      <c r="K2" s="5"/>
      <c r="L2" s="4"/>
      <c r="M2" s="4"/>
      <c r="N2" s="4"/>
      <c r="O2" s="4"/>
      <c r="P2" s="4"/>
      <c r="Q2" s="4"/>
      <c r="R2" s="4"/>
      <c r="S2" s="4"/>
    </row>
    <row r="3" spans="1:19" ht="7.5" customHeight="1" x14ac:dyDescent="0.25">
      <c r="A3" s="5"/>
      <c r="B3" s="5"/>
      <c r="C3" s="5"/>
      <c r="D3" s="5"/>
      <c r="E3" s="5"/>
      <c r="F3" s="5"/>
      <c r="G3" s="6"/>
      <c r="H3" s="5"/>
      <c r="I3" s="5"/>
      <c r="J3" s="5"/>
      <c r="K3" s="5"/>
      <c r="L3" s="4"/>
      <c r="M3" s="4"/>
      <c r="N3" s="4"/>
      <c r="O3" s="4"/>
      <c r="P3" s="4"/>
      <c r="Q3" s="4"/>
      <c r="R3" s="4"/>
      <c r="S3" s="4"/>
    </row>
    <row r="4" spans="1:19" ht="21" x14ac:dyDescent="0.35">
      <c r="A4" s="5"/>
      <c r="B4" s="5" t="s">
        <v>43</v>
      </c>
      <c r="C4" s="5"/>
      <c r="D4" s="272" t="str">
        <f>'NR 2019'!D4:U4</f>
        <v>Technické služby města Chomutova, příspěvková organizace</v>
      </c>
      <c r="E4" s="272"/>
      <c r="F4" s="272"/>
      <c r="G4" s="272"/>
      <c r="H4" s="272"/>
      <c r="I4" s="272"/>
      <c r="J4" s="272"/>
      <c r="K4" s="272"/>
      <c r="L4" s="4"/>
      <c r="M4" s="4"/>
      <c r="N4" s="4"/>
      <c r="O4" s="4"/>
      <c r="P4" s="4"/>
      <c r="Q4" s="4"/>
      <c r="R4" s="4"/>
      <c r="S4" s="4"/>
    </row>
    <row r="5" spans="1:19" ht="3.75" customHeight="1" x14ac:dyDescent="0.25">
      <c r="A5" s="5"/>
      <c r="B5" s="5"/>
      <c r="C5" s="5"/>
      <c r="D5" s="198"/>
      <c r="E5" s="198"/>
      <c r="F5" s="198"/>
      <c r="G5" s="198"/>
      <c r="H5" s="198"/>
      <c r="I5" s="198"/>
      <c r="J5" s="198"/>
      <c r="K5" s="198"/>
      <c r="L5" s="4"/>
      <c r="M5" s="4"/>
      <c r="N5" s="4"/>
      <c r="O5" s="4"/>
      <c r="P5" s="4"/>
      <c r="Q5" s="4"/>
      <c r="R5" s="4"/>
      <c r="S5" s="4"/>
    </row>
    <row r="6" spans="1:19" x14ac:dyDescent="0.25">
      <c r="A6" s="5"/>
      <c r="B6" s="5" t="s">
        <v>44</v>
      </c>
      <c r="C6" s="5"/>
      <c r="D6" s="199">
        <f>'NR 2019'!D6</f>
        <v>379065</v>
      </c>
      <c r="E6" s="198"/>
      <c r="F6" s="198"/>
      <c r="G6" s="198"/>
      <c r="H6" s="198"/>
      <c r="I6" s="198"/>
      <c r="J6" s="198"/>
      <c r="K6" s="198"/>
      <c r="L6" s="4"/>
      <c r="M6" s="4"/>
      <c r="N6" s="4"/>
      <c r="O6" s="4"/>
      <c r="P6" s="4"/>
      <c r="Q6" s="4"/>
      <c r="R6" s="4"/>
      <c r="S6" s="4"/>
    </row>
    <row r="7" spans="1:19" ht="3.75" customHeight="1" x14ac:dyDescent="0.25">
      <c r="A7" s="5"/>
      <c r="B7" s="5"/>
      <c r="C7" s="5"/>
      <c r="D7" s="198"/>
      <c r="E7" s="198"/>
      <c r="F7" s="198"/>
      <c r="G7" s="198"/>
      <c r="H7" s="198"/>
      <c r="I7" s="198"/>
      <c r="J7" s="198"/>
      <c r="K7" s="198"/>
      <c r="L7" s="4"/>
      <c r="M7" s="4"/>
      <c r="N7" s="4"/>
      <c r="O7" s="4"/>
      <c r="P7" s="4"/>
      <c r="Q7" s="4"/>
      <c r="R7" s="4"/>
      <c r="S7" s="4"/>
    </row>
    <row r="8" spans="1:19" x14ac:dyDescent="0.25">
      <c r="A8" s="5"/>
      <c r="B8" s="5" t="s">
        <v>45</v>
      </c>
      <c r="C8" s="5"/>
      <c r="D8" s="273" t="str">
        <f>'NR 2019'!D8:U8</f>
        <v>nám. 1. máje 89, 43001 Chomutov</v>
      </c>
      <c r="E8" s="273"/>
      <c r="F8" s="273"/>
      <c r="G8" s="273"/>
      <c r="H8" s="273"/>
      <c r="I8" s="273"/>
      <c r="J8" s="273"/>
      <c r="K8" s="273"/>
      <c r="L8" s="4"/>
      <c r="M8" s="4"/>
      <c r="N8" s="4"/>
      <c r="O8" s="4"/>
      <c r="P8" s="4"/>
      <c r="Q8" s="4"/>
      <c r="R8" s="4"/>
      <c r="S8" s="4"/>
    </row>
    <row r="9" spans="1:19" ht="15.75" thickBot="1" x14ac:dyDescent="0.3">
      <c r="A9" s="5"/>
      <c r="B9" s="5"/>
      <c r="C9" s="5"/>
      <c r="D9" s="5"/>
      <c r="E9" s="5"/>
      <c r="F9" s="5"/>
      <c r="G9" s="6"/>
      <c r="H9" s="5"/>
      <c r="I9" s="5"/>
      <c r="J9" s="5"/>
      <c r="K9" s="5"/>
      <c r="L9" s="4"/>
      <c r="M9" s="4"/>
      <c r="N9" s="4"/>
      <c r="O9" s="4"/>
      <c r="P9" s="4"/>
      <c r="Q9" s="4"/>
      <c r="R9" s="4"/>
      <c r="S9" s="4"/>
    </row>
    <row r="10" spans="1:19" ht="29.25" customHeight="1" thickBot="1" x14ac:dyDescent="0.3">
      <c r="A10" s="5"/>
      <c r="B10" s="169" t="s">
        <v>37</v>
      </c>
      <c r="C10" s="168" t="s">
        <v>38</v>
      </c>
      <c r="D10" s="212" t="s">
        <v>116</v>
      </c>
      <c r="E10" s="212"/>
      <c r="F10" s="213"/>
      <c r="G10" s="212" t="s">
        <v>115</v>
      </c>
      <c r="H10" s="212"/>
      <c r="I10" s="277"/>
      <c r="J10" s="276" t="s">
        <v>114</v>
      </c>
      <c r="K10" s="212"/>
      <c r="L10" s="213"/>
      <c r="M10" s="211" t="s">
        <v>113</v>
      </c>
      <c r="N10" s="212"/>
      <c r="O10" s="213"/>
      <c r="P10" s="212" t="s">
        <v>112</v>
      </c>
      <c r="Q10" s="212"/>
      <c r="R10" s="213"/>
      <c r="S10" s="4"/>
    </row>
    <row r="11" spans="1:19" ht="30.75" customHeight="1" thickBot="1" x14ac:dyDescent="0.3">
      <c r="A11" s="5"/>
      <c r="B11" s="166"/>
      <c r="C11" s="167"/>
      <c r="D11" s="159" t="s">
        <v>39</v>
      </c>
      <c r="E11" s="9" t="s">
        <v>40</v>
      </c>
      <c r="F11" s="9" t="s">
        <v>61</v>
      </c>
      <c r="G11" s="159" t="s">
        <v>39</v>
      </c>
      <c r="H11" s="9" t="s">
        <v>40</v>
      </c>
      <c r="I11" s="179" t="s">
        <v>61</v>
      </c>
      <c r="J11" s="179" t="s">
        <v>39</v>
      </c>
      <c r="K11" s="9" t="s">
        <v>40</v>
      </c>
      <c r="L11" s="9" t="s">
        <v>61</v>
      </c>
      <c r="M11" s="184" t="s">
        <v>39</v>
      </c>
      <c r="N11" s="9" t="s">
        <v>40</v>
      </c>
      <c r="O11" s="9" t="s">
        <v>61</v>
      </c>
      <c r="P11" s="159" t="s">
        <v>39</v>
      </c>
      <c r="Q11" s="9" t="s">
        <v>40</v>
      </c>
      <c r="R11" s="9" t="s">
        <v>61</v>
      </c>
      <c r="S11" s="4"/>
    </row>
    <row r="12" spans="1:19" ht="15.75" customHeight="1" thickBot="1" x14ac:dyDescent="0.3">
      <c r="A12" s="5"/>
      <c r="B12" s="196"/>
      <c r="C12" s="197" t="s">
        <v>62</v>
      </c>
      <c r="D12" s="218"/>
      <c r="E12" s="218"/>
      <c r="F12" s="219"/>
      <c r="G12" s="218"/>
      <c r="H12" s="218"/>
      <c r="I12" s="218"/>
      <c r="J12" s="217"/>
      <c r="K12" s="218"/>
      <c r="L12" s="219"/>
      <c r="M12" s="218"/>
      <c r="N12" s="218"/>
      <c r="O12" s="219"/>
      <c r="P12" s="218"/>
      <c r="Q12" s="218"/>
      <c r="R12" s="219"/>
      <c r="S12" s="4"/>
    </row>
    <row r="13" spans="1:19" ht="15.75" customHeight="1" x14ac:dyDescent="0.25">
      <c r="A13" s="5"/>
      <c r="B13" s="239" t="s">
        <v>37</v>
      </c>
      <c r="C13" s="251" t="s">
        <v>38</v>
      </c>
      <c r="D13" s="268" t="s">
        <v>63</v>
      </c>
      <c r="E13" s="224" t="s">
        <v>66</v>
      </c>
      <c r="F13" s="227" t="s">
        <v>62</v>
      </c>
      <c r="G13" s="222" t="s">
        <v>63</v>
      </c>
      <c r="H13" s="224" t="s">
        <v>66</v>
      </c>
      <c r="I13" s="274" t="s">
        <v>62</v>
      </c>
      <c r="J13" s="268" t="s">
        <v>63</v>
      </c>
      <c r="K13" s="224" t="s">
        <v>66</v>
      </c>
      <c r="L13" s="227" t="s">
        <v>62</v>
      </c>
      <c r="M13" s="263" t="s">
        <v>63</v>
      </c>
      <c r="N13" s="224" t="s">
        <v>66</v>
      </c>
      <c r="O13" s="227" t="s">
        <v>62</v>
      </c>
      <c r="P13" s="222" t="s">
        <v>63</v>
      </c>
      <c r="Q13" s="224" t="s">
        <v>66</v>
      </c>
      <c r="R13" s="227" t="s">
        <v>62</v>
      </c>
      <c r="S13" s="4"/>
    </row>
    <row r="14" spans="1:19" ht="15.75" thickBot="1" x14ac:dyDescent="0.3">
      <c r="A14" s="5"/>
      <c r="B14" s="240"/>
      <c r="C14" s="252"/>
      <c r="D14" s="269"/>
      <c r="E14" s="225"/>
      <c r="F14" s="228"/>
      <c r="G14" s="223"/>
      <c r="H14" s="225"/>
      <c r="I14" s="275"/>
      <c r="J14" s="269"/>
      <c r="K14" s="225"/>
      <c r="L14" s="228"/>
      <c r="M14" s="264"/>
      <c r="N14" s="225"/>
      <c r="O14" s="228"/>
      <c r="P14" s="223"/>
      <c r="Q14" s="225"/>
      <c r="R14" s="228"/>
      <c r="S14" s="4"/>
    </row>
    <row r="15" spans="1:19" x14ac:dyDescent="0.25">
      <c r="A15" s="5"/>
      <c r="B15" s="35" t="s">
        <v>0</v>
      </c>
      <c r="C15" s="127" t="s">
        <v>52</v>
      </c>
      <c r="D15" s="63">
        <f>'NR 2019'!G15</f>
        <v>14461582.639999999</v>
      </c>
      <c r="E15" s="66">
        <f>'NR 2019'!H15</f>
        <v>14350289.640000001</v>
      </c>
      <c r="F15" s="14">
        <f t="shared" ref="F15:F23" si="0">D15+E15</f>
        <v>28811872.280000001</v>
      </c>
      <c r="G15" s="63">
        <f>+'NR 2019'!M15</f>
        <v>15250000</v>
      </c>
      <c r="H15" s="66">
        <f>+'NR 2019'!N15</f>
        <v>14487000</v>
      </c>
      <c r="I15" s="170">
        <f t="shared" ref="I15:I23" si="1">G15+H15</f>
        <v>29737000</v>
      </c>
      <c r="J15" s="190">
        <f>'NR 2019'!Y15</f>
        <v>15250000</v>
      </c>
      <c r="K15" s="191">
        <f>'NR 2019'!Z15</f>
        <v>14487000</v>
      </c>
      <c r="L15" s="192">
        <f>J15+K15</f>
        <v>29737000</v>
      </c>
      <c r="M15" s="172">
        <f>+J15*1.015</f>
        <v>15478749.999999998</v>
      </c>
      <c r="N15" s="66">
        <f>+K15*1.015</f>
        <v>14704304.999999998</v>
      </c>
      <c r="O15" s="14">
        <f t="shared" ref="O15:O23" si="2">M15+N15</f>
        <v>30183054.999999996</v>
      </c>
      <c r="P15" s="63">
        <f>+M15*1.02</f>
        <v>15788324.999999998</v>
      </c>
      <c r="Q15" s="66">
        <f>+N15*1.02</f>
        <v>14998391.099999998</v>
      </c>
      <c r="R15" s="14">
        <f t="shared" ref="R15:R23" si="3">P15+Q15</f>
        <v>30786716.099999994</v>
      </c>
      <c r="S15" s="4"/>
    </row>
    <row r="16" spans="1:19" x14ac:dyDescent="0.25">
      <c r="A16" s="5"/>
      <c r="B16" s="15" t="s">
        <v>1</v>
      </c>
      <c r="C16" s="128" t="s">
        <v>60</v>
      </c>
      <c r="D16" s="63">
        <f>'NR 2019'!G16</f>
        <v>107793000</v>
      </c>
      <c r="E16" s="67">
        <f>'NR 2019'!H16</f>
        <v>0</v>
      </c>
      <c r="F16" s="14">
        <f t="shared" si="0"/>
        <v>107793000</v>
      </c>
      <c r="G16" s="63">
        <f>+'NR 2019'!M16</f>
        <v>119228000</v>
      </c>
      <c r="H16" s="67">
        <f>'NR 2019'!K16</f>
        <v>0</v>
      </c>
      <c r="I16" s="170">
        <f t="shared" si="1"/>
        <v>119228000</v>
      </c>
      <c r="J16" s="82">
        <f>'NR 2019'!Y16</f>
        <v>128862292</v>
      </c>
      <c r="K16" s="176">
        <f>'NR 2019'!Z16</f>
        <v>0</v>
      </c>
      <c r="L16" s="188">
        <f t="shared" ref="L16:L23" si="4">J16+K16</f>
        <v>128862292</v>
      </c>
      <c r="M16" s="173">
        <f t="shared" ref="M16:M23" si="5">+J16*1.015</f>
        <v>130795226.37999998</v>
      </c>
      <c r="N16" s="67"/>
      <c r="O16" s="14">
        <f t="shared" si="2"/>
        <v>130795226.37999998</v>
      </c>
      <c r="P16" s="64">
        <f t="shared" ref="P16:P23" si="6">+M16*1.02</f>
        <v>133411130.90759999</v>
      </c>
      <c r="Q16" s="67"/>
      <c r="R16" s="14">
        <f t="shared" si="3"/>
        <v>133411130.90759999</v>
      </c>
      <c r="S16" s="4"/>
    </row>
    <row r="17" spans="1:19" x14ac:dyDescent="0.25">
      <c r="A17" s="5"/>
      <c r="B17" s="15" t="s">
        <v>3</v>
      </c>
      <c r="C17" s="129" t="s">
        <v>79</v>
      </c>
      <c r="D17" s="63">
        <f>'NR 2019'!G17</f>
        <v>0</v>
      </c>
      <c r="E17" s="67">
        <f>'NR 2019'!H17</f>
        <v>0</v>
      </c>
      <c r="F17" s="14">
        <f t="shared" si="0"/>
        <v>0</v>
      </c>
      <c r="G17" s="63">
        <f>+'NR 2019'!M17</f>
        <v>0</v>
      </c>
      <c r="H17" s="67">
        <f>'NR 2019'!K17</f>
        <v>0</v>
      </c>
      <c r="I17" s="170">
        <f t="shared" si="1"/>
        <v>0</v>
      </c>
      <c r="J17" s="82">
        <f>'NR 2019'!Y17</f>
        <v>0</v>
      </c>
      <c r="K17" s="176">
        <f>'NR 2019'!Z17</f>
        <v>0</v>
      </c>
      <c r="L17" s="188">
        <f t="shared" si="4"/>
        <v>0</v>
      </c>
      <c r="M17" s="173">
        <f t="shared" si="5"/>
        <v>0</v>
      </c>
      <c r="N17" s="68"/>
      <c r="O17" s="14">
        <f t="shared" si="2"/>
        <v>0</v>
      </c>
      <c r="P17" s="64">
        <f t="shared" si="6"/>
        <v>0</v>
      </c>
      <c r="Q17" s="68"/>
      <c r="R17" s="14">
        <f t="shared" si="3"/>
        <v>0</v>
      </c>
      <c r="S17" s="4"/>
    </row>
    <row r="18" spans="1:19" x14ac:dyDescent="0.25">
      <c r="A18" s="5"/>
      <c r="B18" s="15" t="s">
        <v>5</v>
      </c>
      <c r="C18" s="130" t="s">
        <v>53</v>
      </c>
      <c r="D18" s="63">
        <f>'NR 2019'!G18</f>
        <v>2310881</v>
      </c>
      <c r="E18" s="66">
        <f>'NR 2019'!H18</f>
        <v>0</v>
      </c>
      <c r="F18" s="14">
        <f t="shared" si="0"/>
        <v>2310881</v>
      </c>
      <c r="G18" s="63">
        <f>+'NR 2019'!M18</f>
        <v>2410000</v>
      </c>
      <c r="H18" s="66">
        <f>+'NR 2019'!N18</f>
        <v>0</v>
      </c>
      <c r="I18" s="170">
        <f t="shared" si="1"/>
        <v>2410000</v>
      </c>
      <c r="J18" s="82">
        <f>'NR 2019'!Y18</f>
        <v>1510000</v>
      </c>
      <c r="K18" s="176">
        <f>'NR 2019'!Z18</f>
        <v>0</v>
      </c>
      <c r="L18" s="188">
        <f t="shared" si="4"/>
        <v>1510000</v>
      </c>
      <c r="M18" s="173">
        <f t="shared" si="5"/>
        <v>1532649.9999999998</v>
      </c>
      <c r="N18" s="66">
        <f t="shared" ref="N18:N23" si="7">+K18*1.015</f>
        <v>0</v>
      </c>
      <c r="O18" s="14">
        <f t="shared" si="2"/>
        <v>1532649.9999999998</v>
      </c>
      <c r="P18" s="64">
        <f t="shared" si="6"/>
        <v>1563302.9999999998</v>
      </c>
      <c r="Q18" s="66">
        <f t="shared" ref="Q18:Q23" si="8">+N18*1.02</f>
        <v>0</v>
      </c>
      <c r="R18" s="14">
        <f t="shared" si="3"/>
        <v>1563302.9999999998</v>
      </c>
      <c r="S18" s="4"/>
    </row>
    <row r="19" spans="1:19" x14ac:dyDescent="0.25">
      <c r="A19" s="5"/>
      <c r="B19" s="15" t="s">
        <v>7</v>
      </c>
      <c r="C19" s="40" t="s">
        <v>46</v>
      </c>
      <c r="D19" s="63">
        <f>'NR 2019'!G19</f>
        <v>0</v>
      </c>
      <c r="E19" s="66">
        <f>'NR 2019'!H19</f>
        <v>0</v>
      </c>
      <c r="F19" s="14">
        <f t="shared" si="0"/>
        <v>0</v>
      </c>
      <c r="G19" s="63">
        <f>+'NR 2019'!M19</f>
        <v>921792</v>
      </c>
      <c r="H19" s="66">
        <f>+'NR 2019'!N19</f>
        <v>0</v>
      </c>
      <c r="I19" s="170">
        <f t="shared" si="1"/>
        <v>921792</v>
      </c>
      <c r="J19" s="82">
        <f>'NR 2019'!Y19</f>
        <v>921792</v>
      </c>
      <c r="K19" s="176">
        <f>'NR 2019'!Z19</f>
        <v>0</v>
      </c>
      <c r="L19" s="188">
        <f t="shared" si="4"/>
        <v>921792</v>
      </c>
      <c r="M19" s="173">
        <f t="shared" si="5"/>
        <v>935618.87999999989</v>
      </c>
      <c r="N19" s="69">
        <f t="shared" si="7"/>
        <v>0</v>
      </c>
      <c r="O19" s="14">
        <f t="shared" si="2"/>
        <v>935618.87999999989</v>
      </c>
      <c r="P19" s="64">
        <f t="shared" si="6"/>
        <v>954331.2575999999</v>
      </c>
      <c r="Q19" s="69">
        <f t="shared" si="8"/>
        <v>0</v>
      </c>
      <c r="R19" s="14">
        <f t="shared" si="3"/>
        <v>954331.2575999999</v>
      </c>
      <c r="S19" s="4"/>
    </row>
    <row r="20" spans="1:19" x14ac:dyDescent="0.25">
      <c r="A20" s="5"/>
      <c r="B20" s="15" t="s">
        <v>9</v>
      </c>
      <c r="C20" s="131" t="s">
        <v>47</v>
      </c>
      <c r="D20" s="63">
        <f>'NR 2019'!G20</f>
        <v>0</v>
      </c>
      <c r="E20" s="66">
        <f>'NR 2019'!H20</f>
        <v>0</v>
      </c>
      <c r="F20" s="14">
        <f t="shared" si="0"/>
        <v>0</v>
      </c>
      <c r="G20" s="63">
        <f>+'NR 2019'!M20</f>
        <v>0</v>
      </c>
      <c r="H20" s="66">
        <f>+'NR 2019'!N20</f>
        <v>0</v>
      </c>
      <c r="I20" s="170">
        <f t="shared" si="1"/>
        <v>0</v>
      </c>
      <c r="J20" s="82">
        <f>'NR 2019'!Y20</f>
        <v>0</v>
      </c>
      <c r="K20" s="176">
        <f>'NR 2019'!Z20</f>
        <v>0</v>
      </c>
      <c r="L20" s="188">
        <f t="shared" si="4"/>
        <v>0</v>
      </c>
      <c r="M20" s="173">
        <f t="shared" si="5"/>
        <v>0</v>
      </c>
      <c r="N20" s="69">
        <f t="shared" si="7"/>
        <v>0</v>
      </c>
      <c r="O20" s="14">
        <f t="shared" si="2"/>
        <v>0</v>
      </c>
      <c r="P20" s="64">
        <f t="shared" si="6"/>
        <v>0</v>
      </c>
      <c r="Q20" s="69">
        <f t="shared" si="8"/>
        <v>0</v>
      </c>
      <c r="R20" s="14">
        <f t="shared" si="3"/>
        <v>0</v>
      </c>
      <c r="S20" s="4"/>
    </row>
    <row r="21" spans="1:19" x14ac:dyDescent="0.25">
      <c r="A21" s="5"/>
      <c r="B21" s="15" t="s">
        <v>11</v>
      </c>
      <c r="C21" s="39" t="s">
        <v>2</v>
      </c>
      <c r="D21" s="63">
        <f>'NR 2019'!G21</f>
        <v>3306837.16</v>
      </c>
      <c r="E21" s="66">
        <f>'NR 2019'!H21</f>
        <v>13835.31</v>
      </c>
      <c r="F21" s="14">
        <f t="shared" si="0"/>
        <v>3320672.47</v>
      </c>
      <c r="G21" s="63">
        <f>+'NR 2019'!M21</f>
        <v>0</v>
      </c>
      <c r="H21" s="66">
        <f>+'NR 2019'!N21</f>
        <v>0</v>
      </c>
      <c r="I21" s="170">
        <f t="shared" si="1"/>
        <v>0</v>
      </c>
      <c r="J21" s="82">
        <f>'NR 2019'!Y21</f>
        <v>0</v>
      </c>
      <c r="K21" s="176">
        <f>'NR 2019'!Z21</f>
        <v>0</v>
      </c>
      <c r="L21" s="188">
        <f t="shared" si="4"/>
        <v>0</v>
      </c>
      <c r="M21" s="173">
        <f t="shared" si="5"/>
        <v>0</v>
      </c>
      <c r="N21" s="70">
        <f t="shared" si="7"/>
        <v>0</v>
      </c>
      <c r="O21" s="14">
        <f t="shared" si="2"/>
        <v>0</v>
      </c>
      <c r="P21" s="64">
        <f t="shared" si="6"/>
        <v>0</v>
      </c>
      <c r="Q21" s="70">
        <f t="shared" si="8"/>
        <v>0</v>
      </c>
      <c r="R21" s="14">
        <f t="shared" si="3"/>
        <v>0</v>
      </c>
      <c r="S21" s="4"/>
    </row>
    <row r="22" spans="1:19" x14ac:dyDescent="0.25">
      <c r="A22" s="5"/>
      <c r="B22" s="15" t="s">
        <v>13</v>
      </c>
      <c r="C22" s="39" t="s">
        <v>4</v>
      </c>
      <c r="D22" s="63">
        <f>'NR 2019'!G22</f>
        <v>0</v>
      </c>
      <c r="E22" s="66">
        <f>'NR 2019'!H22</f>
        <v>0</v>
      </c>
      <c r="F22" s="14">
        <f t="shared" si="0"/>
        <v>0</v>
      </c>
      <c r="G22" s="63">
        <f>+'NR 2019'!M22</f>
        <v>0</v>
      </c>
      <c r="H22" s="66">
        <f>+'NR 2019'!N22</f>
        <v>0</v>
      </c>
      <c r="I22" s="170">
        <f t="shared" si="1"/>
        <v>0</v>
      </c>
      <c r="J22" s="82">
        <f>'NR 2019'!Y22</f>
        <v>0</v>
      </c>
      <c r="K22" s="176">
        <f>'NR 2019'!Z22</f>
        <v>0</v>
      </c>
      <c r="L22" s="188">
        <f t="shared" si="4"/>
        <v>0</v>
      </c>
      <c r="M22" s="173">
        <f t="shared" si="5"/>
        <v>0</v>
      </c>
      <c r="N22" s="70">
        <f t="shared" si="7"/>
        <v>0</v>
      </c>
      <c r="O22" s="14">
        <f t="shared" si="2"/>
        <v>0</v>
      </c>
      <c r="P22" s="64">
        <f t="shared" si="6"/>
        <v>0</v>
      </c>
      <c r="Q22" s="70">
        <f t="shared" si="8"/>
        <v>0</v>
      </c>
      <c r="R22" s="14">
        <f t="shared" si="3"/>
        <v>0</v>
      </c>
      <c r="S22" s="4"/>
    </row>
    <row r="23" spans="1:19" ht="15.75" thickBot="1" x14ac:dyDescent="0.3">
      <c r="A23" s="5"/>
      <c r="B23" s="132" t="s">
        <v>15</v>
      </c>
      <c r="C23" s="133" t="s">
        <v>6</v>
      </c>
      <c r="D23" s="63">
        <f>'NR 2019'!G23</f>
        <v>494636.36</v>
      </c>
      <c r="E23" s="66">
        <f>'NR 2019'!H23</f>
        <v>0</v>
      </c>
      <c r="F23" s="23">
        <f t="shared" si="0"/>
        <v>494636.36</v>
      </c>
      <c r="G23" s="63">
        <f>+'NR 2019'!M23</f>
        <v>0</v>
      </c>
      <c r="H23" s="66">
        <f>+'NR 2019'!N23</f>
        <v>0</v>
      </c>
      <c r="I23" s="171">
        <f t="shared" si="1"/>
        <v>0</v>
      </c>
      <c r="J23" s="82">
        <f>'NR 2019'!Y23</f>
        <v>0</v>
      </c>
      <c r="K23" s="176">
        <f>'NR 2019'!Z23</f>
        <v>0</v>
      </c>
      <c r="L23" s="188">
        <f t="shared" si="4"/>
        <v>0</v>
      </c>
      <c r="M23" s="174">
        <f t="shared" si="5"/>
        <v>0</v>
      </c>
      <c r="N23" s="71">
        <f t="shared" si="7"/>
        <v>0</v>
      </c>
      <c r="O23" s="23">
        <f t="shared" si="2"/>
        <v>0</v>
      </c>
      <c r="P23" s="65">
        <f t="shared" si="6"/>
        <v>0</v>
      </c>
      <c r="Q23" s="71">
        <f t="shared" si="8"/>
        <v>0</v>
      </c>
      <c r="R23" s="23">
        <f t="shared" si="3"/>
        <v>0</v>
      </c>
      <c r="S23" s="4"/>
    </row>
    <row r="24" spans="1:19" ht="15.75" thickBot="1" x14ac:dyDescent="0.3">
      <c r="A24" s="5"/>
      <c r="B24" s="24" t="s">
        <v>17</v>
      </c>
      <c r="C24" s="25" t="s">
        <v>8</v>
      </c>
      <c r="D24" s="29">
        <f t="shared" ref="D24:R24" si="9">SUM(D15:D21)</f>
        <v>127872300.8</v>
      </c>
      <c r="E24" s="29">
        <f t="shared" si="9"/>
        <v>14364124.950000001</v>
      </c>
      <c r="F24" s="29">
        <f t="shared" si="9"/>
        <v>142236425.75</v>
      </c>
      <c r="G24" s="29">
        <f t="shared" si="9"/>
        <v>137809792</v>
      </c>
      <c r="H24" s="29">
        <f t="shared" si="9"/>
        <v>14487000</v>
      </c>
      <c r="I24" s="180">
        <f t="shared" si="9"/>
        <v>152296792</v>
      </c>
      <c r="J24" s="175">
        <f t="shared" si="9"/>
        <v>146544084</v>
      </c>
      <c r="K24" s="175">
        <f t="shared" si="9"/>
        <v>14487000</v>
      </c>
      <c r="L24" s="175">
        <f t="shared" si="9"/>
        <v>161031084</v>
      </c>
      <c r="M24" s="185">
        <f t="shared" si="9"/>
        <v>148742245.25999996</v>
      </c>
      <c r="N24" s="29">
        <f t="shared" si="9"/>
        <v>14704304.999999998</v>
      </c>
      <c r="O24" s="29">
        <f t="shared" si="9"/>
        <v>163446550.25999996</v>
      </c>
      <c r="P24" s="29">
        <f t="shared" si="9"/>
        <v>151717090.1652</v>
      </c>
      <c r="Q24" s="29">
        <f t="shared" si="9"/>
        <v>14998391.099999998</v>
      </c>
      <c r="R24" s="29">
        <f t="shared" si="9"/>
        <v>166715481.26519999</v>
      </c>
      <c r="S24" s="4"/>
    </row>
    <row r="25" spans="1:19" ht="15.75" customHeight="1" thickBot="1" x14ac:dyDescent="0.3">
      <c r="A25" s="5"/>
      <c r="B25" s="194"/>
      <c r="C25" s="195" t="s">
        <v>118</v>
      </c>
      <c r="D25" s="231"/>
      <c r="E25" s="231"/>
      <c r="F25" s="232"/>
      <c r="G25" s="231"/>
      <c r="H25" s="231"/>
      <c r="I25" s="231"/>
      <c r="J25" s="267"/>
      <c r="K25" s="231"/>
      <c r="L25" s="232"/>
      <c r="M25" s="231"/>
      <c r="N25" s="231"/>
      <c r="O25" s="232"/>
      <c r="P25" s="231"/>
      <c r="Q25" s="231"/>
      <c r="R25" s="232"/>
      <c r="S25" s="4"/>
    </row>
    <row r="26" spans="1:19" x14ac:dyDescent="0.25">
      <c r="A26" s="5"/>
      <c r="B26" s="239" t="s">
        <v>37</v>
      </c>
      <c r="C26" s="251" t="s">
        <v>38</v>
      </c>
      <c r="D26" s="270" t="s">
        <v>64</v>
      </c>
      <c r="E26" s="241" t="s">
        <v>67</v>
      </c>
      <c r="F26" s="243" t="s">
        <v>68</v>
      </c>
      <c r="G26" s="235" t="s">
        <v>64</v>
      </c>
      <c r="H26" s="241" t="s">
        <v>67</v>
      </c>
      <c r="I26" s="265" t="s">
        <v>68</v>
      </c>
      <c r="J26" s="270" t="s">
        <v>64</v>
      </c>
      <c r="K26" s="241" t="s">
        <v>67</v>
      </c>
      <c r="L26" s="243" t="s">
        <v>68</v>
      </c>
      <c r="M26" s="261" t="s">
        <v>64</v>
      </c>
      <c r="N26" s="241" t="s">
        <v>67</v>
      </c>
      <c r="O26" s="243" t="s">
        <v>68</v>
      </c>
      <c r="P26" s="235" t="s">
        <v>64</v>
      </c>
      <c r="Q26" s="241" t="s">
        <v>67</v>
      </c>
      <c r="R26" s="243" t="s">
        <v>68</v>
      </c>
      <c r="S26" s="4"/>
    </row>
    <row r="27" spans="1:19" ht="15.75" thickBot="1" x14ac:dyDescent="0.3">
      <c r="A27" s="5"/>
      <c r="B27" s="240"/>
      <c r="C27" s="252"/>
      <c r="D27" s="271"/>
      <c r="E27" s="242"/>
      <c r="F27" s="244"/>
      <c r="G27" s="236"/>
      <c r="H27" s="242"/>
      <c r="I27" s="266"/>
      <c r="J27" s="271"/>
      <c r="K27" s="242"/>
      <c r="L27" s="244"/>
      <c r="M27" s="262"/>
      <c r="N27" s="242"/>
      <c r="O27" s="244"/>
      <c r="P27" s="236"/>
      <c r="Q27" s="242"/>
      <c r="R27" s="244"/>
      <c r="S27" s="4"/>
    </row>
    <row r="28" spans="1:19" x14ac:dyDescent="0.25">
      <c r="A28" s="5"/>
      <c r="B28" s="35" t="s">
        <v>19</v>
      </c>
      <c r="C28" s="36" t="s">
        <v>10</v>
      </c>
      <c r="D28" s="63">
        <f>'NR 2019'!G28</f>
        <v>3505595.14</v>
      </c>
      <c r="E28" s="66">
        <f>'NR 2019'!H28</f>
        <v>7706.93</v>
      </c>
      <c r="F28" s="14">
        <f t="shared" ref="F28:F38" si="10">D28+E28</f>
        <v>3513302.0700000003</v>
      </c>
      <c r="G28" s="63">
        <f>+'NR 2019'!M28</f>
        <v>2761040</v>
      </c>
      <c r="H28" s="66">
        <f>+'NR 2019'!N28</f>
        <v>25500</v>
      </c>
      <c r="I28" s="170">
        <f t="shared" ref="I28:I38" si="11">G28+H28</f>
        <v>2786540</v>
      </c>
      <c r="J28" s="190">
        <f>'NR 2019'!Y28</f>
        <v>2762840</v>
      </c>
      <c r="K28" s="191">
        <f>'NR 2019'!Z28</f>
        <v>25500</v>
      </c>
      <c r="L28" s="192">
        <f t="shared" ref="L28:L38" si="12">J28+K28</f>
        <v>2788340</v>
      </c>
      <c r="M28" s="193">
        <f t="shared" ref="M28:M38" si="13">+J28*1.015</f>
        <v>2804282.5999999996</v>
      </c>
      <c r="N28" s="193">
        <f>+K28*1.015</f>
        <v>25882.499999999996</v>
      </c>
      <c r="O28" s="14">
        <f t="shared" ref="O28:O38" si="14">M28+N28</f>
        <v>2830165.0999999996</v>
      </c>
      <c r="P28" s="193">
        <f t="shared" ref="P28:P38" si="15">+M28*1.02</f>
        <v>2860368.2519999999</v>
      </c>
      <c r="Q28" s="207">
        <f t="shared" ref="Q28:Q38" si="16">+N28*1.02</f>
        <v>26400.149999999998</v>
      </c>
      <c r="R28" s="14">
        <f t="shared" ref="R28:R38" si="17">P28+Q28</f>
        <v>2886768.4019999998</v>
      </c>
      <c r="S28" s="4"/>
    </row>
    <row r="29" spans="1:19" x14ac:dyDescent="0.25">
      <c r="A29" s="5"/>
      <c r="B29" s="15" t="s">
        <v>20</v>
      </c>
      <c r="C29" s="38" t="s">
        <v>12</v>
      </c>
      <c r="D29" s="63">
        <f>'NR 2019'!G29</f>
        <v>11390524.02</v>
      </c>
      <c r="E29" s="66">
        <f>'NR 2019'!H29</f>
        <v>2076714.0499999998</v>
      </c>
      <c r="F29" s="14">
        <f t="shared" si="10"/>
        <v>13467238.07</v>
      </c>
      <c r="G29" s="63">
        <f>+'NR 2019'!M29</f>
        <v>10686989</v>
      </c>
      <c r="H29" s="66">
        <f>+'NR 2019'!N29</f>
        <v>2025500</v>
      </c>
      <c r="I29" s="170">
        <f t="shared" si="11"/>
        <v>12712489</v>
      </c>
      <c r="J29" s="82">
        <f>'NR 2019'!Y29</f>
        <v>10900673.98</v>
      </c>
      <c r="K29" s="206">
        <f>'NR 2019'!Z29</f>
        <v>2025500</v>
      </c>
      <c r="L29" s="188">
        <f t="shared" si="12"/>
        <v>12926173.98</v>
      </c>
      <c r="M29" s="75">
        <f t="shared" si="13"/>
        <v>11064184.089699998</v>
      </c>
      <c r="N29" s="76">
        <f t="shared" ref="N29:N30" si="18">+K29*1.015</f>
        <v>2055882.4999999998</v>
      </c>
      <c r="O29" s="14">
        <f t="shared" si="14"/>
        <v>13120066.589699998</v>
      </c>
      <c r="P29" s="75">
        <f t="shared" si="15"/>
        <v>11285467.771493999</v>
      </c>
      <c r="Q29" s="76">
        <f t="shared" si="16"/>
        <v>2097000.15</v>
      </c>
      <c r="R29" s="14">
        <f t="shared" si="17"/>
        <v>13382467.921494</v>
      </c>
      <c r="S29" s="4"/>
    </row>
    <row r="30" spans="1:19" x14ac:dyDescent="0.25">
      <c r="A30" s="5"/>
      <c r="B30" s="15" t="s">
        <v>22</v>
      </c>
      <c r="C30" s="39" t="s">
        <v>14</v>
      </c>
      <c r="D30" s="63">
        <f>'NR 2019'!G30</f>
        <v>8249846.2500000019</v>
      </c>
      <c r="E30" s="66">
        <f>'NR 2019'!H30</f>
        <v>45581.85</v>
      </c>
      <c r="F30" s="14">
        <f t="shared" si="10"/>
        <v>8295428.1000000015</v>
      </c>
      <c r="G30" s="63">
        <f>+'NR 2019'!M30</f>
        <v>8114500</v>
      </c>
      <c r="H30" s="66">
        <f>+'NR 2019'!N30</f>
        <v>44000</v>
      </c>
      <c r="I30" s="170">
        <f t="shared" si="11"/>
        <v>8158500</v>
      </c>
      <c r="J30" s="82">
        <f>'NR 2019'!Y30</f>
        <v>8691017</v>
      </c>
      <c r="K30" s="206">
        <f>'NR 2019'!Z30</f>
        <v>44000</v>
      </c>
      <c r="L30" s="188">
        <f t="shared" si="12"/>
        <v>8735017</v>
      </c>
      <c r="M30" s="75">
        <f t="shared" si="13"/>
        <v>8821382.254999999</v>
      </c>
      <c r="N30" s="76">
        <f t="shared" si="18"/>
        <v>44659.999999999993</v>
      </c>
      <c r="O30" s="14">
        <f t="shared" si="14"/>
        <v>8866042.254999999</v>
      </c>
      <c r="P30" s="75">
        <f t="shared" si="15"/>
        <v>8997809.9000999983</v>
      </c>
      <c r="Q30" s="76">
        <f t="shared" si="16"/>
        <v>45553.19999999999</v>
      </c>
      <c r="R30" s="14">
        <f t="shared" si="17"/>
        <v>9043363.1000999976</v>
      </c>
      <c r="S30" s="4"/>
    </row>
    <row r="31" spans="1:19" x14ac:dyDescent="0.25">
      <c r="A31" s="5"/>
      <c r="B31" s="15" t="s">
        <v>24</v>
      </c>
      <c r="C31" s="39" t="s">
        <v>16</v>
      </c>
      <c r="D31" s="63">
        <f>'NR 2019'!G31</f>
        <v>28547747.159999996</v>
      </c>
      <c r="E31" s="66">
        <f>'NR 2019'!H31</f>
        <v>3872764.65</v>
      </c>
      <c r="F31" s="14">
        <f t="shared" si="10"/>
        <v>32420511.809999995</v>
      </c>
      <c r="G31" s="63">
        <f>+'NR 2019'!M31</f>
        <v>28343642.170000002</v>
      </c>
      <c r="H31" s="66">
        <f>+'NR 2019'!N31</f>
        <v>3858400</v>
      </c>
      <c r="I31" s="170">
        <f t="shared" si="11"/>
        <v>32202042.170000002</v>
      </c>
      <c r="J31" s="82">
        <f>'NR 2019'!Y31</f>
        <v>30541510.170000002</v>
      </c>
      <c r="K31" s="176">
        <f>'NR 2019'!Z31</f>
        <v>3858400</v>
      </c>
      <c r="L31" s="188">
        <f t="shared" si="12"/>
        <v>34399910.170000002</v>
      </c>
      <c r="M31" s="75">
        <f t="shared" si="13"/>
        <v>30999632.822549999</v>
      </c>
      <c r="N31" s="76">
        <f t="shared" ref="N31:N38" si="19">+K31*1.015</f>
        <v>3916275.9999999995</v>
      </c>
      <c r="O31" s="14">
        <f t="shared" si="14"/>
        <v>34915908.822549999</v>
      </c>
      <c r="P31" s="75">
        <f t="shared" si="15"/>
        <v>31619625.479001001</v>
      </c>
      <c r="Q31" s="76">
        <f t="shared" si="16"/>
        <v>3994601.5199999996</v>
      </c>
      <c r="R31" s="14">
        <f t="shared" si="17"/>
        <v>35614226.999000996</v>
      </c>
      <c r="S31" s="4"/>
    </row>
    <row r="32" spans="1:19" x14ac:dyDescent="0.25">
      <c r="A32" s="5"/>
      <c r="B32" s="15" t="s">
        <v>26</v>
      </c>
      <c r="C32" s="39" t="s">
        <v>18</v>
      </c>
      <c r="D32" s="63">
        <f>'NR 2019'!G32</f>
        <v>44507005</v>
      </c>
      <c r="E32" s="66">
        <f>'NR 2019'!H32</f>
        <v>2574397</v>
      </c>
      <c r="F32" s="14">
        <f t="shared" si="10"/>
        <v>47081402</v>
      </c>
      <c r="G32" s="63">
        <f>+'NR 2019'!M32</f>
        <v>51478125.780000001</v>
      </c>
      <c r="H32" s="66">
        <f>+'NR 2019'!N32</f>
        <v>2740259.1</v>
      </c>
      <c r="I32" s="170">
        <f t="shared" si="11"/>
        <v>54218384.880000003</v>
      </c>
      <c r="J32" s="82">
        <f>'NR 2019'!Y32</f>
        <v>54588149.780000001</v>
      </c>
      <c r="K32" s="176">
        <f>'NR 2019'!Z32</f>
        <v>2740259.1</v>
      </c>
      <c r="L32" s="188">
        <f t="shared" si="12"/>
        <v>57328408.880000003</v>
      </c>
      <c r="M32" s="75">
        <f t="shared" si="13"/>
        <v>55406972.026699997</v>
      </c>
      <c r="N32" s="75">
        <f t="shared" si="19"/>
        <v>2781362.9864999996</v>
      </c>
      <c r="O32" s="14">
        <f t="shared" si="14"/>
        <v>58188335.0132</v>
      </c>
      <c r="P32" s="75">
        <f t="shared" si="15"/>
        <v>56515111.467234001</v>
      </c>
      <c r="Q32" s="75">
        <f t="shared" si="16"/>
        <v>2836990.2462299997</v>
      </c>
      <c r="R32" s="14">
        <f t="shared" si="17"/>
        <v>59352101.713463999</v>
      </c>
      <c r="S32" s="4"/>
    </row>
    <row r="33" spans="1:19" x14ac:dyDescent="0.25">
      <c r="A33" s="5"/>
      <c r="B33" s="15" t="s">
        <v>28</v>
      </c>
      <c r="C33" s="40" t="s">
        <v>42</v>
      </c>
      <c r="D33" s="63">
        <f>'NR 2019'!G33</f>
        <v>43789354</v>
      </c>
      <c r="E33" s="66">
        <f>'NR 2019'!H33</f>
        <v>2574397</v>
      </c>
      <c r="F33" s="14">
        <f t="shared" si="10"/>
        <v>46363751</v>
      </c>
      <c r="G33" s="63">
        <f>+'NR 2019'!M33</f>
        <v>50486461.93</v>
      </c>
      <c r="H33" s="66">
        <f>+'NR 2019'!N33</f>
        <v>2737037.6</v>
      </c>
      <c r="I33" s="170">
        <f t="shared" si="11"/>
        <v>53223499.530000001</v>
      </c>
      <c r="J33" s="82">
        <f>'NR 2019'!Y33</f>
        <v>53800485.939999998</v>
      </c>
      <c r="K33" s="176">
        <f>'NR 2019'!Z33</f>
        <v>2737037.6</v>
      </c>
      <c r="L33" s="188">
        <f t="shared" si="12"/>
        <v>56537523.539999999</v>
      </c>
      <c r="M33" s="75">
        <f t="shared" si="13"/>
        <v>54607493.229099989</v>
      </c>
      <c r="N33" s="75">
        <f t="shared" si="19"/>
        <v>2778093.1639999999</v>
      </c>
      <c r="O33" s="14">
        <f t="shared" si="14"/>
        <v>57385586.393099986</v>
      </c>
      <c r="P33" s="75">
        <f t="shared" si="15"/>
        <v>55699643.093681991</v>
      </c>
      <c r="Q33" s="75">
        <f t="shared" si="16"/>
        <v>2833655.02728</v>
      </c>
      <c r="R33" s="14">
        <f t="shared" si="17"/>
        <v>58533298.120961994</v>
      </c>
      <c r="S33" s="4"/>
    </row>
    <row r="34" spans="1:19" x14ac:dyDescent="0.25">
      <c r="A34" s="5"/>
      <c r="B34" s="15" t="s">
        <v>30</v>
      </c>
      <c r="C34" s="41" t="s">
        <v>21</v>
      </c>
      <c r="D34" s="63">
        <f>'NR 2019'!G34</f>
        <v>717651</v>
      </c>
      <c r="E34" s="66">
        <f>'NR 2019'!H34</f>
        <v>0</v>
      </c>
      <c r="F34" s="14">
        <f t="shared" si="10"/>
        <v>717651</v>
      </c>
      <c r="G34" s="63">
        <f>+'NR 2019'!M34</f>
        <v>787663.84</v>
      </c>
      <c r="H34" s="66">
        <f>+'NR 2019'!N34</f>
        <v>15000</v>
      </c>
      <c r="I34" s="170">
        <f t="shared" si="11"/>
        <v>802663.84</v>
      </c>
      <c r="J34" s="82">
        <f>'NR 2019'!Y34</f>
        <v>787663.84</v>
      </c>
      <c r="K34" s="176">
        <f>'NR 2019'!Z34</f>
        <v>15000</v>
      </c>
      <c r="L34" s="188">
        <f t="shared" si="12"/>
        <v>802663.84</v>
      </c>
      <c r="M34" s="75">
        <f t="shared" si="13"/>
        <v>799478.79759999993</v>
      </c>
      <c r="N34" s="75">
        <f t="shared" si="19"/>
        <v>15224.999999999998</v>
      </c>
      <c r="O34" s="14">
        <f t="shared" si="14"/>
        <v>814703.79759999993</v>
      </c>
      <c r="P34" s="75">
        <f t="shared" si="15"/>
        <v>815468.37355199992</v>
      </c>
      <c r="Q34" s="75">
        <f t="shared" si="16"/>
        <v>15529.499999999998</v>
      </c>
      <c r="R34" s="14">
        <f t="shared" si="17"/>
        <v>830997.87355199992</v>
      </c>
      <c r="S34" s="4"/>
    </row>
    <row r="35" spans="1:19" x14ac:dyDescent="0.25">
      <c r="A35" s="5"/>
      <c r="B35" s="15" t="s">
        <v>32</v>
      </c>
      <c r="C35" s="39" t="s">
        <v>23</v>
      </c>
      <c r="D35" s="63">
        <f>'NR 2019'!G35</f>
        <v>15371651.5</v>
      </c>
      <c r="E35" s="66">
        <f>'NR 2019'!H35</f>
        <v>879431.08</v>
      </c>
      <c r="F35" s="14">
        <f t="shared" si="10"/>
        <v>16251082.58</v>
      </c>
      <c r="G35" s="63">
        <f>+'NR 2019'!M35</f>
        <v>18705578.48</v>
      </c>
      <c r="H35" s="66">
        <f>+'NR 2019'!N35</f>
        <v>985753.5</v>
      </c>
      <c r="I35" s="170">
        <f t="shared" si="11"/>
        <v>19691331.98</v>
      </c>
      <c r="J35" s="82">
        <f>'NR 2019'!Y35</f>
        <v>19822539.480000004</v>
      </c>
      <c r="K35" s="176">
        <f>'NR 2019'!Z35</f>
        <v>985753.5</v>
      </c>
      <c r="L35" s="188">
        <f t="shared" si="12"/>
        <v>20808292.980000004</v>
      </c>
      <c r="M35" s="75">
        <f t="shared" si="13"/>
        <v>20119877.572200004</v>
      </c>
      <c r="N35" s="75">
        <f t="shared" si="19"/>
        <v>1000539.8024999999</v>
      </c>
      <c r="O35" s="14">
        <f t="shared" si="14"/>
        <v>21120417.374700002</v>
      </c>
      <c r="P35" s="75">
        <f t="shared" si="15"/>
        <v>20522275.123644006</v>
      </c>
      <c r="Q35" s="75">
        <f t="shared" si="16"/>
        <v>1020550.5985499999</v>
      </c>
      <c r="R35" s="14">
        <f t="shared" si="17"/>
        <v>21542825.722194005</v>
      </c>
      <c r="S35" s="4"/>
    </row>
    <row r="36" spans="1:19" x14ac:dyDescent="0.25">
      <c r="A36" s="5"/>
      <c r="B36" s="15" t="s">
        <v>33</v>
      </c>
      <c r="C36" s="39" t="s">
        <v>25</v>
      </c>
      <c r="D36" s="63">
        <f>'NR 2019'!G36</f>
        <v>79061.73</v>
      </c>
      <c r="E36" s="66">
        <f>'NR 2019'!H36</f>
        <v>329752</v>
      </c>
      <c r="F36" s="14">
        <f t="shared" si="10"/>
        <v>408813.73</v>
      </c>
      <c r="G36" s="63">
        <f>+'NR 2019'!M36</f>
        <v>139600</v>
      </c>
      <c r="H36" s="66">
        <f>+'NR 2019'!N36</f>
        <v>338500</v>
      </c>
      <c r="I36" s="170">
        <f t="shared" si="11"/>
        <v>478100</v>
      </c>
      <c r="J36" s="82">
        <f>'NR 2019'!Y36</f>
        <v>139600</v>
      </c>
      <c r="K36" s="176">
        <f>'NR 2019'!Z36</f>
        <v>338500</v>
      </c>
      <c r="L36" s="188">
        <f t="shared" si="12"/>
        <v>478100</v>
      </c>
      <c r="M36" s="75">
        <f t="shared" si="13"/>
        <v>141694</v>
      </c>
      <c r="N36" s="75">
        <f t="shared" si="19"/>
        <v>343577.49999999994</v>
      </c>
      <c r="O36" s="14">
        <f t="shared" si="14"/>
        <v>485271.49999999994</v>
      </c>
      <c r="P36" s="75">
        <f t="shared" si="15"/>
        <v>144527.88</v>
      </c>
      <c r="Q36" s="75">
        <f t="shared" si="16"/>
        <v>350449.04999999993</v>
      </c>
      <c r="R36" s="14">
        <f t="shared" si="17"/>
        <v>494976.92999999993</v>
      </c>
      <c r="S36" s="4"/>
    </row>
    <row r="37" spans="1:19" x14ac:dyDescent="0.25">
      <c r="A37" s="5"/>
      <c r="B37" s="15" t="s">
        <v>34</v>
      </c>
      <c r="C37" s="39" t="s">
        <v>27</v>
      </c>
      <c r="D37" s="63">
        <f>'NR 2019'!G37</f>
        <v>9321684.75</v>
      </c>
      <c r="E37" s="66">
        <f>'NR 2019'!H37</f>
        <v>1338556.25</v>
      </c>
      <c r="F37" s="14">
        <f t="shared" si="10"/>
        <v>10660241</v>
      </c>
      <c r="G37" s="63">
        <f>+'NR 2019'!M37</f>
        <v>10722000</v>
      </c>
      <c r="H37" s="66">
        <f>+'NR 2019'!N37</f>
        <v>1501500</v>
      </c>
      <c r="I37" s="170">
        <f t="shared" si="11"/>
        <v>12223500</v>
      </c>
      <c r="J37" s="82">
        <f>'NR 2019'!Y37</f>
        <v>10782000</v>
      </c>
      <c r="K37" s="176">
        <f>'NR 2019'!Z37</f>
        <v>1501500</v>
      </c>
      <c r="L37" s="188">
        <f t="shared" si="12"/>
        <v>12283500</v>
      </c>
      <c r="M37" s="75">
        <f t="shared" si="13"/>
        <v>10943729.999999998</v>
      </c>
      <c r="N37" s="75">
        <f t="shared" si="19"/>
        <v>1524022.4999999998</v>
      </c>
      <c r="O37" s="14">
        <f t="shared" si="14"/>
        <v>12467752.499999998</v>
      </c>
      <c r="P37" s="75">
        <f t="shared" si="15"/>
        <v>11162604.599999998</v>
      </c>
      <c r="Q37" s="75">
        <f t="shared" si="16"/>
        <v>1554502.9499999997</v>
      </c>
      <c r="R37" s="14">
        <f t="shared" si="17"/>
        <v>12717107.549999997</v>
      </c>
      <c r="S37" s="4"/>
    </row>
    <row r="38" spans="1:19" ht="15.75" thickBot="1" x14ac:dyDescent="0.3">
      <c r="A38" s="5"/>
      <c r="B38" s="20" t="s">
        <v>35</v>
      </c>
      <c r="C38" s="103" t="s">
        <v>29</v>
      </c>
      <c r="D38" s="63">
        <f>'NR 2019'!G38</f>
        <v>8355836.5000000019</v>
      </c>
      <c r="E38" s="66">
        <f>'NR 2019'!H38</f>
        <v>1759852.6900000004</v>
      </c>
      <c r="F38" s="23">
        <f t="shared" si="10"/>
        <v>10115689.190000001</v>
      </c>
      <c r="G38" s="63">
        <f>+'NR 2019'!M38</f>
        <v>7505903.9900000002</v>
      </c>
      <c r="H38" s="66">
        <f>+'NR 2019'!N38</f>
        <v>2320000</v>
      </c>
      <c r="I38" s="171">
        <f t="shared" si="11"/>
        <v>9825903.9900000002</v>
      </c>
      <c r="J38" s="82">
        <f>'NR 2019'!Y38</f>
        <v>7502848.9900000002</v>
      </c>
      <c r="K38" s="176">
        <f>'NR 2019'!Z38</f>
        <v>2320000</v>
      </c>
      <c r="L38" s="188">
        <f t="shared" si="12"/>
        <v>9822848.9900000002</v>
      </c>
      <c r="M38" s="79">
        <f t="shared" si="13"/>
        <v>7615391.7248499999</v>
      </c>
      <c r="N38" s="79">
        <f t="shared" si="19"/>
        <v>2354800</v>
      </c>
      <c r="O38" s="23">
        <f t="shared" si="14"/>
        <v>9970191.724849999</v>
      </c>
      <c r="P38" s="79">
        <f t="shared" si="15"/>
        <v>7767699.559347</v>
      </c>
      <c r="Q38" s="79">
        <f t="shared" si="16"/>
        <v>2401896</v>
      </c>
      <c r="R38" s="23">
        <f t="shared" si="17"/>
        <v>10169595.559347</v>
      </c>
      <c r="S38" s="4"/>
    </row>
    <row r="39" spans="1:19" ht="15.75" thickBot="1" x14ac:dyDescent="0.3">
      <c r="A39" s="5"/>
      <c r="B39" s="24" t="s">
        <v>48</v>
      </c>
      <c r="C39" s="104" t="s">
        <v>31</v>
      </c>
      <c r="D39" s="43">
        <f>SUM(D28:D32)+SUM(D35:D38)</f>
        <v>129328952.05</v>
      </c>
      <c r="E39" s="43">
        <f>SUM(E28:E32)+SUM(E35:E38)</f>
        <v>12884756.5</v>
      </c>
      <c r="F39" s="44">
        <f>SUM(F35:F38)+SUM(F28:F32)</f>
        <v>142213708.55000001</v>
      </c>
      <c r="G39" s="43">
        <f>SUM(G28:G32)+SUM(G35:G38)</f>
        <v>138457379.42000002</v>
      </c>
      <c r="H39" s="43">
        <f>SUM(H28:H32)+SUM(H35:H38)</f>
        <v>13839412.6</v>
      </c>
      <c r="I39" s="181">
        <f>SUM(I35:I38)+SUM(I28:I32)</f>
        <v>152296792.02000001</v>
      </c>
      <c r="J39" s="178">
        <f>SUM(J28:J32)+SUM(J35:J38)</f>
        <v>145731179.40000001</v>
      </c>
      <c r="K39" s="177">
        <f>SUM(K28:K32)+SUM(K35:K38)</f>
        <v>13839412.6</v>
      </c>
      <c r="L39" s="178">
        <f>SUM(L35:L38)+SUM(L28:L32)</f>
        <v>159570592</v>
      </c>
      <c r="M39" s="43">
        <f>SUM(M28:M32)+SUM(M35:M38)</f>
        <v>147917147.09099999</v>
      </c>
      <c r="N39" s="43">
        <f>SUM(N28:N32)+SUM(N35:N38)</f>
        <v>14047003.788999997</v>
      </c>
      <c r="O39" s="44">
        <f>SUM(O35:O38)+SUM(O28:O32)</f>
        <v>161964150.88</v>
      </c>
      <c r="P39" s="43">
        <f>SUM(P28:P32)+SUM(P35:P38)</f>
        <v>150875490.03281999</v>
      </c>
      <c r="Q39" s="43">
        <f>SUM(Q28:Q32)+SUM(Q35:Q38)</f>
        <v>14327943.864779998</v>
      </c>
      <c r="R39" s="44">
        <f>SUM(R35:R38)+SUM(R28:R32)</f>
        <v>165203433.8976</v>
      </c>
      <c r="S39" s="4"/>
    </row>
    <row r="40" spans="1:19" ht="19.5" thickBot="1" x14ac:dyDescent="0.35">
      <c r="A40" s="5"/>
      <c r="B40" s="108" t="s">
        <v>49</v>
      </c>
      <c r="C40" s="109" t="s">
        <v>51</v>
      </c>
      <c r="D40" s="119">
        <f t="shared" ref="D40:R40" si="20">D24-D39</f>
        <v>-1456651.25</v>
      </c>
      <c r="E40" s="119">
        <f t="shared" si="20"/>
        <v>1479368.4500000011</v>
      </c>
      <c r="F40" s="120">
        <f t="shared" si="20"/>
        <v>22717.199999988079</v>
      </c>
      <c r="G40" s="119">
        <f t="shared" si="20"/>
        <v>-647587.42000001669</v>
      </c>
      <c r="H40" s="119">
        <f t="shared" si="20"/>
        <v>647587.40000000037</v>
      </c>
      <c r="I40" s="182">
        <f t="shared" si="20"/>
        <v>-2.000001072883606E-2</v>
      </c>
      <c r="J40" s="119">
        <f t="shared" si="20"/>
        <v>812904.59999999404</v>
      </c>
      <c r="K40" s="119">
        <f t="shared" si="20"/>
        <v>647587.40000000037</v>
      </c>
      <c r="L40" s="120">
        <f t="shared" si="20"/>
        <v>1460492</v>
      </c>
      <c r="M40" s="186">
        <f t="shared" si="20"/>
        <v>825098.16899996996</v>
      </c>
      <c r="N40" s="119">
        <f t="shared" si="20"/>
        <v>657301.21100000106</v>
      </c>
      <c r="O40" s="120">
        <f t="shared" si="20"/>
        <v>1482399.3799999654</v>
      </c>
      <c r="P40" s="119">
        <f t="shared" si="20"/>
        <v>841600.1323800087</v>
      </c>
      <c r="Q40" s="119">
        <f t="shared" si="20"/>
        <v>670447.23522000015</v>
      </c>
      <c r="R40" s="120">
        <f t="shared" si="20"/>
        <v>1512047.3675999939</v>
      </c>
      <c r="S40" s="4"/>
    </row>
    <row r="41" spans="1:19" ht="15.75" thickBot="1" x14ac:dyDescent="0.3">
      <c r="A41" s="5"/>
      <c r="B41" s="111" t="s">
        <v>50</v>
      </c>
      <c r="C41" s="112" t="s">
        <v>65</v>
      </c>
      <c r="D41" s="115"/>
      <c r="E41" s="116"/>
      <c r="F41" s="117">
        <f>F40-D16</f>
        <v>-107770282.80000001</v>
      </c>
      <c r="G41" s="115"/>
      <c r="H41" s="118"/>
      <c r="I41" s="183">
        <f>I40-G16</f>
        <v>-119228000.02000001</v>
      </c>
      <c r="J41" s="189"/>
      <c r="K41" s="118"/>
      <c r="L41" s="117">
        <f>L40-J16</f>
        <v>-127401800</v>
      </c>
      <c r="M41" s="187"/>
      <c r="N41" s="118"/>
      <c r="O41" s="117">
        <f>O40-M16</f>
        <v>-129312827.00000001</v>
      </c>
      <c r="P41" s="115"/>
      <c r="Q41" s="118"/>
      <c r="R41" s="117">
        <f>R40-P16</f>
        <v>-131899083.53999999</v>
      </c>
      <c r="S41" s="4"/>
    </row>
    <row r="42" spans="1:19" s="123" customFormat="1" ht="8.25" customHeight="1" thickBot="1" x14ac:dyDescent="0.3">
      <c r="A42" s="88"/>
      <c r="B42" s="89"/>
      <c r="C42" s="48"/>
      <c r="D42" s="88"/>
      <c r="E42" s="49"/>
      <c r="F42" s="49"/>
      <c r="G42" s="88"/>
      <c r="H42" s="49"/>
      <c r="I42" s="49"/>
      <c r="J42" s="49"/>
      <c r="K42" s="49"/>
      <c r="L42" s="91"/>
      <c r="M42" s="91"/>
      <c r="N42" s="91"/>
      <c r="O42" s="91"/>
      <c r="P42" s="91"/>
      <c r="Q42" s="91"/>
      <c r="R42" s="91"/>
      <c r="S42" s="91"/>
    </row>
    <row r="43" spans="1:19" s="123" customFormat="1" ht="15.75" customHeight="1" x14ac:dyDescent="0.25">
      <c r="A43" s="88"/>
      <c r="B43" s="93"/>
      <c r="C43" s="248" t="s">
        <v>83</v>
      </c>
      <c r="D43" s="165" t="s">
        <v>111</v>
      </c>
      <c r="E43" s="49"/>
      <c r="F43" s="50"/>
      <c r="G43" s="165" t="s">
        <v>110</v>
      </c>
      <c r="H43" s="49"/>
      <c r="I43" s="49"/>
      <c r="J43" s="165" t="s">
        <v>109</v>
      </c>
      <c r="K43" s="49"/>
      <c r="L43" s="49"/>
      <c r="M43" s="165" t="s">
        <v>108</v>
      </c>
      <c r="N43" s="91"/>
      <c r="O43" s="91"/>
      <c r="P43" s="165" t="s">
        <v>108</v>
      </c>
      <c r="Q43" s="91"/>
      <c r="R43" s="91"/>
      <c r="S43" s="91"/>
    </row>
    <row r="44" spans="1:19" ht="15.75" thickBot="1" x14ac:dyDescent="0.3">
      <c r="A44" s="5"/>
      <c r="B44" s="93"/>
      <c r="C44" s="249"/>
      <c r="D44" s="164">
        <v>0</v>
      </c>
      <c r="E44" s="49"/>
      <c r="F44" s="50"/>
      <c r="G44" s="164">
        <v>0</v>
      </c>
      <c r="H44" s="94"/>
      <c r="I44" s="94"/>
      <c r="J44" s="164">
        <v>0</v>
      </c>
      <c r="K44" s="94"/>
      <c r="L44" s="94"/>
      <c r="M44" s="164">
        <v>0</v>
      </c>
      <c r="N44" s="4"/>
      <c r="O44" s="4"/>
      <c r="P44" s="164">
        <v>0</v>
      </c>
      <c r="Q44" s="4"/>
      <c r="R44" s="4"/>
      <c r="S44" s="4"/>
    </row>
    <row r="45" spans="1:19" s="123" customFormat="1" ht="8.25" customHeight="1" thickBot="1" x14ac:dyDescent="0.3">
      <c r="A45" s="88"/>
      <c r="B45" s="93"/>
      <c r="C45" s="48"/>
      <c r="D45" s="49"/>
      <c r="E45" s="49"/>
      <c r="F45" s="50"/>
      <c r="G45" s="49"/>
      <c r="H45" s="49"/>
      <c r="I45" s="50"/>
      <c r="J45" s="50"/>
      <c r="K45" s="50"/>
      <c r="L45" s="91"/>
      <c r="M45" s="91"/>
      <c r="N45" s="91"/>
      <c r="O45" s="91"/>
      <c r="P45" s="91"/>
      <c r="Q45" s="91"/>
      <c r="R45" s="91"/>
      <c r="S45" s="91"/>
    </row>
    <row r="46" spans="1:19" s="123" customFormat="1" ht="37.5" customHeight="1" thickBot="1" x14ac:dyDescent="0.3">
      <c r="A46" s="88"/>
      <c r="B46" s="93"/>
      <c r="C46" s="248" t="s">
        <v>86</v>
      </c>
      <c r="D46" s="96" t="s">
        <v>87</v>
      </c>
      <c r="E46" s="97" t="s">
        <v>85</v>
      </c>
      <c r="F46" s="50"/>
      <c r="G46" s="96" t="s">
        <v>87</v>
      </c>
      <c r="H46" s="97" t="s">
        <v>85</v>
      </c>
      <c r="I46" s="91"/>
      <c r="J46" s="96" t="s">
        <v>87</v>
      </c>
      <c r="K46" s="97" t="s">
        <v>85</v>
      </c>
      <c r="L46" s="163"/>
      <c r="M46" s="96" t="s">
        <v>87</v>
      </c>
      <c r="N46" s="97" t="s">
        <v>85</v>
      </c>
      <c r="O46" s="91"/>
      <c r="P46" s="96" t="s">
        <v>87</v>
      </c>
      <c r="Q46" s="97" t="s">
        <v>85</v>
      </c>
      <c r="R46" s="91"/>
      <c r="S46" s="91"/>
    </row>
    <row r="47" spans="1:19" ht="15.75" thickBot="1" x14ac:dyDescent="0.3">
      <c r="A47" s="5"/>
      <c r="B47" s="47"/>
      <c r="C47" s="250"/>
      <c r="D47" s="95">
        <v>0</v>
      </c>
      <c r="E47" s="98">
        <v>0</v>
      </c>
      <c r="F47" s="50"/>
      <c r="G47" s="95">
        <v>5000000</v>
      </c>
      <c r="H47" s="98">
        <v>0</v>
      </c>
      <c r="I47" s="4"/>
      <c r="J47" s="95">
        <v>5000000</v>
      </c>
      <c r="K47" s="98">
        <v>0</v>
      </c>
      <c r="L47" s="94"/>
      <c r="M47" s="95">
        <v>5000000</v>
      </c>
      <c r="N47" s="98">
        <v>0</v>
      </c>
      <c r="O47" s="4"/>
      <c r="P47" s="95">
        <v>0</v>
      </c>
      <c r="Q47" s="98">
        <v>0</v>
      </c>
      <c r="R47" s="4"/>
      <c r="S47" s="4"/>
    </row>
    <row r="48" spans="1:19" x14ac:dyDescent="0.25">
      <c r="A48" s="5"/>
      <c r="B48" s="47"/>
      <c r="C48" s="48"/>
      <c r="D48" s="49"/>
      <c r="E48" s="49"/>
      <c r="F48" s="50"/>
      <c r="G48" s="49"/>
      <c r="H48" s="49"/>
      <c r="I48" s="50"/>
      <c r="J48" s="50"/>
      <c r="K48" s="50"/>
      <c r="L48" s="91"/>
      <c r="M48" s="4"/>
      <c r="N48" s="91"/>
      <c r="O48" s="91"/>
      <c r="P48" s="4"/>
      <c r="Q48" s="4"/>
      <c r="R48" s="4"/>
      <c r="S48" s="4"/>
    </row>
    <row r="49" spans="1:19" x14ac:dyDescent="0.25">
      <c r="A49" s="5"/>
      <c r="B49" s="47"/>
      <c r="C49" s="99" t="s">
        <v>82</v>
      </c>
      <c r="D49" s="100" t="s">
        <v>107</v>
      </c>
      <c r="E49" s="49"/>
      <c r="F49" s="4"/>
      <c r="G49" s="100" t="s">
        <v>98</v>
      </c>
      <c r="H49" s="4"/>
      <c r="I49" s="4"/>
      <c r="J49" s="100" t="s">
        <v>106</v>
      </c>
      <c r="K49" s="4"/>
      <c r="L49" s="90"/>
      <c r="M49" s="100" t="s">
        <v>105</v>
      </c>
      <c r="N49" s="90"/>
      <c r="O49" s="90"/>
      <c r="P49" s="100" t="s">
        <v>104</v>
      </c>
      <c r="Q49" s="4"/>
      <c r="R49" s="4"/>
      <c r="S49" s="4"/>
    </row>
    <row r="50" spans="1:19" x14ac:dyDescent="0.25">
      <c r="A50" s="5"/>
      <c r="B50" s="47"/>
      <c r="C50" s="51" t="s">
        <v>70</v>
      </c>
      <c r="D50" s="52">
        <f>+'NR 2019'!G50</f>
        <v>3582101</v>
      </c>
      <c r="E50" s="49"/>
      <c r="F50" s="4"/>
      <c r="G50" s="52">
        <f>+'NR 2019'!M50</f>
        <v>770070.99060000107</v>
      </c>
      <c r="H50" s="4"/>
      <c r="I50" s="4"/>
      <c r="J50" s="52">
        <f>+'NR 2019'!Y50</f>
        <v>2518225.9707999974</v>
      </c>
      <c r="K50" s="4"/>
      <c r="L50" s="150"/>
      <c r="M50" s="52">
        <v>0</v>
      </c>
      <c r="N50" s="150"/>
      <c r="O50" s="150"/>
      <c r="P50" s="52">
        <v>0</v>
      </c>
      <c r="Q50" s="4"/>
      <c r="R50" s="4"/>
      <c r="S50" s="4"/>
    </row>
    <row r="51" spans="1:19" x14ac:dyDescent="0.25">
      <c r="A51" s="5"/>
      <c r="B51" s="47"/>
      <c r="C51" s="51" t="s">
        <v>71</v>
      </c>
      <c r="D51" s="52">
        <f>+'NR 2019'!G51</f>
        <v>0</v>
      </c>
      <c r="E51" s="49"/>
      <c r="F51" s="4"/>
      <c r="G51" s="52">
        <f>+'NR 2019'!M51</f>
        <v>0</v>
      </c>
      <c r="H51" s="4"/>
      <c r="I51" s="4"/>
      <c r="J51" s="52">
        <f>+'NR 2019'!Y51</f>
        <v>0</v>
      </c>
      <c r="K51" s="4"/>
      <c r="L51" s="150"/>
      <c r="M51" s="52">
        <v>0</v>
      </c>
      <c r="N51" s="150"/>
      <c r="O51" s="150"/>
      <c r="P51" s="52">
        <v>0</v>
      </c>
      <c r="Q51" s="4"/>
      <c r="R51" s="4"/>
      <c r="S51" s="4"/>
    </row>
    <row r="52" spans="1:19" x14ac:dyDescent="0.25">
      <c r="A52" s="5"/>
      <c r="B52" s="47"/>
      <c r="C52" s="51" t="s">
        <v>72</v>
      </c>
      <c r="D52" s="52">
        <f>+'NR 2019'!G52</f>
        <v>3427171</v>
      </c>
      <c r="E52" s="49"/>
      <c r="F52" s="4"/>
      <c r="G52" s="52">
        <f>+'NR 2019'!M52</f>
        <v>650671</v>
      </c>
      <c r="H52" s="4"/>
      <c r="I52" s="4"/>
      <c r="J52" s="52">
        <f>+'NR 2019'!Y52</f>
        <v>2449923.9800000004</v>
      </c>
      <c r="K52" s="4"/>
      <c r="L52" s="150"/>
      <c r="M52" s="52">
        <v>500000</v>
      </c>
      <c r="N52" s="150"/>
      <c r="O52" s="150"/>
      <c r="P52" s="52">
        <v>500000</v>
      </c>
      <c r="Q52" s="4"/>
      <c r="R52" s="4"/>
      <c r="S52" s="4"/>
    </row>
    <row r="53" spans="1:19" x14ac:dyDescent="0.25">
      <c r="A53" s="5"/>
      <c r="B53" s="47"/>
      <c r="C53" s="51" t="s">
        <v>88</v>
      </c>
      <c r="D53" s="52">
        <f>+'NR 2019'!G53</f>
        <v>0</v>
      </c>
      <c r="E53" s="49"/>
      <c r="F53" s="4"/>
      <c r="G53" s="52">
        <f>+'NR 2019'!M53</f>
        <v>0</v>
      </c>
      <c r="H53" s="4"/>
      <c r="I53" s="4"/>
      <c r="J53" s="52">
        <f>+'NR 2019'!Y53</f>
        <v>0</v>
      </c>
      <c r="K53" s="4"/>
      <c r="L53" s="150"/>
      <c r="M53" s="52">
        <v>0</v>
      </c>
      <c r="N53" s="150"/>
      <c r="O53" s="150"/>
      <c r="P53" s="52">
        <v>0</v>
      </c>
      <c r="Q53" s="4"/>
      <c r="R53" s="4"/>
      <c r="S53" s="4"/>
    </row>
    <row r="54" spans="1:19" x14ac:dyDescent="0.25">
      <c r="A54" s="5"/>
      <c r="B54" s="47"/>
      <c r="C54" s="134" t="s">
        <v>89</v>
      </c>
      <c r="D54" s="52">
        <f>+'NR 2019'!G54</f>
        <v>154930</v>
      </c>
      <c r="E54" s="49"/>
      <c r="F54" s="4"/>
      <c r="G54" s="52">
        <f>+'NR 2019'!M54</f>
        <v>119399.99060000014</v>
      </c>
      <c r="H54" s="4"/>
      <c r="I54" s="4"/>
      <c r="J54" s="52">
        <f>+'NR 2019'!Y54</f>
        <v>68301.990800000029</v>
      </c>
      <c r="K54" s="4"/>
      <c r="L54" s="150"/>
      <c r="M54" s="52">
        <v>100000</v>
      </c>
      <c r="N54" s="150"/>
      <c r="O54" s="150"/>
      <c r="P54" s="52">
        <v>100000</v>
      </c>
      <c r="Q54" s="4"/>
      <c r="R54" s="4"/>
      <c r="S54" s="4"/>
    </row>
    <row r="55" spans="1:19" ht="10.5" customHeight="1" x14ac:dyDescent="0.25">
      <c r="A55" s="5"/>
      <c r="B55" s="47"/>
      <c r="C55" s="48"/>
      <c r="D55" s="49"/>
      <c r="E55" s="4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x14ac:dyDescent="0.25">
      <c r="A56" s="5"/>
      <c r="B56" s="47"/>
      <c r="C56" s="99" t="s">
        <v>75</v>
      </c>
      <c r="D56" s="100" t="s">
        <v>107</v>
      </c>
      <c r="E56" s="49"/>
      <c r="F56" s="50"/>
      <c r="G56" s="100" t="s">
        <v>101</v>
      </c>
      <c r="H56" s="49"/>
      <c r="I56" s="50"/>
      <c r="J56" s="100" t="s">
        <v>106</v>
      </c>
      <c r="K56" s="50"/>
      <c r="L56" s="4"/>
      <c r="M56" s="100" t="s">
        <v>105</v>
      </c>
      <c r="N56" s="90"/>
      <c r="O56" s="90"/>
      <c r="P56" s="100" t="s">
        <v>104</v>
      </c>
      <c r="Q56" s="4"/>
      <c r="R56" s="4"/>
      <c r="S56" s="4"/>
    </row>
    <row r="57" spans="1:19" x14ac:dyDescent="0.25">
      <c r="A57" s="5"/>
      <c r="B57" s="47"/>
      <c r="C57" s="51"/>
      <c r="D57" s="86">
        <f>+'NR 2019'!E57</f>
        <v>186</v>
      </c>
      <c r="E57" s="49"/>
      <c r="F57" s="50"/>
      <c r="G57" s="86">
        <v>189</v>
      </c>
      <c r="H57" s="49"/>
      <c r="I57" s="50"/>
      <c r="J57" s="86">
        <v>200</v>
      </c>
      <c r="K57" s="50"/>
      <c r="L57" s="4"/>
      <c r="M57" s="86">
        <v>200</v>
      </c>
      <c r="N57" s="4"/>
      <c r="O57" s="4"/>
      <c r="P57" s="86">
        <v>200</v>
      </c>
      <c r="Q57" s="4"/>
      <c r="R57" s="4"/>
      <c r="S57" s="4"/>
    </row>
    <row r="58" spans="1:19" x14ac:dyDescent="0.25">
      <c r="A58" s="5"/>
      <c r="B58" s="47"/>
      <c r="C58" s="48"/>
      <c r="D58" s="49"/>
      <c r="E58" s="49"/>
      <c r="F58" s="50"/>
      <c r="G58" s="49"/>
      <c r="H58" s="49"/>
      <c r="I58" s="50"/>
      <c r="J58" s="50"/>
      <c r="K58" s="50"/>
      <c r="L58" s="4"/>
      <c r="M58" s="4"/>
      <c r="N58" s="4"/>
      <c r="O58" s="4"/>
      <c r="P58" s="4"/>
      <c r="Q58" s="4"/>
      <c r="R58" s="4"/>
      <c r="S58" s="4"/>
    </row>
    <row r="59" spans="1:19" x14ac:dyDescent="0.25">
      <c r="A59" s="5"/>
      <c r="B59" s="102" t="s">
        <v>119</v>
      </c>
      <c r="C59" s="101"/>
      <c r="D59" s="226"/>
      <c r="E59" s="226"/>
      <c r="F59" s="226"/>
      <c r="G59" s="226"/>
      <c r="H59" s="226"/>
      <c r="I59" s="226"/>
      <c r="J59" s="226"/>
      <c r="K59" s="226"/>
      <c r="L59" s="155"/>
      <c r="M59" s="155"/>
      <c r="N59" s="155"/>
      <c r="O59" s="155"/>
      <c r="P59" s="155"/>
      <c r="Q59" s="155"/>
      <c r="R59" s="156"/>
      <c r="S59" s="4"/>
    </row>
    <row r="60" spans="1:19" x14ac:dyDescent="0.25">
      <c r="A60" s="5"/>
      <c r="B60" s="122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4"/>
      <c r="S60" s="4"/>
    </row>
    <row r="61" spans="1:19" x14ac:dyDescent="0.25">
      <c r="A61" s="5"/>
      <c r="B61" s="237"/>
      <c r="C61" s="238"/>
      <c r="D61" s="238"/>
      <c r="E61" s="238"/>
      <c r="F61" s="238"/>
      <c r="G61" s="238"/>
      <c r="H61" s="238"/>
      <c r="I61" s="238"/>
      <c r="J61" s="238"/>
      <c r="K61" s="238"/>
      <c r="L61" s="123"/>
      <c r="M61" s="123"/>
      <c r="N61" s="123"/>
      <c r="O61" s="123"/>
      <c r="P61" s="123"/>
      <c r="Q61" s="123"/>
      <c r="R61" s="124"/>
      <c r="S61" s="4"/>
    </row>
    <row r="62" spans="1:19" x14ac:dyDescent="0.25">
      <c r="A62" s="5"/>
      <c r="B62" s="237"/>
      <c r="C62" s="238"/>
      <c r="D62" s="238"/>
      <c r="E62" s="238"/>
      <c r="F62" s="238"/>
      <c r="G62" s="238"/>
      <c r="H62" s="238"/>
      <c r="I62" s="238"/>
      <c r="J62" s="238"/>
      <c r="K62" s="238"/>
      <c r="L62" s="123"/>
      <c r="M62" s="123"/>
      <c r="N62" s="123"/>
      <c r="O62" s="123"/>
      <c r="P62" s="123"/>
      <c r="Q62" s="123"/>
      <c r="R62" s="124"/>
      <c r="S62" s="4"/>
    </row>
    <row r="63" spans="1:19" x14ac:dyDescent="0.25">
      <c r="A63" s="5"/>
      <c r="B63" s="237"/>
      <c r="C63" s="238"/>
      <c r="D63" s="238"/>
      <c r="E63" s="238"/>
      <c r="F63" s="238"/>
      <c r="G63" s="238"/>
      <c r="H63" s="238"/>
      <c r="I63" s="238"/>
      <c r="J63" s="238"/>
      <c r="K63" s="238"/>
      <c r="L63" s="123"/>
      <c r="M63" s="123"/>
      <c r="N63" s="123"/>
      <c r="O63" s="123"/>
      <c r="P63" s="123"/>
      <c r="Q63" s="123"/>
      <c r="R63" s="124"/>
      <c r="S63" s="4"/>
    </row>
    <row r="64" spans="1:19" x14ac:dyDescent="0.25">
      <c r="A64" s="5"/>
      <c r="B64" s="237"/>
      <c r="C64" s="238"/>
      <c r="D64" s="238"/>
      <c r="E64" s="238"/>
      <c r="F64" s="238"/>
      <c r="G64" s="238"/>
      <c r="H64" s="238"/>
      <c r="I64" s="238"/>
      <c r="J64" s="238"/>
      <c r="K64" s="238"/>
      <c r="L64" s="123"/>
      <c r="M64" s="123"/>
      <c r="N64" s="123"/>
      <c r="O64" s="123"/>
      <c r="P64" s="123"/>
      <c r="Q64" s="123"/>
      <c r="R64" s="124"/>
      <c r="S64" s="4"/>
    </row>
    <row r="65" spans="1:19" x14ac:dyDescent="0.25">
      <c r="A65" s="5"/>
      <c r="B65" s="125"/>
      <c r="C65" s="92"/>
      <c r="D65" s="160"/>
      <c r="E65" s="160"/>
      <c r="F65" s="160"/>
      <c r="G65" s="160"/>
      <c r="H65" s="160"/>
      <c r="I65" s="160"/>
      <c r="J65" s="160"/>
      <c r="K65" s="160"/>
      <c r="L65" s="123"/>
      <c r="M65" s="123"/>
      <c r="N65" s="123"/>
      <c r="O65" s="123"/>
      <c r="P65" s="123"/>
      <c r="Q65" s="123"/>
      <c r="R65" s="124"/>
      <c r="S65" s="4"/>
    </row>
    <row r="66" spans="1:19" x14ac:dyDescent="0.25">
      <c r="A66" s="5"/>
      <c r="B66" s="144"/>
      <c r="C66" s="141"/>
      <c r="D66" s="160"/>
      <c r="E66" s="160"/>
      <c r="F66" s="160"/>
      <c r="G66" s="160"/>
      <c r="H66" s="160"/>
      <c r="I66" s="160"/>
      <c r="J66" s="160"/>
      <c r="K66" s="160"/>
      <c r="L66" s="123"/>
      <c r="M66" s="123"/>
      <c r="N66" s="123"/>
      <c r="O66" s="123"/>
      <c r="P66" s="123"/>
      <c r="Q66" s="123"/>
      <c r="R66" s="124"/>
      <c r="S66" s="4"/>
    </row>
    <row r="67" spans="1:19" x14ac:dyDescent="0.25">
      <c r="A67" s="5"/>
      <c r="B67" s="125"/>
      <c r="C67" s="126"/>
      <c r="D67" s="160"/>
      <c r="E67" s="160"/>
      <c r="F67" s="160"/>
      <c r="G67" s="160"/>
      <c r="H67" s="160"/>
      <c r="I67" s="160"/>
      <c r="J67" s="160"/>
      <c r="K67" s="160"/>
      <c r="L67" s="123"/>
      <c r="M67" s="123"/>
      <c r="N67" s="123"/>
      <c r="O67" s="123"/>
      <c r="P67" s="123"/>
      <c r="Q67" s="123"/>
      <c r="R67" s="124"/>
      <c r="S67" s="4"/>
    </row>
    <row r="68" spans="1:19" x14ac:dyDescent="0.25">
      <c r="A68" s="5"/>
      <c r="B68" s="125"/>
      <c r="C68" s="126"/>
      <c r="D68" s="160"/>
      <c r="E68" s="160"/>
      <c r="F68" s="160"/>
      <c r="G68" s="160"/>
      <c r="H68" s="160"/>
      <c r="I68" s="160"/>
      <c r="J68" s="160"/>
      <c r="K68" s="160"/>
      <c r="L68" s="123"/>
      <c r="M68" s="123"/>
      <c r="N68" s="123"/>
      <c r="O68" s="123"/>
      <c r="P68" s="123"/>
      <c r="Q68" s="123"/>
      <c r="R68" s="124"/>
      <c r="S68" s="4"/>
    </row>
    <row r="69" spans="1:19" x14ac:dyDescent="0.25">
      <c r="A69" s="5"/>
      <c r="B69" s="135"/>
      <c r="C69" s="136"/>
      <c r="D69" s="162"/>
      <c r="E69" s="162"/>
      <c r="F69" s="162"/>
      <c r="G69" s="162"/>
      <c r="H69" s="162"/>
      <c r="I69" s="162"/>
      <c r="J69" s="162"/>
      <c r="K69" s="162"/>
      <c r="L69" s="157"/>
      <c r="M69" s="157"/>
      <c r="N69" s="157"/>
      <c r="O69" s="157"/>
      <c r="P69" s="157"/>
      <c r="Q69" s="157"/>
      <c r="R69" s="158"/>
      <c r="S69" s="4"/>
    </row>
    <row r="70" spans="1:19" x14ac:dyDescent="0.25">
      <c r="A70" s="88"/>
      <c r="B70" s="139"/>
      <c r="C70" s="138"/>
      <c r="D70" s="140"/>
      <c r="E70" s="140"/>
      <c r="F70" s="140"/>
      <c r="G70" s="140"/>
      <c r="H70" s="140"/>
      <c r="I70" s="140"/>
      <c r="J70" s="140"/>
      <c r="K70" s="140"/>
      <c r="L70" s="4"/>
      <c r="M70" s="4"/>
      <c r="N70" s="4"/>
      <c r="O70" s="4"/>
      <c r="P70" s="4"/>
      <c r="Q70" s="4"/>
      <c r="R70" s="4"/>
      <c r="S70" s="4"/>
    </row>
    <row r="71" spans="1:19" x14ac:dyDescent="0.25">
      <c r="A71" s="5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4"/>
      <c r="M71" s="4"/>
      <c r="N71" s="4"/>
      <c r="O71" s="4"/>
      <c r="P71" s="4"/>
      <c r="Q71" s="4"/>
      <c r="R71" s="4"/>
      <c r="S71" s="4"/>
    </row>
    <row r="72" spans="1:19" x14ac:dyDescent="0.25">
      <c r="A72" s="5"/>
      <c r="B72" s="53" t="s">
        <v>81</v>
      </c>
      <c r="C72" s="121">
        <v>43405</v>
      </c>
      <c r="D72" s="160"/>
      <c r="E72" s="53"/>
      <c r="F72" s="53" t="s">
        <v>78</v>
      </c>
      <c r="G72" s="161" t="s">
        <v>123</v>
      </c>
      <c r="H72" s="53"/>
      <c r="I72" s="53"/>
      <c r="J72" s="53"/>
      <c r="K72" s="53"/>
      <c r="L72" s="4"/>
      <c r="M72" s="4"/>
      <c r="N72" s="4"/>
      <c r="O72" s="4"/>
      <c r="P72" s="4"/>
      <c r="Q72" s="4"/>
      <c r="R72" s="4"/>
      <c r="S72" s="4"/>
    </row>
    <row r="73" spans="1:19" ht="7.5" customHeight="1" x14ac:dyDescent="0.25">
      <c r="A73" s="5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4"/>
      <c r="M73" s="4"/>
      <c r="N73" s="4"/>
      <c r="O73" s="4"/>
      <c r="P73" s="4"/>
      <c r="Q73" s="4"/>
      <c r="R73" s="4"/>
      <c r="S73" s="4"/>
    </row>
    <row r="74" spans="1:19" x14ac:dyDescent="0.25">
      <c r="A74" s="5"/>
      <c r="B74" s="53"/>
      <c r="C74" s="53"/>
      <c r="D74" s="55"/>
      <c r="E74" s="53"/>
      <c r="F74" s="53" t="s">
        <v>80</v>
      </c>
      <c r="G74" s="54"/>
      <c r="H74" s="53"/>
      <c r="I74" s="53"/>
      <c r="J74" s="53"/>
      <c r="K74" s="53"/>
      <c r="L74" s="4"/>
      <c r="M74" s="4"/>
      <c r="N74" s="4"/>
      <c r="O74" s="4"/>
      <c r="P74" s="4"/>
      <c r="Q74" s="4"/>
      <c r="R74" s="4"/>
      <c r="S74" s="4"/>
    </row>
    <row r="75" spans="1:19" x14ac:dyDescent="0.25">
      <c r="A75" s="5"/>
      <c r="B75" s="53"/>
      <c r="C75" s="53"/>
      <c r="D75" s="55"/>
      <c r="E75" s="53"/>
      <c r="F75" s="53"/>
      <c r="G75" s="54"/>
      <c r="H75" s="53"/>
      <c r="I75" s="53"/>
      <c r="J75" s="53"/>
      <c r="K75" s="53"/>
      <c r="L75" s="4"/>
      <c r="M75" s="4"/>
      <c r="N75" s="4"/>
      <c r="O75" s="4"/>
      <c r="P75" s="4"/>
      <c r="Q75" s="4"/>
      <c r="R75" s="4"/>
      <c r="S75" s="4"/>
    </row>
    <row r="76" spans="1:19" x14ac:dyDescent="0.25">
      <c r="A76" s="5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4"/>
      <c r="M76" s="4"/>
      <c r="N76" s="4"/>
      <c r="O76" s="4"/>
      <c r="P76" s="4"/>
      <c r="Q76" s="4"/>
      <c r="R76" s="4"/>
      <c r="S76" s="4"/>
    </row>
    <row r="77" spans="1:19" x14ac:dyDescent="0.25">
      <c r="A77" s="88"/>
      <c r="B77" s="139"/>
      <c r="C77" s="138"/>
      <c r="D77" s="140"/>
      <c r="E77" s="140"/>
      <c r="F77" s="140"/>
      <c r="G77" s="140"/>
      <c r="H77" s="140"/>
      <c r="I77" s="140"/>
      <c r="J77" s="140"/>
      <c r="K77" s="140"/>
      <c r="L77" s="4"/>
      <c r="M77" s="4"/>
      <c r="N77" s="4"/>
      <c r="O77" s="4"/>
      <c r="P77" s="4"/>
      <c r="Q77" s="4"/>
      <c r="R77" s="4"/>
      <c r="S77" s="4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8">
    <mergeCell ref="D4:K4"/>
    <mergeCell ref="D8:K8"/>
    <mergeCell ref="I13:I14"/>
    <mergeCell ref="G25:I25"/>
    <mergeCell ref="J26:J27"/>
    <mergeCell ref="K26:K27"/>
    <mergeCell ref="J10:L10"/>
    <mergeCell ref="J12:L12"/>
    <mergeCell ref="J13:J14"/>
    <mergeCell ref="K13:K14"/>
    <mergeCell ref="L26:L27"/>
    <mergeCell ref="G10:I10"/>
    <mergeCell ref="G12:I12"/>
    <mergeCell ref="G13:G14"/>
    <mergeCell ref="H13:H14"/>
    <mergeCell ref="E13:E14"/>
    <mergeCell ref="C43:C44"/>
    <mergeCell ref="C46:C47"/>
    <mergeCell ref="C26:C27"/>
    <mergeCell ref="D12:F12"/>
    <mergeCell ref="D10:F10"/>
    <mergeCell ref="D13:D14"/>
    <mergeCell ref="D25:F25"/>
    <mergeCell ref="D26:D27"/>
    <mergeCell ref="E26:E27"/>
    <mergeCell ref="F26:F27"/>
    <mergeCell ref="C13:C14"/>
    <mergeCell ref="F13:F14"/>
    <mergeCell ref="B63:K63"/>
    <mergeCell ref="B64:K64"/>
    <mergeCell ref="B62:K62"/>
    <mergeCell ref="D59:K59"/>
    <mergeCell ref="B61:K61"/>
    <mergeCell ref="B26:B27"/>
    <mergeCell ref="G26:G27"/>
    <mergeCell ref="H26:H27"/>
    <mergeCell ref="I26:I27"/>
    <mergeCell ref="L13:L14"/>
    <mergeCell ref="J25:L25"/>
    <mergeCell ref="B13:B14"/>
    <mergeCell ref="P10:R10"/>
    <mergeCell ref="P12:R12"/>
    <mergeCell ref="P13:P14"/>
    <mergeCell ref="Q13:Q14"/>
    <mergeCell ref="R13:R14"/>
    <mergeCell ref="M10:O10"/>
    <mergeCell ref="M12:O12"/>
    <mergeCell ref="M13:M14"/>
    <mergeCell ref="N13:N14"/>
    <mergeCell ref="O13:O14"/>
    <mergeCell ref="M26:M27"/>
    <mergeCell ref="N26:N27"/>
    <mergeCell ref="O26:O27"/>
    <mergeCell ref="P25:R25"/>
    <mergeCell ref="P26:P27"/>
    <mergeCell ref="Q26:Q27"/>
    <mergeCell ref="R26:R27"/>
    <mergeCell ref="M25:O25"/>
  </mergeCells>
  <pageMargins left="0.70866141732283472" right="0.70866141732283472" top="0.78740157480314965" bottom="0.78740157480314965" header="0.31496062992125984" footer="0.31496062992125984"/>
  <pageSetup paperSize="8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NR 2019</vt:lpstr>
      <vt:lpstr>SVR 2020-2021</vt:lpstr>
      <vt:lpstr>'NR 2019'!Oblast_tisku</vt:lpstr>
      <vt:lpstr>'SVR 2020-2021'!Oblast_tisku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Matějková Romana</cp:lastModifiedBy>
  <cp:lastPrinted>2019-10-18T10:45:08Z</cp:lastPrinted>
  <dcterms:created xsi:type="dcterms:W3CDTF">2017-02-23T12:10:09Z</dcterms:created>
  <dcterms:modified xsi:type="dcterms:W3CDTF">2019-10-30T06:43:27Z</dcterms:modified>
</cp:coreProperties>
</file>