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3040" windowHeight="9060"/>
  </bookViews>
  <sheets>
    <sheet name="Vyhodnocení hospodaření PO" sheetId="3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3" i="3" l="1"/>
  <c r="G30" i="3"/>
  <c r="G27" i="3"/>
  <c r="G26" i="3"/>
  <c r="G28" i="3"/>
  <c r="G37" i="3" l="1"/>
  <c r="H34" i="3"/>
  <c r="G34" i="3"/>
  <c r="H33" i="3"/>
  <c r="H32" i="3"/>
  <c r="G32" i="3"/>
  <c r="H31" i="3"/>
  <c r="G31" i="3"/>
  <c r="H30" i="3"/>
  <c r="H29" i="3"/>
  <c r="G29" i="3"/>
  <c r="H28" i="3"/>
  <c r="H27" i="3"/>
  <c r="H26" i="3"/>
  <c r="H25" i="3"/>
  <c r="G25" i="3"/>
  <c r="H24" i="3"/>
  <c r="G24" i="3"/>
  <c r="H23" i="3"/>
  <c r="G23" i="3"/>
  <c r="D59" i="3" l="1"/>
  <c r="D58" i="3"/>
  <c r="D57" i="3"/>
  <c r="D56" i="3"/>
  <c r="D55" i="3"/>
  <c r="D52" i="3"/>
  <c r="D51" i="3"/>
  <c r="D50" i="3"/>
  <c r="D49" i="3"/>
  <c r="D48" i="3"/>
  <c r="D47" i="3"/>
  <c r="K37" i="3"/>
  <c r="J37" i="3"/>
  <c r="K33" i="3"/>
  <c r="J33" i="3"/>
  <c r="K32" i="3"/>
  <c r="J32" i="3"/>
  <c r="K31" i="3"/>
  <c r="J31" i="3"/>
  <c r="K30" i="3"/>
  <c r="J30" i="3"/>
  <c r="K29" i="3"/>
  <c r="J29" i="3"/>
  <c r="K28" i="3"/>
  <c r="J28" i="3"/>
  <c r="K27" i="3"/>
  <c r="J27" i="3"/>
  <c r="K26" i="3"/>
  <c r="J26" i="3"/>
  <c r="K25" i="3"/>
  <c r="J25" i="3"/>
  <c r="K24" i="3"/>
  <c r="J24" i="3"/>
  <c r="K23" i="3"/>
  <c r="J23" i="3"/>
  <c r="K21" i="3"/>
  <c r="J21" i="3"/>
  <c r="K20" i="3"/>
  <c r="J20" i="3"/>
  <c r="K19" i="3"/>
  <c r="J19" i="3"/>
  <c r="K18" i="3"/>
  <c r="J18" i="3"/>
  <c r="K17" i="3"/>
  <c r="J17" i="3"/>
  <c r="K16" i="3"/>
  <c r="J16" i="3"/>
  <c r="K15" i="3"/>
  <c r="J15" i="3"/>
  <c r="K14" i="3"/>
  <c r="J14" i="3"/>
  <c r="D37" i="3"/>
  <c r="E33" i="3"/>
  <c r="D33" i="3"/>
  <c r="E32" i="3"/>
  <c r="D32" i="3"/>
  <c r="E31" i="3"/>
  <c r="D31" i="3"/>
  <c r="E30" i="3"/>
  <c r="D30" i="3"/>
  <c r="E29" i="3"/>
  <c r="D29" i="3"/>
  <c r="E28" i="3"/>
  <c r="D28" i="3"/>
  <c r="E27" i="3"/>
  <c r="D27" i="3"/>
  <c r="E26" i="3"/>
  <c r="D26" i="3"/>
  <c r="E25" i="3"/>
  <c r="D25" i="3"/>
  <c r="E24" i="3"/>
  <c r="D24" i="3"/>
  <c r="E23" i="3"/>
  <c r="D23" i="3"/>
  <c r="E15" i="3"/>
  <c r="E16" i="3"/>
  <c r="E17" i="3"/>
  <c r="E18" i="3"/>
  <c r="E19" i="3"/>
  <c r="E20" i="3"/>
  <c r="E21" i="3"/>
  <c r="E14" i="3"/>
  <c r="D15" i="3"/>
  <c r="D16" i="3"/>
  <c r="D17" i="3"/>
  <c r="D18" i="3"/>
  <c r="D19" i="3"/>
  <c r="D20" i="3"/>
  <c r="D21" i="3"/>
  <c r="D14" i="3"/>
  <c r="K22" i="3" l="1"/>
  <c r="J22" i="3"/>
  <c r="H22" i="3"/>
  <c r="G22" i="3"/>
  <c r="E22" i="3"/>
  <c r="D22" i="3"/>
  <c r="F24" i="3" l="1"/>
  <c r="F33" i="3"/>
  <c r="F32" i="3"/>
  <c r="F31" i="3"/>
  <c r="F30" i="3"/>
  <c r="F29" i="3"/>
  <c r="F28" i="3"/>
  <c r="F27" i="3"/>
  <c r="F26" i="3"/>
  <c r="F25" i="3"/>
  <c r="F23" i="3"/>
  <c r="F21" i="3"/>
  <c r="F20" i="3"/>
  <c r="F19" i="3"/>
  <c r="F18" i="3"/>
  <c r="F17" i="3"/>
  <c r="F16" i="3"/>
  <c r="F15" i="3"/>
  <c r="F14" i="3"/>
  <c r="R52" i="3"/>
  <c r="R54" i="3" s="1"/>
  <c r="R49" i="3"/>
  <c r="K55" i="3"/>
  <c r="K57" i="3" s="1"/>
  <c r="D60" i="3"/>
  <c r="D53" i="3"/>
  <c r="D62" i="3" s="1"/>
  <c r="K35" i="3" l="1"/>
  <c r="J35" i="3"/>
  <c r="L35" i="3" s="1"/>
  <c r="H35" i="3"/>
  <c r="G35" i="3"/>
  <c r="I35" i="3" s="1"/>
  <c r="E35" i="3"/>
  <c r="D35" i="3"/>
  <c r="M35" i="3" l="1"/>
  <c r="F22" i="3"/>
  <c r="L42" i="3" l="1"/>
  <c r="I42" i="3"/>
  <c r="M42" i="3" s="1"/>
  <c r="F42" i="3"/>
  <c r="L41" i="3"/>
  <c r="I41" i="3"/>
  <c r="M41" i="3" s="1"/>
  <c r="F41" i="3"/>
  <c r="L40" i="3"/>
  <c r="I40" i="3"/>
  <c r="M40" i="3" s="1"/>
  <c r="F40" i="3"/>
  <c r="K39" i="3"/>
  <c r="K34" i="3" s="1"/>
  <c r="J39" i="3"/>
  <c r="J34" i="3" s="1"/>
  <c r="H39" i="3"/>
  <c r="G39" i="3"/>
  <c r="E39" i="3"/>
  <c r="E34" i="3" s="1"/>
  <c r="D39" i="3"/>
  <c r="D34" i="3" s="1"/>
  <c r="L33" i="3"/>
  <c r="I33" i="3"/>
  <c r="L32" i="3"/>
  <c r="M32" i="3" s="1"/>
  <c r="I32" i="3"/>
  <c r="L31" i="3"/>
  <c r="I31" i="3"/>
  <c r="L30" i="3"/>
  <c r="I30" i="3"/>
  <c r="L29" i="3"/>
  <c r="I29" i="3"/>
  <c r="L28" i="3"/>
  <c r="I28" i="3"/>
  <c r="L27" i="3"/>
  <c r="I27" i="3"/>
  <c r="L26" i="3"/>
  <c r="I26" i="3"/>
  <c r="L25" i="3"/>
  <c r="I25" i="3"/>
  <c r="L24" i="3"/>
  <c r="M24" i="3" s="1"/>
  <c r="I24" i="3"/>
  <c r="L23" i="3"/>
  <c r="I23" i="3"/>
  <c r="L21" i="3"/>
  <c r="M21" i="3" s="1"/>
  <c r="I21" i="3"/>
  <c r="L20" i="3"/>
  <c r="I20" i="3"/>
  <c r="L19" i="3"/>
  <c r="M19" i="3" s="1"/>
  <c r="I19" i="3"/>
  <c r="L18" i="3"/>
  <c r="I18" i="3"/>
  <c r="L17" i="3"/>
  <c r="M17" i="3" s="1"/>
  <c r="I17" i="3"/>
  <c r="L16" i="3"/>
  <c r="I16" i="3"/>
  <c r="L15" i="3"/>
  <c r="M15" i="3" s="1"/>
  <c r="I15" i="3"/>
  <c r="L14" i="3"/>
  <c r="I14" i="3"/>
  <c r="M26" i="3" l="1"/>
  <c r="M30" i="3"/>
  <c r="M28" i="3"/>
  <c r="M23" i="3"/>
  <c r="M25" i="3"/>
  <c r="M27" i="3"/>
  <c r="M29" i="3"/>
  <c r="M31" i="3"/>
  <c r="M33" i="3"/>
  <c r="M16" i="3"/>
  <c r="M18" i="3"/>
  <c r="M20" i="3"/>
  <c r="M14" i="3"/>
  <c r="I34" i="3"/>
  <c r="H36" i="3"/>
  <c r="H38" i="3" s="1"/>
  <c r="L37" i="3"/>
  <c r="L34" i="3"/>
  <c r="I39" i="3"/>
  <c r="M39" i="3" s="1"/>
  <c r="F35" i="3"/>
  <c r="F34" i="3"/>
  <c r="E36" i="3"/>
  <c r="E38" i="3" s="1"/>
  <c r="L22" i="3"/>
  <c r="I22" i="3"/>
  <c r="L39" i="3"/>
  <c r="I37" i="3"/>
  <c r="F39" i="3"/>
  <c r="G36" i="3"/>
  <c r="K36" i="3"/>
  <c r="K38" i="3" s="1"/>
  <c r="D36" i="3"/>
  <c r="F37" i="3"/>
  <c r="M34" i="3" l="1"/>
  <c r="M22" i="3"/>
  <c r="M37" i="3"/>
  <c r="J36" i="3"/>
  <c r="J38" i="3" s="1"/>
  <c r="L38" i="3" s="1"/>
  <c r="F36" i="3"/>
  <c r="D38" i="3"/>
  <c r="F38" i="3" s="1"/>
  <c r="I36" i="3"/>
  <c r="G38" i="3"/>
  <c r="I38" i="3" s="1"/>
  <c r="L36" i="3" l="1"/>
  <c r="M36" i="3" s="1"/>
</calcChain>
</file>

<file path=xl/sharedStrings.xml><?xml version="1.0" encoding="utf-8"?>
<sst xmlns="http://schemas.openxmlformats.org/spreadsheetml/2006/main" count="132" uniqueCount="123">
  <si>
    <t>1.</t>
  </si>
  <si>
    <t>2.</t>
  </si>
  <si>
    <t>Ostatní výnosy</t>
  </si>
  <si>
    <t>3.</t>
  </si>
  <si>
    <t>z toho: příjmy z pronájmu majetku</t>
  </si>
  <si>
    <t>4.</t>
  </si>
  <si>
    <t>příjmy z prodeje majetku</t>
  </si>
  <si>
    <t>5.</t>
  </si>
  <si>
    <t>Výnosy celkem</t>
  </si>
  <si>
    <t>6.</t>
  </si>
  <si>
    <t>Opravy a udržování</t>
  </si>
  <si>
    <t>7.</t>
  </si>
  <si>
    <t>Spotřeba materiálu</t>
  </si>
  <si>
    <t>8.</t>
  </si>
  <si>
    <t>Spotřeba energie</t>
  </si>
  <si>
    <t>9.</t>
  </si>
  <si>
    <t>Služby</t>
  </si>
  <si>
    <t>10.</t>
  </si>
  <si>
    <t>Mzdové náklady</t>
  </si>
  <si>
    <t>11.</t>
  </si>
  <si>
    <t>12.</t>
  </si>
  <si>
    <t>ostatní osobní náklady</t>
  </si>
  <si>
    <t>13.</t>
  </si>
  <si>
    <t>Povinné pojistné placené zaměstnavatelem</t>
  </si>
  <si>
    <t>14.</t>
  </si>
  <si>
    <t>Daně a poplatky</t>
  </si>
  <si>
    <t>15.</t>
  </si>
  <si>
    <t>Odpisy nehmotného a hmotného investičního majetku</t>
  </si>
  <si>
    <t>16.</t>
  </si>
  <si>
    <t>Ostatní náklady</t>
  </si>
  <si>
    <t>17.</t>
  </si>
  <si>
    <t>Náklady celkem</t>
  </si>
  <si>
    <t>18.</t>
  </si>
  <si>
    <t>19.</t>
  </si>
  <si>
    <t>Odvod</t>
  </si>
  <si>
    <t>20.</t>
  </si>
  <si>
    <t>21.</t>
  </si>
  <si>
    <t>ostatní</t>
  </si>
  <si>
    <t>22.</t>
  </si>
  <si>
    <t>Investiční dotace</t>
  </si>
  <si>
    <t xml:space="preserve">Poř.č. řádku </t>
  </si>
  <si>
    <t>Ukazatel</t>
  </si>
  <si>
    <t>Hlavní činnost</t>
  </si>
  <si>
    <t>Doplňková činnost</t>
  </si>
  <si>
    <t>Celkem</t>
  </si>
  <si>
    <t>a</t>
  </si>
  <si>
    <t>sl.1</t>
  </si>
  <si>
    <t>sl.2</t>
  </si>
  <si>
    <t>sl.3</t>
  </si>
  <si>
    <t>sl.1+sl.2</t>
  </si>
  <si>
    <t>v tom:  mzdy zaměstnanců</t>
  </si>
  <si>
    <t>v tom:  z provozu</t>
  </si>
  <si>
    <t>Podpis:</t>
  </si>
  <si>
    <t>tis.Kč</t>
  </si>
  <si>
    <t>stav investičního fondu k 1.1.</t>
  </si>
  <si>
    <t>příděl z rezervního fondu organizace</t>
  </si>
  <si>
    <t>příděl z odpisů dlouhodobého majetku</t>
  </si>
  <si>
    <t>investiční dotace z rozpočtu zřizovatele</t>
  </si>
  <si>
    <t>investiční dotace ze SR a SF</t>
  </si>
  <si>
    <t>ostatní zdroje</t>
  </si>
  <si>
    <t>ZDROJE FONDU CELKEM</t>
  </si>
  <si>
    <t>opravy a údržba nemovitého majetku</t>
  </si>
  <si>
    <t>rekonstrukce a modernizace</t>
  </si>
  <si>
    <t>pořízení dlouhodobého majetku</t>
  </si>
  <si>
    <t>ostatní použití (např. splátky inv.úvěrů)</t>
  </si>
  <si>
    <t>odvod do rozpočtu zřizovatele</t>
  </si>
  <si>
    <t>POUŽITÍ FONDU CELKEM</t>
  </si>
  <si>
    <t>TVORBA A POUŽITÍ FONDU INVESTIC</t>
  </si>
  <si>
    <t>A) Provozní hospodaření</t>
  </si>
  <si>
    <t>ostatní zdroje fondu</t>
  </si>
  <si>
    <t>použití fondu na provozní náklady</t>
  </si>
  <si>
    <t>ost.použití fondu (mj.ztráta z min.let)</t>
  </si>
  <si>
    <t>FOND ODMĚN</t>
  </si>
  <si>
    <t>tis. Kč</t>
  </si>
  <si>
    <t>REZERVNÍ FOND</t>
  </si>
  <si>
    <t xml:space="preserve">stav rezervního fondu k 1.1. </t>
  </si>
  <si>
    <t>stav fondu odměn k 1.1.</t>
  </si>
  <si>
    <t xml:space="preserve">příděl z hospodářského výsledku </t>
  </si>
  <si>
    <t>příděl z hospodářského výsledku</t>
  </si>
  <si>
    <t xml:space="preserve">Zdroje fondu celkem </t>
  </si>
  <si>
    <t xml:space="preserve">použití fondu do investičního fondu použití fondu </t>
  </si>
  <si>
    <t>na mzdy</t>
  </si>
  <si>
    <t xml:space="preserve">Použití rezervního fondu celkem </t>
  </si>
  <si>
    <t>Použití fondu odměn celkem</t>
  </si>
  <si>
    <t>sl.4</t>
  </si>
  <si>
    <t>sl.3+sl.4</t>
  </si>
  <si>
    <t>Příspěvek zřizovatele - provozní</t>
  </si>
  <si>
    <t>Příspěvek zřizovatele - účelový (s vyúčtováním)</t>
  </si>
  <si>
    <t>Zúčtování 403 do výnosů</t>
  </si>
  <si>
    <t>Zapojení fondů do výnosů</t>
  </si>
  <si>
    <t>23.</t>
  </si>
  <si>
    <t>24.</t>
  </si>
  <si>
    <t>25.</t>
  </si>
  <si>
    <t>26.</t>
  </si>
  <si>
    <t>sl.5</t>
  </si>
  <si>
    <t>sl.6</t>
  </si>
  <si>
    <t>sl.5+sl.6</t>
  </si>
  <si>
    <t>Výsledek hospodaření bez příspěvku zřizovatele</t>
  </si>
  <si>
    <t>27.</t>
  </si>
  <si>
    <t>28.</t>
  </si>
  <si>
    <t>29.</t>
  </si>
  <si>
    <t>Výsledek hospodaření</t>
  </si>
  <si>
    <t>Odvod (rozpis viz níže)</t>
  </si>
  <si>
    <t>v %</t>
  </si>
  <si>
    <t>SK X / UR X</t>
  </si>
  <si>
    <t>Tržby  601-609</t>
  </si>
  <si>
    <t xml:space="preserve">Stav investičního fondu </t>
  </si>
  <si>
    <t xml:space="preserve">Stav rezervního fondu </t>
  </si>
  <si>
    <t>Plán fondu odměn</t>
  </si>
  <si>
    <t>Provozní dotace z jiných zdrojů (mimo SMCH)</t>
  </si>
  <si>
    <t>1. úprava rozpočtu TSmCh na rok 2017</t>
  </si>
  <si>
    <t>Název organizace: Technické služby města Chomutova, příspěvková organizace</t>
  </si>
  <si>
    <t>IČO: 00079065</t>
  </si>
  <si>
    <t>Sídlo: nám. 1. máje 89, 430 01 Chomutov</t>
  </si>
  <si>
    <t>Skutečnost  k 30.6.2017</t>
  </si>
  <si>
    <t>B) Použití fondů k 30.6.2017</t>
  </si>
  <si>
    <t>Původní rozpočet na rok 2017</t>
  </si>
  <si>
    <t>1. úprava rozpočtu na rok 2017</t>
  </si>
  <si>
    <t>Průměrný přepočtený stav zaměstnanců : 189</t>
  </si>
  <si>
    <t>Sestavil dne: 21.11.2017</t>
  </si>
  <si>
    <t>Schválil dne: 21.11.2017</t>
  </si>
  <si>
    <t>Jméno: Ing. Petra Langhammerová</t>
  </si>
  <si>
    <t>Jméno: Ing. Zbyněk Koblížek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</si>
</sst>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11"/>
      <color rgb="FF363636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9" fillId="0" borderId="0"/>
  </cellStyleXfs>
  <cellXfs count="98">
    <xf numFmtId="0" fontId="0" fillId="0" borderId="0" xfId="0"/>
    <xf numFmtId="0" fontId="1" fillId="0" borderId="0" xfId="0" applyFont="1"/>
    <xf numFmtId="0" fontId="3" fillId="0" borderId="0" xfId="0" applyFont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0" borderId="23" xfId="0" applyBorder="1"/>
    <xf numFmtId="0" fontId="0" fillId="0" borderId="24" xfId="0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/>
    <xf numFmtId="0" fontId="4" fillId="0" borderId="27" xfId="0" applyFont="1" applyBorder="1"/>
    <xf numFmtId="0" fontId="0" fillId="0" borderId="27" xfId="0" applyBorder="1"/>
    <xf numFmtId="0" fontId="0" fillId="0" borderId="27" xfId="0" applyBorder="1" applyAlignment="1">
      <alignment horizontal="left" indent="5"/>
    </xf>
    <xf numFmtId="0" fontId="1" fillId="0" borderId="27" xfId="0" applyFont="1" applyBorder="1"/>
    <xf numFmtId="0" fontId="1" fillId="0" borderId="30" xfId="0" applyFont="1" applyBorder="1" applyAlignment="1">
      <alignment horizontal="center"/>
    </xf>
    <xf numFmtId="0" fontId="1" fillId="0" borderId="5" xfId="0" applyFont="1" applyBorder="1"/>
    <xf numFmtId="164" fontId="2" fillId="0" borderId="20" xfId="0" applyNumberFormat="1" applyFont="1" applyBorder="1" applyAlignment="1">
      <alignment horizontal="center"/>
    </xf>
    <xf numFmtId="164" fontId="2" fillId="0" borderId="18" xfId="0" applyNumberFormat="1" applyFont="1" applyBorder="1" applyAlignment="1">
      <alignment horizontal="center"/>
    </xf>
    <xf numFmtId="164" fontId="2" fillId="0" borderId="19" xfId="0" applyNumberFormat="1" applyFont="1" applyBorder="1" applyAlignment="1">
      <alignment horizontal="right"/>
    </xf>
    <xf numFmtId="164" fontId="0" fillId="0" borderId="3" xfId="0" applyNumberFormat="1" applyBorder="1"/>
    <xf numFmtId="164" fontId="0" fillId="0" borderId="1" xfId="0" applyNumberFormat="1" applyBorder="1"/>
    <xf numFmtId="164" fontId="1" fillId="0" borderId="3" xfId="0" applyNumberFormat="1" applyFont="1" applyBorder="1"/>
    <xf numFmtId="164" fontId="5" fillId="0" borderId="19" xfId="0" applyNumberFormat="1" applyFont="1" applyBorder="1" applyAlignment="1">
      <alignment horizontal="right"/>
    </xf>
    <xf numFmtId="164" fontId="1" fillId="0" borderId="1" xfId="0" applyNumberFormat="1" applyFont="1" applyBorder="1"/>
    <xf numFmtId="0" fontId="1" fillId="0" borderId="29" xfId="0" applyFont="1" applyBorder="1" applyAlignment="1">
      <alignment horizontal="left"/>
    </xf>
    <xf numFmtId="164" fontId="1" fillId="0" borderId="15" xfId="0" applyNumberFormat="1" applyFont="1" applyBorder="1"/>
    <xf numFmtId="164" fontId="2" fillId="0" borderId="34" xfId="0" applyNumberFormat="1" applyFont="1" applyBorder="1" applyAlignment="1">
      <alignment horizontal="right"/>
    </xf>
    <xf numFmtId="0" fontId="1" fillId="0" borderId="25" xfId="0" applyFont="1" applyBorder="1"/>
    <xf numFmtId="164" fontId="1" fillId="0" borderId="13" xfId="0" applyNumberFormat="1" applyFont="1" applyBorder="1"/>
    <xf numFmtId="164" fontId="5" fillId="0" borderId="8" xfId="0" applyNumberFormat="1" applyFont="1" applyBorder="1" applyAlignment="1">
      <alignment horizontal="right"/>
    </xf>
    <xf numFmtId="0" fontId="0" fillId="0" borderId="29" xfId="0" applyBorder="1" applyAlignment="1">
      <alignment horizontal="left" indent="5"/>
    </xf>
    <xf numFmtId="164" fontId="0" fillId="0" borderId="15" xfId="0" applyNumberFormat="1" applyBorder="1"/>
    <xf numFmtId="164" fontId="0" fillId="0" borderId="10" xfId="0" applyNumberFormat="1" applyBorder="1"/>
    <xf numFmtId="0" fontId="1" fillId="0" borderId="25" xfId="0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0" fillId="0" borderId="29" xfId="0" applyBorder="1" applyAlignment="1">
      <alignment horizontal="center"/>
    </xf>
    <xf numFmtId="164" fontId="2" fillId="0" borderId="17" xfId="0" applyNumberFormat="1" applyFont="1" applyBorder="1" applyAlignment="1">
      <alignment horizontal="right"/>
    </xf>
    <xf numFmtId="164" fontId="5" fillId="0" borderId="17" xfId="0" applyNumberFormat="1" applyFont="1" applyBorder="1" applyAlignment="1">
      <alignment horizontal="right"/>
    </xf>
    <xf numFmtId="164" fontId="2" fillId="0" borderId="36" xfId="0" applyNumberFormat="1" applyFont="1" applyBorder="1" applyAlignment="1">
      <alignment horizontal="right"/>
    </xf>
    <xf numFmtId="164" fontId="5" fillId="0" borderId="12" xfId="0" applyNumberFormat="1" applyFont="1" applyBorder="1" applyAlignment="1">
      <alignment horizontal="right"/>
    </xf>
    <xf numFmtId="164" fontId="1" fillId="0" borderId="31" xfId="0" applyNumberFormat="1" applyFont="1" applyBorder="1"/>
    <xf numFmtId="164" fontId="1" fillId="0" borderId="32" xfId="0" applyNumberFormat="1" applyFont="1" applyBorder="1"/>
    <xf numFmtId="164" fontId="5" fillId="0" borderId="33" xfId="0" applyNumberFormat="1" applyFont="1" applyBorder="1" applyAlignment="1">
      <alignment horizontal="right"/>
    </xf>
    <xf numFmtId="164" fontId="5" fillId="0" borderId="37" xfId="0" applyNumberFormat="1" applyFont="1" applyBorder="1" applyAlignment="1">
      <alignment horizontal="right"/>
    </xf>
    <xf numFmtId="10" fontId="0" fillId="0" borderId="0" xfId="0" applyNumberFormat="1" applyFont="1"/>
    <xf numFmtId="10" fontId="1" fillId="0" borderId="25" xfId="0" applyNumberFormat="1" applyFont="1" applyBorder="1" applyAlignment="1">
      <alignment horizontal="center"/>
    </xf>
    <xf numFmtId="10" fontId="1" fillId="0" borderId="28" xfId="0" applyNumberFormat="1" applyFont="1" applyBorder="1" applyAlignment="1">
      <alignment horizontal="center" vertical="center" wrapText="1"/>
    </xf>
    <xf numFmtId="10" fontId="2" fillId="0" borderId="25" xfId="0" applyNumberFormat="1" applyFont="1" applyBorder="1" applyAlignment="1">
      <alignment horizontal="center"/>
    </xf>
    <xf numFmtId="10" fontId="6" fillId="0" borderId="27" xfId="0" applyNumberFormat="1" applyFont="1" applyBorder="1"/>
    <xf numFmtId="10" fontId="6" fillId="0" borderId="25" xfId="0" applyNumberFormat="1" applyFont="1" applyBorder="1"/>
    <xf numFmtId="10" fontId="6" fillId="0" borderId="29" xfId="0" applyNumberFormat="1" applyFont="1" applyBorder="1"/>
    <xf numFmtId="10" fontId="6" fillId="0" borderId="35" xfId="0" applyNumberFormat="1" applyFont="1" applyBorder="1"/>
    <xf numFmtId="164" fontId="2" fillId="0" borderId="20" xfId="0" applyNumberFormat="1" applyFont="1" applyBorder="1" applyAlignment="1">
      <alignment horizontal="right"/>
    </xf>
    <xf numFmtId="0" fontId="7" fillId="0" borderId="27" xfId="0" applyFont="1" applyBorder="1"/>
    <xf numFmtId="0" fontId="7" fillId="0" borderId="27" xfId="0" applyFont="1" applyBorder="1" applyAlignment="1">
      <alignment horizontal="left" indent="5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0" fillId="0" borderId="4" xfId="0" applyBorder="1" applyAlignment="1">
      <alignment horizontal="left"/>
    </xf>
    <xf numFmtId="164" fontId="1" fillId="0" borderId="0" xfId="0" applyNumberFormat="1" applyFont="1"/>
    <xf numFmtId="0" fontId="1" fillId="0" borderId="1" xfId="0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164" fontId="0" fillId="0" borderId="1" xfId="0" applyNumberFormat="1" applyFont="1" applyBorder="1"/>
    <xf numFmtId="0" fontId="8" fillId="3" borderId="27" xfId="0" applyFont="1" applyFill="1" applyBorder="1"/>
    <xf numFmtId="0" fontId="7" fillId="0" borderId="27" xfId="0" applyFont="1" applyBorder="1" applyAlignment="1">
      <alignment horizontal="left"/>
    </xf>
    <xf numFmtId="164" fontId="1" fillId="3" borderId="3" xfId="0" applyNumberFormat="1" applyFont="1" applyFill="1" applyBorder="1"/>
    <xf numFmtId="164" fontId="1" fillId="2" borderId="1" xfId="0" applyNumberFormat="1" applyFont="1" applyFill="1" applyBorder="1"/>
    <xf numFmtId="164" fontId="2" fillId="0" borderId="18" xfId="0" applyNumberFormat="1" applyFont="1" applyBorder="1" applyAlignment="1">
      <alignment horizontal="right"/>
    </xf>
    <xf numFmtId="164" fontId="0" fillId="0" borderId="0" xfId="0" applyNumberFormat="1"/>
    <xf numFmtId="0" fontId="1" fillId="0" borderId="6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" xfId="0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1" xfId="0" applyFont="1" applyBorder="1" applyAlignment="1">
      <alignment horizontal="left"/>
    </xf>
  </cellXfs>
  <cellStyles count="2">
    <cellStyle name="Normální" xfId="0" builtinId="0"/>
    <cellStyle name="Normální 2" xfId="1"/>
  </cellStyles>
  <dxfs count="2">
    <dxf>
      <font>
        <color theme="0"/>
      </font>
      <numFmt numFmtId="165" formatCode=";;;"/>
    </dxf>
    <dxf>
      <numFmt numFmtId="165" formatCode=";;;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lanh/Documents/TSMCH/Rozbory/Rozbory%20n&#225;klad&#367;%20a%20v&#253;nos&#367;%20-%20hlavn&#237;%20&#269;innost%20-%20rok%202017%20-%201-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yhodnocení hospodaření PO"/>
      <sheetName val="Vyhod. hosp. PO -střediska"/>
      <sheetName val="Rozbory"/>
      <sheetName val="HČ - SKUT 2017"/>
      <sheetName val="101"/>
      <sheetName val="102"/>
      <sheetName val="103"/>
      <sheetName val="104"/>
      <sheetName val="105"/>
      <sheetName val="108"/>
      <sheetName val="200"/>
      <sheetName val="201"/>
      <sheetName val="202"/>
      <sheetName val="204"/>
      <sheetName val="205"/>
      <sheetName val="206"/>
      <sheetName val="208+209"/>
      <sheetName val="210"/>
      <sheetName val="211"/>
      <sheetName val="HČ - SKUT 2016"/>
      <sheetName val="HČ - SKUT 2015"/>
      <sheetName val="HČ - SKUT 2014"/>
      <sheetName val="HČ - SKUT 2013"/>
      <sheetName val="HČ - SKUT 2012"/>
      <sheetName val="HČ - SKUT 2011"/>
      <sheetName val="pomocné 203+211"/>
      <sheetName val="Měsíční náklady"/>
      <sheetName val="Výnosy bez střediska"/>
      <sheetName val="10104"/>
      <sheetName val="203"/>
      <sheetName val="1090204"/>
      <sheetName val="1100206"/>
      <sheetName val="310210"/>
    </sheetNames>
    <sheetDataSet>
      <sheetData sheetId="0">
        <row r="14">
          <cell r="D14">
            <v>14958710.77</v>
          </cell>
          <cell r="E14">
            <v>15377000</v>
          </cell>
          <cell r="J14">
            <v>7296902.6299999999</v>
          </cell>
          <cell r="K14">
            <v>6925541.3700000001</v>
          </cell>
        </row>
        <row r="15">
          <cell r="D15">
            <v>0</v>
          </cell>
          <cell r="E15">
            <v>0</v>
          </cell>
          <cell r="J15">
            <v>0</v>
          </cell>
          <cell r="K15">
            <v>0</v>
          </cell>
        </row>
        <row r="16">
          <cell r="D16">
            <v>2460000</v>
          </cell>
          <cell r="E16">
            <v>0</v>
          </cell>
          <cell r="J16">
            <v>1291593</v>
          </cell>
          <cell r="K16">
            <v>0</v>
          </cell>
        </row>
        <row r="17">
          <cell r="D17">
            <v>0</v>
          </cell>
          <cell r="E17">
            <v>0</v>
          </cell>
          <cell r="J17">
            <v>0</v>
          </cell>
          <cell r="K17">
            <v>0</v>
          </cell>
        </row>
        <row r="18">
          <cell r="D18">
            <v>0</v>
          </cell>
          <cell r="E18">
            <v>0</v>
          </cell>
          <cell r="J18">
            <v>0</v>
          </cell>
          <cell r="K18">
            <v>0</v>
          </cell>
        </row>
        <row r="19">
          <cell r="D19">
            <v>1579792</v>
          </cell>
          <cell r="E19">
            <v>0</v>
          </cell>
          <cell r="J19">
            <v>1530432.9300000002</v>
          </cell>
          <cell r="K19">
            <v>9274.9</v>
          </cell>
        </row>
        <row r="20">
          <cell r="D20">
            <v>0</v>
          </cell>
          <cell r="E20">
            <v>0</v>
          </cell>
          <cell r="J20">
            <v>0</v>
          </cell>
          <cell r="K20">
            <v>0</v>
          </cell>
        </row>
        <row r="21">
          <cell r="D21">
            <v>0</v>
          </cell>
          <cell r="E21">
            <v>0</v>
          </cell>
          <cell r="J21">
            <v>158851.24</v>
          </cell>
          <cell r="K21">
            <v>0</v>
          </cell>
        </row>
        <row r="23">
          <cell r="D23">
            <v>2452740</v>
          </cell>
          <cell r="E23">
            <v>29000</v>
          </cell>
          <cell r="J23">
            <v>1646200.65</v>
          </cell>
          <cell r="K23">
            <v>1587.58</v>
          </cell>
        </row>
        <row r="24">
          <cell r="D24">
            <v>12641075.219999999</v>
          </cell>
          <cell r="E24">
            <v>2420500</v>
          </cell>
          <cell r="J24">
            <v>5887770.9100000011</v>
          </cell>
          <cell r="K24">
            <v>1002254.61</v>
          </cell>
        </row>
        <row r="25">
          <cell r="D25">
            <v>8905882.6799999997</v>
          </cell>
          <cell r="E25">
            <v>62000</v>
          </cell>
          <cell r="J25">
            <v>4245955.13</v>
          </cell>
          <cell r="K25">
            <v>24801.54</v>
          </cell>
        </row>
        <row r="26">
          <cell r="D26">
            <v>26689179.546999998</v>
          </cell>
          <cell r="E26">
            <v>4192000</v>
          </cell>
          <cell r="J26">
            <v>13991171.709999999</v>
          </cell>
          <cell r="K26">
            <v>2046443.72</v>
          </cell>
        </row>
        <row r="27">
          <cell r="D27">
            <v>43409204.650000006</v>
          </cell>
          <cell r="E27">
            <v>2424000</v>
          </cell>
          <cell r="J27">
            <v>20619722</v>
          </cell>
          <cell r="K27">
            <v>1158343</v>
          </cell>
        </row>
        <row r="28">
          <cell r="D28">
            <v>42492439.650000006</v>
          </cell>
          <cell r="E28">
            <v>2424000</v>
          </cell>
          <cell r="J28">
            <v>20278742</v>
          </cell>
          <cell r="K28">
            <v>1158343</v>
          </cell>
        </row>
        <row r="29">
          <cell r="D29">
            <v>916765</v>
          </cell>
          <cell r="E29">
            <v>0</v>
          </cell>
          <cell r="J29">
            <v>340980</v>
          </cell>
          <cell r="K29">
            <v>0</v>
          </cell>
        </row>
        <row r="30">
          <cell r="D30">
            <v>14952629.354249999</v>
          </cell>
          <cell r="E30">
            <v>836669</v>
          </cell>
          <cell r="J30">
            <v>7092274.7199999997</v>
          </cell>
          <cell r="K30">
            <v>421605</v>
          </cell>
        </row>
        <row r="31">
          <cell r="D31">
            <v>75700</v>
          </cell>
          <cell r="E31">
            <v>391800</v>
          </cell>
          <cell r="J31">
            <v>64505.7</v>
          </cell>
          <cell r="K31">
            <v>3000</v>
          </cell>
        </row>
        <row r="32">
          <cell r="D32">
            <v>8998076</v>
          </cell>
          <cell r="E32">
            <v>1447100</v>
          </cell>
          <cell r="J32">
            <v>4570760.8900000006</v>
          </cell>
          <cell r="K32">
            <v>658389.11</v>
          </cell>
        </row>
        <row r="33">
          <cell r="D33">
            <v>7748312.3197499942</v>
          </cell>
          <cell r="E33">
            <v>2342634</v>
          </cell>
          <cell r="J33">
            <v>6527300.1900000069</v>
          </cell>
          <cell r="K33">
            <v>804273.94000000006</v>
          </cell>
        </row>
        <row r="37">
          <cell r="D37">
            <v>105643000</v>
          </cell>
          <cell r="J37">
            <v>53900000</v>
          </cell>
        </row>
        <row r="47">
          <cell r="D47">
            <v>1665.23</v>
          </cell>
        </row>
        <row r="48">
          <cell r="D48">
            <v>0</v>
          </cell>
        </row>
        <row r="49">
          <cell r="D49">
            <v>5229.1400000000003</v>
          </cell>
        </row>
        <row r="50">
          <cell r="D50">
            <v>0</v>
          </cell>
        </row>
        <row r="51">
          <cell r="D51">
            <v>0</v>
          </cell>
        </row>
        <row r="52">
          <cell r="D52">
            <v>0</v>
          </cell>
        </row>
        <row r="55">
          <cell r="D55">
            <v>0</v>
          </cell>
        </row>
        <row r="56">
          <cell r="D56">
            <v>0</v>
          </cell>
        </row>
        <row r="57">
          <cell r="D57">
            <v>3849.4860000000003</v>
          </cell>
        </row>
        <row r="58">
          <cell r="D58">
            <v>0</v>
          </cell>
        </row>
        <row r="59">
          <cell r="D59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S68"/>
  <sheetViews>
    <sheetView showGridLines="0" tabSelected="1" topLeftCell="A4" zoomScaleNormal="100" workbookViewId="0">
      <selection activeCell="D10" sqref="D10"/>
    </sheetView>
  </sheetViews>
  <sheetFormatPr defaultColWidth="0" defaultRowHeight="14.4" zeroHeight="1" x14ac:dyDescent="0.3"/>
  <cols>
    <col min="1" max="1" width="4.5546875" customWidth="1"/>
    <col min="2" max="2" width="9.109375" customWidth="1"/>
    <col min="3" max="3" width="50.5546875" bestFit="1" customWidth="1"/>
    <col min="4" max="4" width="13.6640625" customWidth="1"/>
    <col min="5" max="5" width="11.6640625" customWidth="1"/>
    <col min="6" max="6" width="13.33203125" customWidth="1"/>
    <col min="7" max="7" width="13.5546875" customWidth="1"/>
    <col min="8" max="8" width="11.6640625" customWidth="1"/>
    <col min="9" max="9" width="13.88671875" customWidth="1"/>
    <col min="10" max="10" width="13.21875" customWidth="1"/>
    <col min="11" max="11" width="11.6640625" customWidth="1"/>
    <col min="12" max="12" width="12.77734375" customWidth="1"/>
    <col min="13" max="13" width="11.6640625" style="55" customWidth="1"/>
    <col min="14" max="19" width="9.109375" customWidth="1"/>
    <col min="20" max="16384" width="9.109375" hidden="1"/>
  </cols>
  <sheetData>
    <row r="1" spans="2:13" ht="15" x14ac:dyDescent="0.25"/>
    <row r="2" spans="2:13" ht="15" x14ac:dyDescent="0.25"/>
    <row r="3" spans="2:13" ht="21" x14ac:dyDescent="0.4">
      <c r="B3" s="2" t="s">
        <v>110</v>
      </c>
    </row>
    <row r="4" spans="2:13" ht="15" x14ac:dyDescent="0.25"/>
    <row r="5" spans="2:13" x14ac:dyDescent="0.3">
      <c r="B5" t="s">
        <v>111</v>
      </c>
    </row>
    <row r="6" spans="2:13" x14ac:dyDescent="0.3">
      <c r="B6" t="s">
        <v>112</v>
      </c>
    </row>
    <row r="7" spans="2:13" x14ac:dyDescent="0.3">
      <c r="B7" t="s">
        <v>113</v>
      </c>
    </row>
    <row r="8" spans="2:13" ht="15" x14ac:dyDescent="0.25"/>
    <row r="9" spans="2:13" x14ac:dyDescent="0.3">
      <c r="B9" s="1" t="s">
        <v>68</v>
      </c>
    </row>
    <row r="10" spans="2:13" ht="15.75" thickBot="1" x14ac:dyDescent="0.3"/>
    <row r="11" spans="2:13" x14ac:dyDescent="0.3">
      <c r="B11" s="82" t="s">
        <v>40</v>
      </c>
      <c r="C11" s="84" t="s">
        <v>41</v>
      </c>
      <c r="D11" s="86" t="s">
        <v>116</v>
      </c>
      <c r="E11" s="87"/>
      <c r="F11" s="88"/>
      <c r="G11" s="89" t="s">
        <v>117</v>
      </c>
      <c r="H11" s="87"/>
      <c r="I11" s="90"/>
      <c r="J11" s="86" t="s">
        <v>114</v>
      </c>
      <c r="K11" s="87"/>
      <c r="L11" s="90"/>
      <c r="M11" s="56"/>
    </row>
    <row r="12" spans="2:13" ht="29.4" thickBot="1" x14ac:dyDescent="0.35">
      <c r="B12" s="83"/>
      <c r="C12" s="85"/>
      <c r="D12" s="7" t="s">
        <v>42</v>
      </c>
      <c r="E12" s="8" t="s">
        <v>43</v>
      </c>
      <c r="F12" s="9" t="s">
        <v>44</v>
      </c>
      <c r="G12" s="10" t="s">
        <v>42</v>
      </c>
      <c r="H12" s="8" t="s">
        <v>43</v>
      </c>
      <c r="I12" s="11" t="s">
        <v>44</v>
      </c>
      <c r="J12" s="7" t="s">
        <v>42</v>
      </c>
      <c r="K12" s="8" t="s">
        <v>43</v>
      </c>
      <c r="L12" s="11" t="s">
        <v>44</v>
      </c>
      <c r="M12" s="57" t="s">
        <v>103</v>
      </c>
    </row>
    <row r="13" spans="2:13" x14ac:dyDescent="0.3">
      <c r="B13" s="15"/>
      <c r="C13" s="18" t="s">
        <v>45</v>
      </c>
      <c r="D13" s="12" t="s">
        <v>46</v>
      </c>
      <c r="E13" s="13" t="s">
        <v>47</v>
      </c>
      <c r="F13" s="14" t="s">
        <v>49</v>
      </c>
      <c r="G13" s="5" t="s">
        <v>48</v>
      </c>
      <c r="H13" s="4" t="s">
        <v>84</v>
      </c>
      <c r="I13" s="6" t="s">
        <v>85</v>
      </c>
      <c r="J13" s="3" t="s">
        <v>94</v>
      </c>
      <c r="K13" s="4" t="s">
        <v>95</v>
      </c>
      <c r="L13" s="6" t="s">
        <v>96</v>
      </c>
      <c r="M13" s="58" t="s">
        <v>104</v>
      </c>
    </row>
    <row r="14" spans="2:13" x14ac:dyDescent="0.3">
      <c r="B14" s="16" t="s">
        <v>0</v>
      </c>
      <c r="C14" s="19" t="s">
        <v>105</v>
      </c>
      <c r="D14" s="63">
        <f>+'[1]Vyhodnocení hospodaření PO'!$D14</f>
        <v>14958710.77</v>
      </c>
      <c r="E14" s="80">
        <f>+'[1]Vyhodnocení hospodaření PO'!$E14</f>
        <v>15377000</v>
      </c>
      <c r="F14" s="28">
        <f>D14+E14</f>
        <v>30335710.77</v>
      </c>
      <c r="G14" s="26">
        <v>14958710.77</v>
      </c>
      <c r="H14" s="27">
        <v>15377000</v>
      </c>
      <c r="I14" s="28">
        <f>G14+H14</f>
        <v>30335710.77</v>
      </c>
      <c r="J14" s="26">
        <f>+'[1]Vyhodnocení hospodaření PO'!J14</f>
        <v>7296902.6299999999</v>
      </c>
      <c r="K14" s="27">
        <f>+'[1]Vyhodnocení hospodaření PO'!K14</f>
        <v>6925541.3700000001</v>
      </c>
      <c r="L14" s="47">
        <f>J14+K14</f>
        <v>14222444</v>
      </c>
      <c r="M14" s="59">
        <f>L14/I14</f>
        <v>0.46883503432083917</v>
      </c>
    </row>
    <row r="15" spans="2:13" x14ac:dyDescent="0.3">
      <c r="B15" s="16" t="s">
        <v>1</v>
      </c>
      <c r="C15" s="64" t="s">
        <v>87</v>
      </c>
      <c r="D15" s="63">
        <f>+'[1]Vyhodnocení hospodaření PO'!$D15</f>
        <v>0</v>
      </c>
      <c r="E15" s="80">
        <f>+'[1]Vyhodnocení hospodaření PO'!$E15</f>
        <v>0</v>
      </c>
      <c r="F15" s="28">
        <f t="shared" ref="F15:F33" si="0">D15+E15</f>
        <v>0</v>
      </c>
      <c r="G15" s="29">
        <v>0</v>
      </c>
      <c r="H15" s="30">
        <v>0</v>
      </c>
      <c r="I15" s="28">
        <f t="shared" ref="I15:I35" si="1">G15+H15</f>
        <v>0</v>
      </c>
      <c r="J15" s="29">
        <f>+'[1]Vyhodnocení hospodaření PO'!J15</f>
        <v>0</v>
      </c>
      <c r="K15" s="30">
        <f>+'[1]Vyhodnocení hospodaření PO'!K15</f>
        <v>0</v>
      </c>
      <c r="L15" s="47">
        <f t="shared" ref="L15:L35" si="2">J15+K15</f>
        <v>0</v>
      </c>
      <c r="M15" s="59" t="e">
        <f t="shared" ref="M15:M37" si="3">L15/I15</f>
        <v>#DIV/0!</v>
      </c>
    </row>
    <row r="16" spans="2:13" x14ac:dyDescent="0.3">
      <c r="B16" s="16" t="s">
        <v>3</v>
      </c>
      <c r="C16" s="77" t="s">
        <v>109</v>
      </c>
      <c r="D16" s="63">
        <f>+'[1]Vyhodnocení hospodaření PO'!$D16</f>
        <v>2460000</v>
      </c>
      <c r="E16" s="80">
        <f>+'[1]Vyhodnocení hospodaření PO'!$E16</f>
        <v>0</v>
      </c>
      <c r="F16" s="28">
        <f t="shared" si="0"/>
        <v>2460000</v>
      </c>
      <c r="G16" s="26">
        <v>2460000</v>
      </c>
      <c r="H16" s="27">
        <v>0</v>
      </c>
      <c r="I16" s="28">
        <f t="shared" si="1"/>
        <v>2460000</v>
      </c>
      <c r="J16" s="26">
        <f>+'[1]Vyhodnocení hospodaření PO'!J16</f>
        <v>1291593</v>
      </c>
      <c r="K16" s="27">
        <f>+'[1]Vyhodnocení hospodaření PO'!K16</f>
        <v>0</v>
      </c>
      <c r="L16" s="47">
        <f t="shared" si="2"/>
        <v>1291593</v>
      </c>
      <c r="M16" s="59">
        <f t="shared" si="3"/>
        <v>0.52503780487804874</v>
      </c>
    </row>
    <row r="17" spans="2:13" x14ac:dyDescent="0.3">
      <c r="B17" s="16" t="s">
        <v>5</v>
      </c>
      <c r="C17" s="64" t="s">
        <v>88</v>
      </c>
      <c r="D17" s="63">
        <f>+'[1]Vyhodnocení hospodaření PO'!$D17</f>
        <v>0</v>
      </c>
      <c r="E17" s="80">
        <f>+'[1]Vyhodnocení hospodaření PO'!$E17</f>
        <v>0</v>
      </c>
      <c r="F17" s="28">
        <f t="shared" si="0"/>
        <v>0</v>
      </c>
      <c r="G17" s="26">
        <v>0</v>
      </c>
      <c r="H17" s="27">
        <v>0</v>
      </c>
      <c r="I17" s="28">
        <f t="shared" si="1"/>
        <v>0</v>
      </c>
      <c r="J17" s="26">
        <f>+'[1]Vyhodnocení hospodaření PO'!J17</f>
        <v>0</v>
      </c>
      <c r="K17" s="27">
        <f>+'[1]Vyhodnocení hospodaření PO'!K17</f>
        <v>0</v>
      </c>
      <c r="L17" s="47">
        <f t="shared" si="2"/>
        <v>0</v>
      </c>
      <c r="M17" s="59" t="e">
        <f t="shared" si="3"/>
        <v>#DIV/0!</v>
      </c>
    </row>
    <row r="18" spans="2:13" x14ac:dyDescent="0.3">
      <c r="B18" s="16" t="s">
        <v>7</v>
      </c>
      <c r="C18" s="20" t="s">
        <v>89</v>
      </c>
      <c r="D18" s="63">
        <f>+'[1]Vyhodnocení hospodaření PO'!$D18</f>
        <v>0</v>
      </c>
      <c r="E18" s="80">
        <f>+'[1]Vyhodnocení hospodaření PO'!$E18</f>
        <v>0</v>
      </c>
      <c r="F18" s="28">
        <f t="shared" si="0"/>
        <v>0</v>
      </c>
      <c r="G18" s="26">
        <v>0</v>
      </c>
      <c r="H18" s="27">
        <v>0</v>
      </c>
      <c r="I18" s="28">
        <f t="shared" si="1"/>
        <v>0</v>
      </c>
      <c r="J18" s="26">
        <f>+'[1]Vyhodnocení hospodaření PO'!J18</f>
        <v>0</v>
      </c>
      <c r="K18" s="27">
        <f>+'[1]Vyhodnocení hospodaření PO'!K18</f>
        <v>0</v>
      </c>
      <c r="L18" s="47">
        <f t="shared" si="2"/>
        <v>0</v>
      </c>
      <c r="M18" s="59" t="e">
        <f t="shared" si="3"/>
        <v>#DIV/0!</v>
      </c>
    </row>
    <row r="19" spans="2:13" x14ac:dyDescent="0.3">
      <c r="B19" s="16" t="s">
        <v>9</v>
      </c>
      <c r="C19" s="21" t="s">
        <v>2</v>
      </c>
      <c r="D19" s="63">
        <f>+'[1]Vyhodnocení hospodaření PO'!$D19</f>
        <v>1579792</v>
      </c>
      <c r="E19" s="80">
        <f>+'[1]Vyhodnocení hospodaření PO'!$E19</f>
        <v>0</v>
      </c>
      <c r="F19" s="28">
        <f t="shared" si="0"/>
        <v>1579792</v>
      </c>
      <c r="G19" s="29">
        <v>1579792</v>
      </c>
      <c r="H19" s="30">
        <v>0</v>
      </c>
      <c r="I19" s="28">
        <f t="shared" si="1"/>
        <v>1579792</v>
      </c>
      <c r="J19" s="29">
        <f>+'[1]Vyhodnocení hospodaření PO'!J19</f>
        <v>1530432.9300000002</v>
      </c>
      <c r="K19" s="30">
        <f>+'[1]Vyhodnocení hospodaření PO'!K19</f>
        <v>9274.9</v>
      </c>
      <c r="L19" s="47">
        <f t="shared" si="2"/>
        <v>1539707.83</v>
      </c>
      <c r="M19" s="59">
        <f t="shared" si="3"/>
        <v>0.97462693189989569</v>
      </c>
    </row>
    <row r="20" spans="2:13" x14ac:dyDescent="0.3">
      <c r="B20" s="16" t="s">
        <v>11</v>
      </c>
      <c r="C20" s="21" t="s">
        <v>4</v>
      </c>
      <c r="D20" s="63">
        <f>+'[1]Vyhodnocení hospodaření PO'!$D20</f>
        <v>0</v>
      </c>
      <c r="E20" s="80">
        <f>+'[1]Vyhodnocení hospodaření PO'!$E20</f>
        <v>0</v>
      </c>
      <c r="F20" s="28">
        <f t="shared" si="0"/>
        <v>0</v>
      </c>
      <c r="G20" s="29">
        <v>0</v>
      </c>
      <c r="H20" s="30">
        <v>0</v>
      </c>
      <c r="I20" s="28">
        <f t="shared" si="1"/>
        <v>0</v>
      </c>
      <c r="J20" s="29">
        <f>+'[1]Vyhodnocení hospodaření PO'!J20</f>
        <v>0</v>
      </c>
      <c r="K20" s="30">
        <f>+'[1]Vyhodnocení hospodaření PO'!K20</f>
        <v>0</v>
      </c>
      <c r="L20" s="47">
        <f t="shared" si="2"/>
        <v>0</v>
      </c>
      <c r="M20" s="59" t="e">
        <f t="shared" si="3"/>
        <v>#DIV/0!</v>
      </c>
    </row>
    <row r="21" spans="2:13" x14ac:dyDescent="0.3">
      <c r="B21" s="16" t="s">
        <v>13</v>
      </c>
      <c r="C21" s="22" t="s">
        <v>6</v>
      </c>
      <c r="D21" s="63">
        <f>+'[1]Vyhodnocení hospodaření PO'!$D21</f>
        <v>0</v>
      </c>
      <c r="E21" s="80">
        <f>+'[1]Vyhodnocení hospodaření PO'!$E21</f>
        <v>0</v>
      </c>
      <c r="F21" s="28">
        <f t="shared" si="0"/>
        <v>0</v>
      </c>
      <c r="G21" s="29">
        <v>0</v>
      </c>
      <c r="H21" s="30">
        <v>0</v>
      </c>
      <c r="I21" s="28">
        <f t="shared" si="1"/>
        <v>0</v>
      </c>
      <c r="J21" s="29">
        <f>+'[1]Vyhodnocení hospodaření PO'!J21</f>
        <v>158851.24</v>
      </c>
      <c r="K21" s="30">
        <f>+'[1]Vyhodnocení hospodaření PO'!K21</f>
        <v>0</v>
      </c>
      <c r="L21" s="47">
        <f t="shared" si="2"/>
        <v>158851.24</v>
      </c>
      <c r="M21" s="59" t="e">
        <f t="shared" si="3"/>
        <v>#DIV/0!</v>
      </c>
    </row>
    <row r="22" spans="2:13" x14ac:dyDescent="0.3">
      <c r="B22" s="17" t="s">
        <v>15</v>
      </c>
      <c r="C22" s="23" t="s">
        <v>8</v>
      </c>
      <c r="D22" s="31">
        <f>SUM(D14:D19)</f>
        <v>18998502.77</v>
      </c>
      <c r="E22" s="31">
        <f>SUM(E14:E19)</f>
        <v>15377000</v>
      </c>
      <c r="F22" s="32">
        <f t="shared" si="0"/>
        <v>34375502.769999996</v>
      </c>
      <c r="G22" s="31">
        <f>SUM(G14:G19)</f>
        <v>18998502.77</v>
      </c>
      <c r="H22" s="31">
        <f>SUM(H14:H19)</f>
        <v>15377000</v>
      </c>
      <c r="I22" s="32">
        <f t="shared" si="1"/>
        <v>34375502.769999996</v>
      </c>
      <c r="J22" s="31">
        <f>SUM(J14:J19)</f>
        <v>10118928.559999999</v>
      </c>
      <c r="K22" s="31">
        <f>SUM(K14:K19)</f>
        <v>6934816.2700000005</v>
      </c>
      <c r="L22" s="48">
        <f t="shared" si="2"/>
        <v>17053744.829999998</v>
      </c>
      <c r="M22" s="59">
        <f t="shared" si="3"/>
        <v>0.49610168450781322</v>
      </c>
    </row>
    <row r="23" spans="2:13" x14ac:dyDescent="0.3">
      <c r="B23" s="16" t="s">
        <v>17</v>
      </c>
      <c r="C23" s="21" t="s">
        <v>10</v>
      </c>
      <c r="D23" s="63">
        <f>+'[1]Vyhodnocení hospodaření PO'!$D23</f>
        <v>2452740</v>
      </c>
      <c r="E23" s="80">
        <f>+'[1]Vyhodnocení hospodaření PO'!$E23</f>
        <v>29000</v>
      </c>
      <c r="F23" s="28">
        <f t="shared" si="0"/>
        <v>2481740</v>
      </c>
      <c r="G23" s="63">
        <f>+'[1]Vyhodnocení hospodaření PO'!$D23</f>
        <v>2452740</v>
      </c>
      <c r="H23" s="80">
        <f>+'[1]Vyhodnocení hospodaření PO'!$E23</f>
        <v>29000</v>
      </c>
      <c r="I23" s="28">
        <f t="shared" si="1"/>
        <v>2481740</v>
      </c>
      <c r="J23" s="29">
        <f>+'[1]Vyhodnocení hospodaření PO'!J23</f>
        <v>1646200.65</v>
      </c>
      <c r="K23" s="30">
        <f>+'[1]Vyhodnocení hospodaření PO'!K23</f>
        <v>1587.58</v>
      </c>
      <c r="L23" s="47">
        <f t="shared" si="2"/>
        <v>1647788.23</v>
      </c>
      <c r="M23" s="59">
        <f t="shared" si="3"/>
        <v>0.66396489156801275</v>
      </c>
    </row>
    <row r="24" spans="2:13" x14ac:dyDescent="0.3">
      <c r="B24" s="16" t="s">
        <v>19</v>
      </c>
      <c r="C24" s="21" t="s">
        <v>12</v>
      </c>
      <c r="D24" s="63">
        <f>+'[1]Vyhodnocení hospodaření PO'!$D24</f>
        <v>12641075.219999999</v>
      </c>
      <c r="E24" s="80">
        <f>+'[1]Vyhodnocení hospodaření PO'!$E24</f>
        <v>2420500</v>
      </c>
      <c r="F24" s="28">
        <f>D24+E24</f>
        <v>15061575.219999999</v>
      </c>
      <c r="G24" s="63">
        <f>+'[1]Vyhodnocení hospodaření PO'!$D24</f>
        <v>12641075.219999999</v>
      </c>
      <c r="H24" s="80">
        <f>+'[1]Vyhodnocení hospodaření PO'!$E24</f>
        <v>2420500</v>
      </c>
      <c r="I24" s="28">
        <f t="shared" si="1"/>
        <v>15061575.219999999</v>
      </c>
      <c r="J24" s="29">
        <f>+'[1]Vyhodnocení hospodaření PO'!J24</f>
        <v>5887770.9100000011</v>
      </c>
      <c r="K24" s="30">
        <f>+'[1]Vyhodnocení hospodaření PO'!K24</f>
        <v>1002254.61</v>
      </c>
      <c r="L24" s="47">
        <f t="shared" si="2"/>
        <v>6890025.5200000014</v>
      </c>
      <c r="M24" s="59">
        <f t="shared" si="3"/>
        <v>0.45745716628967592</v>
      </c>
    </row>
    <row r="25" spans="2:13" x14ac:dyDescent="0.3">
      <c r="B25" s="16" t="s">
        <v>20</v>
      </c>
      <c r="C25" s="21" t="s">
        <v>14</v>
      </c>
      <c r="D25" s="63">
        <f>+'[1]Vyhodnocení hospodaření PO'!$D25</f>
        <v>8905882.6799999997</v>
      </c>
      <c r="E25" s="80">
        <f>+'[1]Vyhodnocení hospodaření PO'!$E25</f>
        <v>62000</v>
      </c>
      <c r="F25" s="28">
        <f t="shared" si="0"/>
        <v>8967882.6799999997</v>
      </c>
      <c r="G25" s="63">
        <f>+'[1]Vyhodnocení hospodaření PO'!$D25</f>
        <v>8905882.6799999997</v>
      </c>
      <c r="H25" s="80">
        <f>+'[1]Vyhodnocení hospodaření PO'!$E25</f>
        <v>62000</v>
      </c>
      <c r="I25" s="28">
        <f t="shared" si="1"/>
        <v>8967882.6799999997</v>
      </c>
      <c r="J25" s="29">
        <f>+'[1]Vyhodnocení hospodaření PO'!J25</f>
        <v>4245955.13</v>
      </c>
      <c r="K25" s="30">
        <f>+'[1]Vyhodnocení hospodaření PO'!K25</f>
        <v>24801.54</v>
      </c>
      <c r="L25" s="47">
        <f t="shared" si="2"/>
        <v>4270756.67</v>
      </c>
      <c r="M25" s="59">
        <f t="shared" si="3"/>
        <v>0.47622798183171594</v>
      </c>
    </row>
    <row r="26" spans="2:13" x14ac:dyDescent="0.3">
      <c r="B26" s="16" t="s">
        <v>22</v>
      </c>
      <c r="C26" s="21" t="s">
        <v>16</v>
      </c>
      <c r="D26" s="63">
        <f>+'[1]Vyhodnocení hospodaření PO'!$D26</f>
        <v>26689179.546999998</v>
      </c>
      <c r="E26" s="80">
        <f>+'[1]Vyhodnocení hospodaření PO'!$E26</f>
        <v>4192000</v>
      </c>
      <c r="F26" s="28">
        <f t="shared" si="0"/>
        <v>30881179.546999998</v>
      </c>
      <c r="G26" s="63">
        <f>+'[1]Vyhodnocení hospodaření PO'!$D26-715875</f>
        <v>25973304.546999998</v>
      </c>
      <c r="H26" s="80">
        <f>+'[1]Vyhodnocení hospodaření PO'!$E26</f>
        <v>4192000</v>
      </c>
      <c r="I26" s="28">
        <f t="shared" si="1"/>
        <v>30165304.546999998</v>
      </c>
      <c r="J26" s="29">
        <f>+'[1]Vyhodnocení hospodaření PO'!J26</f>
        <v>13991171.709999999</v>
      </c>
      <c r="K26" s="30">
        <f>+'[1]Vyhodnocení hospodaření PO'!K26</f>
        <v>2046443.72</v>
      </c>
      <c r="L26" s="47">
        <f t="shared" si="2"/>
        <v>16037615.43</v>
      </c>
      <c r="M26" s="59">
        <f t="shared" si="3"/>
        <v>0.53165766667504022</v>
      </c>
    </row>
    <row r="27" spans="2:13" x14ac:dyDescent="0.3">
      <c r="B27" s="16" t="s">
        <v>24</v>
      </c>
      <c r="C27" s="21" t="s">
        <v>18</v>
      </c>
      <c r="D27" s="63">
        <f>+'[1]Vyhodnocení hospodaření PO'!$D27</f>
        <v>43409204.650000006</v>
      </c>
      <c r="E27" s="80">
        <f>+'[1]Vyhodnocení hospodaření PO'!$E27</f>
        <v>2424000</v>
      </c>
      <c r="F27" s="28">
        <f t="shared" si="0"/>
        <v>45833204.650000006</v>
      </c>
      <c r="G27" s="63">
        <f>+'[1]Vyhodnocení hospodaření PO'!$D27+1574040+525166+463589.3</f>
        <v>45971999.950000003</v>
      </c>
      <c r="H27" s="80">
        <f>+'[1]Vyhodnocení hospodaření PO'!$E27</f>
        <v>2424000</v>
      </c>
      <c r="I27" s="28">
        <f t="shared" si="1"/>
        <v>48395999.950000003</v>
      </c>
      <c r="J27" s="29">
        <f>+'[1]Vyhodnocení hospodaření PO'!J27</f>
        <v>20619722</v>
      </c>
      <c r="K27" s="30">
        <f>+'[1]Vyhodnocení hospodaření PO'!K27</f>
        <v>1158343</v>
      </c>
      <c r="L27" s="47">
        <f t="shared" si="2"/>
        <v>21778065</v>
      </c>
      <c r="M27" s="59">
        <f t="shared" si="3"/>
        <v>0.44999721097817713</v>
      </c>
    </row>
    <row r="28" spans="2:13" x14ac:dyDescent="0.3">
      <c r="B28" s="16" t="s">
        <v>26</v>
      </c>
      <c r="C28" s="64" t="s">
        <v>50</v>
      </c>
      <c r="D28" s="63">
        <f>+'[1]Vyhodnocení hospodaření PO'!$D28</f>
        <v>42492439.650000006</v>
      </c>
      <c r="E28" s="80">
        <f>+'[1]Vyhodnocení hospodaření PO'!$E28</f>
        <v>2424000</v>
      </c>
      <c r="F28" s="28">
        <f t="shared" si="0"/>
        <v>44916439.650000006</v>
      </c>
      <c r="G28" s="63">
        <f>+'[1]Vyhodnocení hospodaření PO'!$D28+1574040+525166</f>
        <v>44591645.650000006</v>
      </c>
      <c r="H28" s="80">
        <f>+'[1]Vyhodnocení hospodaření PO'!$E28</f>
        <v>2424000</v>
      </c>
      <c r="I28" s="28">
        <f t="shared" si="1"/>
        <v>47015645.650000006</v>
      </c>
      <c r="J28" s="29">
        <f>+'[1]Vyhodnocení hospodaření PO'!J28</f>
        <v>20278742</v>
      </c>
      <c r="K28" s="30">
        <f>+'[1]Vyhodnocení hospodaření PO'!K28</f>
        <v>1158343</v>
      </c>
      <c r="L28" s="47">
        <f t="shared" si="2"/>
        <v>21437085</v>
      </c>
      <c r="M28" s="59">
        <f t="shared" si="3"/>
        <v>0.455956409906284</v>
      </c>
    </row>
    <row r="29" spans="2:13" x14ac:dyDescent="0.3">
      <c r="B29" s="16" t="s">
        <v>28</v>
      </c>
      <c r="C29" s="65" t="s">
        <v>21</v>
      </c>
      <c r="D29" s="63">
        <f>+'[1]Vyhodnocení hospodaření PO'!$D29</f>
        <v>916765</v>
      </c>
      <c r="E29" s="80">
        <f>+'[1]Vyhodnocení hospodaření PO'!$E29</f>
        <v>0</v>
      </c>
      <c r="F29" s="28">
        <f t="shared" si="0"/>
        <v>916765</v>
      </c>
      <c r="G29" s="63">
        <f>+'[1]Vyhodnocení hospodaření PO'!$D29</f>
        <v>916765</v>
      </c>
      <c r="H29" s="80">
        <f>+'[1]Vyhodnocení hospodaření PO'!$E29</f>
        <v>0</v>
      </c>
      <c r="I29" s="28">
        <f t="shared" si="1"/>
        <v>916765</v>
      </c>
      <c r="J29" s="29">
        <f>+'[1]Vyhodnocení hospodaření PO'!J29</f>
        <v>340980</v>
      </c>
      <c r="K29" s="30">
        <f>+'[1]Vyhodnocení hospodaření PO'!K29</f>
        <v>0</v>
      </c>
      <c r="L29" s="47">
        <f t="shared" si="2"/>
        <v>340980</v>
      </c>
      <c r="M29" s="59">
        <f t="shared" si="3"/>
        <v>0.37193828298418896</v>
      </c>
    </row>
    <row r="30" spans="2:13" x14ac:dyDescent="0.3">
      <c r="B30" s="16" t="s">
        <v>30</v>
      </c>
      <c r="C30" s="21" t="s">
        <v>23</v>
      </c>
      <c r="D30" s="63">
        <f>+'[1]Vyhodnocení hospodaření PO'!$D30</f>
        <v>14952629.354249999</v>
      </c>
      <c r="E30" s="80">
        <f>+'[1]Vyhodnocení hospodaření PO'!$E30</f>
        <v>836669</v>
      </c>
      <c r="F30" s="28">
        <f t="shared" si="0"/>
        <v>15789298.354249999</v>
      </c>
      <c r="G30" s="63">
        <f>+'[1]Vyhodnocení hospodaření PO'!$D30+535170+31476+8820+494+190709+166892.14</f>
        <v>15886190.49425</v>
      </c>
      <c r="H30" s="80">
        <f>+'[1]Vyhodnocení hospodaření PO'!$E30</f>
        <v>836669</v>
      </c>
      <c r="I30" s="28">
        <f t="shared" si="1"/>
        <v>16722859.49425</v>
      </c>
      <c r="J30" s="29">
        <f>+'[1]Vyhodnocení hospodaření PO'!J30</f>
        <v>7092274.7199999997</v>
      </c>
      <c r="K30" s="30">
        <f>+'[1]Vyhodnocení hospodaření PO'!K30</f>
        <v>421605</v>
      </c>
      <c r="L30" s="47">
        <f t="shared" si="2"/>
        <v>7513879.7199999997</v>
      </c>
      <c r="M30" s="59">
        <f t="shared" si="3"/>
        <v>0.4493178766815315</v>
      </c>
    </row>
    <row r="31" spans="2:13" x14ac:dyDescent="0.3">
      <c r="B31" s="16" t="s">
        <v>32</v>
      </c>
      <c r="C31" s="21" t="s">
        <v>25</v>
      </c>
      <c r="D31" s="63">
        <f>+'[1]Vyhodnocení hospodaření PO'!$D31</f>
        <v>75700</v>
      </c>
      <c r="E31" s="80">
        <f>+'[1]Vyhodnocení hospodaření PO'!$E31</f>
        <v>391800</v>
      </c>
      <c r="F31" s="28">
        <f t="shared" si="0"/>
        <v>467500</v>
      </c>
      <c r="G31" s="63">
        <f>+'[1]Vyhodnocení hospodaření PO'!$D31</f>
        <v>75700</v>
      </c>
      <c r="H31" s="80">
        <f>+'[1]Vyhodnocení hospodaření PO'!$E31</f>
        <v>391800</v>
      </c>
      <c r="I31" s="28">
        <f t="shared" si="1"/>
        <v>467500</v>
      </c>
      <c r="J31" s="29">
        <f>+'[1]Vyhodnocení hospodaření PO'!J31</f>
        <v>64505.7</v>
      </c>
      <c r="K31" s="30">
        <f>+'[1]Vyhodnocení hospodaření PO'!K31</f>
        <v>3000</v>
      </c>
      <c r="L31" s="47">
        <f t="shared" si="2"/>
        <v>67505.7</v>
      </c>
      <c r="M31" s="59">
        <f t="shared" si="3"/>
        <v>0.14439721925133689</v>
      </c>
    </row>
    <row r="32" spans="2:13" x14ac:dyDescent="0.3">
      <c r="B32" s="16" t="s">
        <v>33</v>
      </c>
      <c r="C32" s="21" t="s">
        <v>27</v>
      </c>
      <c r="D32" s="63">
        <f>+'[1]Vyhodnocení hospodaření PO'!$D32</f>
        <v>8998076</v>
      </c>
      <c r="E32" s="80">
        <f>+'[1]Vyhodnocení hospodaření PO'!$E32</f>
        <v>1447100</v>
      </c>
      <c r="F32" s="28">
        <f t="shared" si="0"/>
        <v>10445176</v>
      </c>
      <c r="G32" s="63">
        <f>+'[1]Vyhodnocení hospodaření PO'!$D32</f>
        <v>8998076</v>
      </c>
      <c r="H32" s="80">
        <f>+'[1]Vyhodnocení hospodaření PO'!$E32</f>
        <v>1447100</v>
      </c>
      <c r="I32" s="28">
        <f t="shared" si="1"/>
        <v>10445176</v>
      </c>
      <c r="J32" s="29">
        <f>+'[1]Vyhodnocení hospodaření PO'!J32</f>
        <v>4570760.8900000006</v>
      </c>
      <c r="K32" s="30">
        <f>+'[1]Vyhodnocení hospodaření PO'!K32</f>
        <v>658389.11</v>
      </c>
      <c r="L32" s="47">
        <f t="shared" si="2"/>
        <v>5229150.0000000009</v>
      </c>
      <c r="M32" s="59">
        <f t="shared" si="3"/>
        <v>0.50062823259272993</v>
      </c>
    </row>
    <row r="33" spans="2:18" x14ac:dyDescent="0.3">
      <c r="B33" s="16" t="s">
        <v>35</v>
      </c>
      <c r="C33" s="21" t="s">
        <v>29</v>
      </c>
      <c r="D33" s="63">
        <f>+'[1]Vyhodnocení hospodaření PO'!$D33</f>
        <v>7748312.3197499942</v>
      </c>
      <c r="E33" s="80">
        <f>+'[1]Vyhodnocení hospodaření PO'!$E33</f>
        <v>2342634</v>
      </c>
      <c r="F33" s="28">
        <f t="shared" si="0"/>
        <v>10090946.319749994</v>
      </c>
      <c r="G33" s="63">
        <f>+'[1]Vyhodnocení hospodaření PO'!$D33-630481.4</f>
        <v>7117830.9197499938</v>
      </c>
      <c r="H33" s="80">
        <f>+'[1]Vyhodnocení hospodaření PO'!$E33</f>
        <v>2342634</v>
      </c>
      <c r="I33" s="28">
        <f t="shared" si="1"/>
        <v>9460464.9197499938</v>
      </c>
      <c r="J33" s="29">
        <f>+'[1]Vyhodnocení hospodaření PO'!J33</f>
        <v>6527300.1900000069</v>
      </c>
      <c r="K33" s="30">
        <f>+'[1]Vyhodnocení hospodaření PO'!K33</f>
        <v>804273.94000000006</v>
      </c>
      <c r="L33" s="47">
        <f t="shared" si="2"/>
        <v>7331574.1300000073</v>
      </c>
      <c r="M33" s="59">
        <f t="shared" si="3"/>
        <v>0.77496974960441523</v>
      </c>
    </row>
    <row r="34" spans="2:18" x14ac:dyDescent="0.3">
      <c r="B34" s="16" t="s">
        <v>36</v>
      </c>
      <c r="C34" s="21" t="s">
        <v>102</v>
      </c>
      <c r="D34" s="29">
        <f>D39</f>
        <v>0</v>
      </c>
      <c r="E34" s="29">
        <f>E39</f>
        <v>0</v>
      </c>
      <c r="F34" s="28">
        <f t="shared" ref="F34:F42" si="4">D34+E34</f>
        <v>0</v>
      </c>
      <c r="G34" s="29">
        <f>G39</f>
        <v>0</v>
      </c>
      <c r="H34" s="29">
        <f>H39</f>
        <v>0</v>
      </c>
      <c r="I34" s="28">
        <f t="shared" si="1"/>
        <v>0</v>
      </c>
      <c r="J34" s="29">
        <f>J39</f>
        <v>0</v>
      </c>
      <c r="K34" s="29">
        <f>K39</f>
        <v>0</v>
      </c>
      <c r="L34" s="47">
        <f t="shared" si="2"/>
        <v>0</v>
      </c>
      <c r="M34" s="59" t="e">
        <f t="shared" si="3"/>
        <v>#DIV/0!</v>
      </c>
    </row>
    <row r="35" spans="2:18" x14ac:dyDescent="0.3">
      <c r="B35" s="17" t="s">
        <v>38</v>
      </c>
      <c r="C35" s="23" t="s">
        <v>31</v>
      </c>
      <c r="D35" s="31">
        <f>SUM(D23:D27)+SUM(D30:D33)</f>
        <v>125872799.771</v>
      </c>
      <c r="E35" s="31">
        <f>SUM(E23:E27)+SUM(E30:E33)</f>
        <v>14145703</v>
      </c>
      <c r="F35" s="32">
        <f t="shared" si="4"/>
        <v>140018502.771</v>
      </c>
      <c r="G35" s="31">
        <f>SUM(G23:G27)+SUM(G30:G33)</f>
        <v>128022799.81099999</v>
      </c>
      <c r="H35" s="31">
        <f>SUM(H23:H27)+SUM(H30:H33)</f>
        <v>14145703</v>
      </c>
      <c r="I35" s="32">
        <f t="shared" si="1"/>
        <v>142168502.81099999</v>
      </c>
      <c r="J35" s="31">
        <f>SUM(J23:J27)+SUM(J30:J33)</f>
        <v>64645661.900000006</v>
      </c>
      <c r="K35" s="31">
        <f>SUM(K23:K27)+SUM(K30:K33)</f>
        <v>6120698.5</v>
      </c>
      <c r="L35" s="32">
        <f t="shared" si="2"/>
        <v>70766360.400000006</v>
      </c>
      <c r="M35" s="59">
        <f t="shared" si="3"/>
        <v>0.49776398429177665</v>
      </c>
    </row>
    <row r="36" spans="2:18" x14ac:dyDescent="0.3">
      <c r="B36" s="17" t="s">
        <v>90</v>
      </c>
      <c r="C36" s="23" t="s">
        <v>97</v>
      </c>
      <c r="D36" s="31">
        <f>D22-D35</f>
        <v>-106874297.001</v>
      </c>
      <c r="E36" s="31">
        <f>E22-E35</f>
        <v>1231297</v>
      </c>
      <c r="F36" s="32">
        <f t="shared" si="4"/>
        <v>-105643000.001</v>
      </c>
      <c r="G36" s="31">
        <f>G22-G35</f>
        <v>-109024297.04099999</v>
      </c>
      <c r="H36" s="31">
        <f>H22-H35</f>
        <v>1231297</v>
      </c>
      <c r="I36" s="32">
        <f t="shared" ref="I36:I37" si="5">G36+H36</f>
        <v>-107793000.04099999</v>
      </c>
      <c r="J36" s="31">
        <f>J22-J35</f>
        <v>-54526733.340000004</v>
      </c>
      <c r="K36" s="31">
        <f>K22-K35</f>
        <v>814117.77000000048</v>
      </c>
      <c r="L36" s="48">
        <f t="shared" ref="L36:L37" si="6">J36+K36</f>
        <v>-53712615.57</v>
      </c>
      <c r="M36" s="59">
        <f t="shared" si="3"/>
        <v>0.4982940965514453</v>
      </c>
    </row>
    <row r="37" spans="2:18" x14ac:dyDescent="0.3">
      <c r="B37" s="17" t="s">
        <v>91</v>
      </c>
      <c r="C37" s="76" t="s">
        <v>86</v>
      </c>
      <c r="D37" s="78">
        <f>+'[1]Vyhodnocení hospodaření PO'!$D$37</f>
        <v>105643000</v>
      </c>
      <c r="E37" s="79">
        <v>0</v>
      </c>
      <c r="F37" s="32">
        <f t="shared" si="4"/>
        <v>105643000</v>
      </c>
      <c r="G37" s="78">
        <f>+D37+2150000</f>
        <v>107793000</v>
      </c>
      <c r="H37" s="79"/>
      <c r="I37" s="32">
        <f t="shared" si="5"/>
        <v>107793000</v>
      </c>
      <c r="J37" s="26">
        <f>+'[1]Vyhodnocení hospodaření PO'!J37</f>
        <v>53900000</v>
      </c>
      <c r="K37" s="27">
        <f>+'[1]Vyhodnocení hospodaření PO'!K37</f>
        <v>0</v>
      </c>
      <c r="L37" s="48">
        <f t="shared" si="6"/>
        <v>53900000</v>
      </c>
      <c r="M37" s="59">
        <f t="shared" si="3"/>
        <v>0.50003246964088577</v>
      </c>
    </row>
    <row r="38" spans="2:18" ht="15" thickBot="1" x14ac:dyDescent="0.35">
      <c r="B38" s="24" t="s">
        <v>92</v>
      </c>
      <c r="C38" s="34" t="s">
        <v>101</v>
      </c>
      <c r="D38" s="35">
        <f>D36+D37</f>
        <v>-1231297.001000002</v>
      </c>
      <c r="E38" s="35">
        <f>E36+E37</f>
        <v>1231297</v>
      </c>
      <c r="F38" s="36">
        <f>D38+E38</f>
        <v>-1.0000020265579224E-3</v>
      </c>
      <c r="G38" s="35">
        <f>G36+G37</f>
        <v>-1231297.0409999937</v>
      </c>
      <c r="H38" s="35">
        <f>H36+H37</f>
        <v>1231297</v>
      </c>
      <c r="I38" s="36">
        <f>G38+H38</f>
        <v>-4.0999993681907654E-2</v>
      </c>
      <c r="J38" s="35">
        <f>J36+J37</f>
        <v>-626733.34000000358</v>
      </c>
      <c r="K38" s="35">
        <f>K36+K37</f>
        <v>814117.77000000048</v>
      </c>
      <c r="L38" s="49">
        <f>J38+K38</f>
        <v>187384.42999999691</v>
      </c>
      <c r="M38" s="59"/>
    </row>
    <row r="39" spans="2:18" x14ac:dyDescent="0.3">
      <c r="B39" s="43" t="s">
        <v>93</v>
      </c>
      <c r="C39" s="37" t="s">
        <v>34</v>
      </c>
      <c r="D39" s="38">
        <f>SUM(D40:D41)</f>
        <v>0</v>
      </c>
      <c r="E39" s="38">
        <f>SUM(E40:E41)</f>
        <v>0</v>
      </c>
      <c r="F39" s="39">
        <f t="shared" si="4"/>
        <v>0</v>
      </c>
      <c r="G39" s="38">
        <f>SUM(G40:G41)</f>
        <v>0</v>
      </c>
      <c r="H39" s="38">
        <f>SUM(H40:H41)</f>
        <v>0</v>
      </c>
      <c r="I39" s="39">
        <f t="shared" ref="I39:I42" si="7">G39+H39</f>
        <v>0</v>
      </c>
      <c r="J39" s="38">
        <f>SUM(J40:J41)</f>
        <v>0</v>
      </c>
      <c r="K39" s="38">
        <f>SUM(K40:K41)</f>
        <v>0</v>
      </c>
      <c r="L39" s="50">
        <f t="shared" ref="L39:L42" si="8">J39+K39</f>
        <v>0</v>
      </c>
      <c r="M39" s="60" t="str">
        <f t="shared" ref="M39:M42" si="9">IF(I39=0,"",L39/I39)</f>
        <v/>
      </c>
    </row>
    <row r="40" spans="2:18" x14ac:dyDescent="0.3">
      <c r="B40" s="44" t="s">
        <v>98</v>
      </c>
      <c r="C40" s="21" t="s">
        <v>51</v>
      </c>
      <c r="D40" s="29"/>
      <c r="E40" s="30"/>
      <c r="F40" s="28">
        <f t="shared" si="4"/>
        <v>0</v>
      </c>
      <c r="G40" s="29"/>
      <c r="H40" s="30"/>
      <c r="I40" s="28">
        <f t="shared" si="7"/>
        <v>0</v>
      </c>
      <c r="J40" s="29"/>
      <c r="K40" s="30"/>
      <c r="L40" s="47">
        <f t="shared" si="8"/>
        <v>0</v>
      </c>
      <c r="M40" s="59" t="str">
        <f t="shared" si="9"/>
        <v/>
      </c>
    </row>
    <row r="41" spans="2:18" ht="15" thickBot="1" x14ac:dyDescent="0.35">
      <c r="B41" s="46" t="s">
        <v>99</v>
      </c>
      <c r="C41" s="40" t="s">
        <v>37</v>
      </c>
      <c r="D41" s="41"/>
      <c r="E41" s="42"/>
      <c r="F41" s="36">
        <f t="shared" si="4"/>
        <v>0</v>
      </c>
      <c r="G41" s="41"/>
      <c r="H41" s="42"/>
      <c r="I41" s="36">
        <f t="shared" si="7"/>
        <v>0</v>
      </c>
      <c r="J41" s="41"/>
      <c r="K41" s="42"/>
      <c r="L41" s="49">
        <f t="shared" si="8"/>
        <v>0</v>
      </c>
      <c r="M41" s="61" t="str">
        <f t="shared" si="9"/>
        <v/>
      </c>
    </row>
    <row r="42" spans="2:18" ht="15" thickBot="1" x14ac:dyDescent="0.35">
      <c r="B42" s="45" t="s">
        <v>100</v>
      </c>
      <c r="C42" s="25" t="s">
        <v>39</v>
      </c>
      <c r="D42" s="51">
        <v>0</v>
      </c>
      <c r="E42" s="52">
        <v>0</v>
      </c>
      <c r="F42" s="53">
        <f t="shared" si="4"/>
        <v>0</v>
      </c>
      <c r="G42" s="51"/>
      <c r="H42" s="52"/>
      <c r="I42" s="53">
        <f t="shared" si="7"/>
        <v>0</v>
      </c>
      <c r="J42" s="51"/>
      <c r="K42" s="52"/>
      <c r="L42" s="54">
        <f t="shared" si="8"/>
        <v>0</v>
      </c>
      <c r="M42" s="62" t="str">
        <f t="shared" si="9"/>
        <v/>
      </c>
    </row>
    <row r="43" spans="2:18" x14ac:dyDescent="0.3"/>
    <row r="44" spans="2:18" x14ac:dyDescent="0.3">
      <c r="B44" s="1" t="s">
        <v>115</v>
      </c>
      <c r="G44" s="81"/>
      <c r="M44"/>
    </row>
    <row r="45" spans="2:18" x14ac:dyDescent="0.3">
      <c r="M45"/>
    </row>
    <row r="46" spans="2:18" x14ac:dyDescent="0.3">
      <c r="B46" s="94" t="s">
        <v>67</v>
      </c>
      <c r="C46" s="95"/>
      <c r="D46" s="73" t="s">
        <v>53</v>
      </c>
      <c r="F46" s="94" t="s">
        <v>74</v>
      </c>
      <c r="G46" s="96"/>
      <c r="H46" s="96"/>
      <c r="I46" s="96"/>
      <c r="J46" s="95"/>
      <c r="K46" s="74" t="s">
        <v>73</v>
      </c>
      <c r="M46" s="68" t="s">
        <v>72</v>
      </c>
      <c r="N46" s="70"/>
      <c r="O46" s="70"/>
      <c r="P46" s="70"/>
      <c r="Q46" s="69"/>
      <c r="R46" s="73" t="s">
        <v>73</v>
      </c>
    </row>
    <row r="47" spans="2:18" x14ac:dyDescent="0.3">
      <c r="B47" s="91" t="s">
        <v>54</v>
      </c>
      <c r="C47" s="92"/>
      <c r="D47" s="30">
        <f>+'[1]Vyhodnocení hospodaření PO'!D47</f>
        <v>1665.23</v>
      </c>
      <c r="F47" s="93" t="s">
        <v>75</v>
      </c>
      <c r="G47" s="93"/>
      <c r="H47" s="93"/>
      <c r="I47" s="93"/>
      <c r="J47" s="93"/>
      <c r="K47" s="75">
        <v>0</v>
      </c>
      <c r="M47" s="66" t="s">
        <v>76</v>
      </c>
      <c r="N47" s="71"/>
      <c r="O47" s="71"/>
      <c r="P47" s="71"/>
      <c r="Q47" s="67"/>
      <c r="R47" s="30">
        <v>0</v>
      </c>
    </row>
    <row r="48" spans="2:18" x14ac:dyDescent="0.3">
      <c r="B48" s="91" t="s">
        <v>55</v>
      </c>
      <c r="C48" s="92"/>
      <c r="D48" s="30">
        <f>+'[1]Vyhodnocení hospodaření PO'!D48</f>
        <v>0</v>
      </c>
      <c r="F48" s="93" t="s">
        <v>77</v>
      </c>
      <c r="G48" s="93"/>
      <c r="H48" s="93"/>
      <c r="I48" s="93"/>
      <c r="J48" s="93"/>
      <c r="K48" s="75">
        <v>0</v>
      </c>
      <c r="M48" s="66" t="s">
        <v>78</v>
      </c>
      <c r="N48" s="71"/>
      <c r="O48" s="71"/>
      <c r="P48" s="71"/>
      <c r="Q48" s="67"/>
      <c r="R48" s="30">
        <v>0</v>
      </c>
    </row>
    <row r="49" spans="2:18" x14ac:dyDescent="0.3">
      <c r="B49" s="91" t="s">
        <v>56</v>
      </c>
      <c r="C49" s="92"/>
      <c r="D49" s="30">
        <f>+'[1]Vyhodnocení hospodaření PO'!D49</f>
        <v>5229.1400000000003</v>
      </c>
      <c r="F49" s="93" t="s">
        <v>69</v>
      </c>
      <c r="G49" s="93"/>
      <c r="H49" s="93"/>
      <c r="I49" s="93"/>
      <c r="J49" s="93"/>
      <c r="K49" s="75">
        <v>0</v>
      </c>
      <c r="M49" s="68" t="s">
        <v>79</v>
      </c>
      <c r="N49" s="70"/>
      <c r="O49" s="70"/>
      <c r="P49" s="70"/>
      <c r="Q49" s="69"/>
      <c r="R49" s="33">
        <f>SUM(R47:R48)</f>
        <v>0</v>
      </c>
    </row>
    <row r="50" spans="2:18" x14ac:dyDescent="0.3">
      <c r="B50" s="91" t="s">
        <v>57</v>
      </c>
      <c r="C50" s="92"/>
      <c r="D50" s="30">
        <f>+'[1]Vyhodnocení hospodaření PO'!D50</f>
        <v>0</v>
      </c>
      <c r="F50" s="97" t="s">
        <v>79</v>
      </c>
      <c r="G50" s="97"/>
      <c r="H50" s="97"/>
      <c r="I50" s="97"/>
      <c r="J50" s="97"/>
      <c r="K50" s="33">
        <v>0</v>
      </c>
      <c r="M50" s="66"/>
      <c r="N50" s="71"/>
      <c r="O50" s="71"/>
      <c r="P50" s="71"/>
      <c r="Q50" s="67"/>
      <c r="R50" s="30"/>
    </row>
    <row r="51" spans="2:18" x14ac:dyDescent="0.3">
      <c r="B51" s="91" t="s">
        <v>58</v>
      </c>
      <c r="C51" s="92"/>
      <c r="D51" s="30">
        <f>+'[1]Vyhodnocení hospodaření PO'!D51</f>
        <v>0</v>
      </c>
      <c r="F51" s="97"/>
      <c r="G51" s="97"/>
      <c r="H51" s="97"/>
      <c r="I51" s="97"/>
      <c r="J51" s="97"/>
      <c r="K51" s="33"/>
      <c r="M51" s="66" t="s">
        <v>81</v>
      </c>
      <c r="N51" s="71"/>
      <c r="O51" s="71"/>
      <c r="P51" s="71"/>
      <c r="Q51" s="67"/>
      <c r="R51" s="30">
        <v>0</v>
      </c>
    </row>
    <row r="52" spans="2:18" x14ac:dyDescent="0.3">
      <c r="B52" s="91" t="s">
        <v>59</v>
      </c>
      <c r="C52" s="92"/>
      <c r="D52" s="30">
        <f>+'[1]Vyhodnocení hospodaření PO'!D52</f>
        <v>0</v>
      </c>
      <c r="F52" s="93" t="s">
        <v>80</v>
      </c>
      <c r="G52" s="93"/>
      <c r="H52" s="93"/>
      <c r="I52" s="93"/>
      <c r="J52" s="93"/>
      <c r="K52" s="75">
        <v>0</v>
      </c>
      <c r="M52" s="68" t="s">
        <v>83</v>
      </c>
      <c r="N52" s="70"/>
      <c r="O52" s="70"/>
      <c r="P52" s="70"/>
      <c r="Q52" s="69"/>
      <c r="R52" s="33">
        <f>SUM(R51)</f>
        <v>0</v>
      </c>
    </row>
    <row r="53" spans="2:18" s="1" customFormat="1" x14ac:dyDescent="0.3">
      <c r="B53" s="94" t="s">
        <v>60</v>
      </c>
      <c r="C53" s="95"/>
      <c r="D53" s="33">
        <f>SUM(D47:D52)</f>
        <v>6894.3700000000008</v>
      </c>
      <c r="F53" s="93" t="s">
        <v>70</v>
      </c>
      <c r="G53" s="93"/>
      <c r="H53" s="93"/>
      <c r="I53" s="93"/>
      <c r="J53" s="93"/>
      <c r="K53" s="75">
        <v>0</v>
      </c>
      <c r="L53"/>
      <c r="M53"/>
      <c r="N53"/>
      <c r="O53"/>
      <c r="R53" s="72"/>
    </row>
    <row r="54" spans="2:18" s="1" customFormat="1" x14ac:dyDescent="0.3">
      <c r="B54" s="94"/>
      <c r="C54" s="95"/>
      <c r="D54" s="33"/>
      <c r="F54" s="93" t="s">
        <v>71</v>
      </c>
      <c r="G54" s="93"/>
      <c r="H54" s="93"/>
      <c r="I54" s="93"/>
      <c r="J54" s="93"/>
      <c r="K54" s="75">
        <v>0</v>
      </c>
      <c r="L54"/>
      <c r="M54" s="68" t="s">
        <v>108</v>
      </c>
      <c r="N54" s="70"/>
      <c r="O54" s="70"/>
      <c r="P54" s="70"/>
      <c r="Q54" s="69"/>
      <c r="R54" s="33">
        <f>R47-R52</f>
        <v>0</v>
      </c>
    </row>
    <row r="55" spans="2:18" x14ac:dyDescent="0.3">
      <c r="B55" s="91" t="s">
        <v>61</v>
      </c>
      <c r="C55" s="92"/>
      <c r="D55" s="30">
        <f>+'[1]Vyhodnocení hospodaření PO'!D55</f>
        <v>0</v>
      </c>
      <c r="F55" s="97" t="s">
        <v>82</v>
      </c>
      <c r="G55" s="97"/>
      <c r="H55" s="97"/>
      <c r="I55" s="97"/>
      <c r="J55" s="97"/>
      <c r="K55" s="33">
        <f>SUM(K52:K54)</f>
        <v>0</v>
      </c>
      <c r="M55"/>
    </row>
    <row r="56" spans="2:18" x14ac:dyDescent="0.3">
      <c r="B56" s="91" t="s">
        <v>62</v>
      </c>
      <c r="C56" s="92"/>
      <c r="D56" s="30">
        <f>+'[1]Vyhodnocení hospodaření PO'!D56</f>
        <v>0</v>
      </c>
      <c r="F56" s="94"/>
      <c r="G56" s="96"/>
      <c r="H56" s="96"/>
      <c r="I56" s="96"/>
      <c r="J56" s="95"/>
      <c r="K56" s="33"/>
      <c r="M56"/>
    </row>
    <row r="57" spans="2:18" x14ac:dyDescent="0.3">
      <c r="B57" s="91" t="s">
        <v>63</v>
      </c>
      <c r="C57" s="92"/>
      <c r="D57" s="30">
        <f>+'[1]Vyhodnocení hospodaření PO'!D57</f>
        <v>3849.4860000000003</v>
      </c>
      <c r="F57" s="94" t="s">
        <v>107</v>
      </c>
      <c r="G57" s="96"/>
      <c r="H57" s="96"/>
      <c r="I57" s="96"/>
      <c r="J57" s="95"/>
      <c r="K57" s="33">
        <f>K50-K55</f>
        <v>0</v>
      </c>
      <c r="M57"/>
    </row>
    <row r="58" spans="2:18" x14ac:dyDescent="0.3">
      <c r="B58" s="91" t="s">
        <v>64</v>
      </c>
      <c r="C58" s="92"/>
      <c r="D58" s="30">
        <f>+'[1]Vyhodnocení hospodaření PO'!D58</f>
        <v>0</v>
      </c>
      <c r="K58" s="72"/>
      <c r="M58"/>
    </row>
    <row r="59" spans="2:18" x14ac:dyDescent="0.3">
      <c r="B59" s="91" t="s">
        <v>65</v>
      </c>
      <c r="C59" s="92"/>
      <c r="D59" s="30">
        <f>+'[1]Vyhodnocení hospodaření PO'!D59</f>
        <v>0</v>
      </c>
      <c r="M59"/>
    </row>
    <row r="60" spans="2:18" x14ac:dyDescent="0.3">
      <c r="B60" s="94" t="s">
        <v>66</v>
      </c>
      <c r="C60" s="95"/>
      <c r="D60" s="33">
        <f>SUM(D55:D59)</f>
        <v>3849.4860000000003</v>
      </c>
      <c r="F60" s="1" t="s">
        <v>118</v>
      </c>
      <c r="G60" s="1"/>
      <c r="H60" s="1"/>
      <c r="M60"/>
    </row>
    <row r="61" spans="2:18" x14ac:dyDescent="0.3">
      <c r="B61" s="94"/>
      <c r="C61" s="95"/>
      <c r="D61" s="33"/>
      <c r="M61"/>
    </row>
    <row r="62" spans="2:18" s="1" customFormat="1" x14ac:dyDescent="0.3">
      <c r="B62" s="94" t="s">
        <v>106</v>
      </c>
      <c r="C62" s="95"/>
      <c r="D62" s="33">
        <f>D53-D60</f>
        <v>3044.8840000000005</v>
      </c>
    </row>
    <row r="63" spans="2:18" x14ac:dyDescent="0.3">
      <c r="M63"/>
    </row>
    <row r="64" spans="2:18" x14ac:dyDescent="0.3">
      <c r="M64"/>
    </row>
    <row r="65" spans="2:13" x14ac:dyDescent="0.3">
      <c r="B65" t="s">
        <v>119</v>
      </c>
      <c r="D65" t="s">
        <v>121</v>
      </c>
      <c r="J65" t="s">
        <v>52</v>
      </c>
      <c r="M65"/>
    </row>
    <row r="66" spans="2:13" x14ac:dyDescent="0.3">
      <c r="M66"/>
    </row>
    <row r="67" spans="2:13" x14ac:dyDescent="0.3">
      <c r="B67" t="s">
        <v>120</v>
      </c>
      <c r="D67" t="s">
        <v>122</v>
      </c>
      <c r="J67" t="s">
        <v>52</v>
      </c>
      <c r="M67"/>
    </row>
    <row r="68" spans="2:13" x14ac:dyDescent="0.3">
      <c r="M68"/>
    </row>
  </sheetData>
  <mergeCells count="34">
    <mergeCell ref="B62:C62"/>
    <mergeCell ref="F57:J57"/>
    <mergeCell ref="F56:J56"/>
    <mergeCell ref="B57:C57"/>
    <mergeCell ref="B58:C58"/>
    <mergeCell ref="B59:C59"/>
    <mergeCell ref="B60:C60"/>
    <mergeCell ref="B61:C61"/>
    <mergeCell ref="B54:C54"/>
    <mergeCell ref="F54:J54"/>
    <mergeCell ref="B55:C55"/>
    <mergeCell ref="F55:J55"/>
    <mergeCell ref="B56:C56"/>
    <mergeCell ref="B52:C52"/>
    <mergeCell ref="F52:J52"/>
    <mergeCell ref="B53:C53"/>
    <mergeCell ref="F53:J53"/>
    <mergeCell ref="B50:C50"/>
    <mergeCell ref="F50:J50"/>
    <mergeCell ref="B51:C51"/>
    <mergeCell ref="F51:J51"/>
    <mergeCell ref="B48:C48"/>
    <mergeCell ref="F48:J48"/>
    <mergeCell ref="B49:C49"/>
    <mergeCell ref="F49:J49"/>
    <mergeCell ref="B46:C46"/>
    <mergeCell ref="F46:J46"/>
    <mergeCell ref="B47:C47"/>
    <mergeCell ref="F47:J47"/>
    <mergeCell ref="B11:B12"/>
    <mergeCell ref="C11:C12"/>
    <mergeCell ref="D11:F11"/>
    <mergeCell ref="G11:I11"/>
    <mergeCell ref="J11:L11"/>
  </mergeCells>
  <conditionalFormatting sqref="M14:M42">
    <cfRule type="cellIs" dxfId="1" priority="2" operator="equal">
      <formula>0</formula>
    </cfRule>
    <cfRule type="containsErrors" dxfId="0" priority="3">
      <formula>ISERROR(M14)</formula>
    </cfRule>
  </conditionalFormatting>
  <pageMargins left="0.7" right="0.7" top="0.78740157499999996" bottom="0.78740157499999996" header="0.3" footer="0.3"/>
  <pageSetup paperSize="9" scale="4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Vyhodnocení hospodaření PO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Mareš Jan (Ekonom)</dc:creator>
  <cp:lastModifiedBy>Ing. Romana Matějková</cp:lastModifiedBy>
  <cp:lastPrinted>2018-01-25T12:16:13Z</cp:lastPrinted>
  <dcterms:created xsi:type="dcterms:W3CDTF">2017-02-23T12:10:09Z</dcterms:created>
  <dcterms:modified xsi:type="dcterms:W3CDTF">2018-01-25T12:16:19Z</dcterms:modified>
</cp:coreProperties>
</file>