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o6\Desktop\"/>
    </mc:Choice>
  </mc:AlternateContent>
  <bookViews>
    <workbookView xWindow="0" yWindow="0" windowWidth="24000" windowHeight="9435" tabRatio="974"/>
  </bookViews>
  <sheets>
    <sheet name="Obsah" sheetId="20" r:id="rId1"/>
    <sheet name="HV" sheetId="21" r:id="rId2"/>
    <sheet name="Fondy" sheetId="22" r:id="rId3"/>
    <sheet name="MěLe" sheetId="15" r:id="rId4"/>
    <sheet name="MěLe2" sheetId="34" r:id="rId5"/>
    <sheet name="PZOO" sheetId="16" r:id="rId6"/>
    <sheet name="PZOO2" sheetId="29" r:id="rId7"/>
    <sheet name="SKKS" sheetId="17" r:id="rId8"/>
    <sheet name="SKKS2" sheetId="41" r:id="rId9"/>
    <sheet name="SOS" sheetId="24" r:id="rId10"/>
    <sheet name="SOS2" sheetId="28" r:id="rId11"/>
    <sheet name="TSmCh" sheetId="18" r:id="rId12"/>
    <sheet name="TSmCh2" sheetId="43" r:id="rId13"/>
    <sheet name="MŠ" sheetId="13" r:id="rId14"/>
    <sheet name="MŠ (2)" sheetId="35" r:id="rId15"/>
    <sheet name="ZŠSaMŠ" sheetId="4" r:id="rId16"/>
    <sheet name="ZŠSaMŠ2" sheetId="32" r:id="rId17"/>
    <sheet name="ZŠaMŠ" sheetId="11" r:id="rId18"/>
    <sheet name="ZŠaMŠ2" sheetId="39" r:id="rId19"/>
    <sheet name="2ZŠ" sheetId="2" r:id="rId20"/>
    <sheet name="2ZŠ2" sheetId="26" r:id="rId21"/>
    <sheet name="3ZŠ" sheetId="6" r:id="rId22"/>
    <sheet name="3ZŠ2" sheetId="30" r:id="rId23"/>
    <sheet name="4ZŠ" sheetId="7" r:id="rId24"/>
    <sheet name="4ZŠ2" sheetId="33" r:id="rId25"/>
    <sheet name="5ZŠ" sheetId="5" r:id="rId26"/>
    <sheet name="5ZŠ2" sheetId="31" r:id="rId27"/>
    <sheet name="7ZŠ" sheetId="8" r:id="rId28"/>
    <sheet name="7ZŠ2" sheetId="36" r:id="rId29"/>
    <sheet name="8ZŠ" sheetId="3" r:id="rId30"/>
    <sheet name="8ZŠ2" sheetId="27" r:id="rId31"/>
    <sheet name="12ZŠ" sheetId="10" r:id="rId32"/>
    <sheet name="12ZŠ2" sheetId="38" r:id="rId33"/>
    <sheet name="13ZŠ" sheetId="9" r:id="rId34"/>
    <sheet name="13ZŠ2" sheetId="40" r:id="rId35"/>
    <sheet name="ZUŠ" sheetId="14" r:id="rId36"/>
    <sheet name="ZUŠ2" sheetId="25" r:id="rId37"/>
    <sheet name="SVČ Dom" sheetId="12" r:id="rId38"/>
    <sheet name="SVČ Dom2" sheetId="37" r:id="rId39"/>
  </sheets>
  <externalReferences>
    <externalReference r:id="rId40"/>
  </externalReferences>
  <definedNames>
    <definedName name="_xlnm.Print_Area" localSheetId="1">HV!$A$1:$H$40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3" l="1"/>
  <c r="M5" i="43"/>
  <c r="Q5" i="43"/>
  <c r="U5" i="43"/>
  <c r="U20" i="43" s="1"/>
  <c r="V5" i="43"/>
  <c r="W5" i="43"/>
  <c r="X5" i="43"/>
  <c r="I6" i="43"/>
  <c r="M6" i="43"/>
  <c r="Q6" i="43"/>
  <c r="U6" i="43"/>
  <c r="I7" i="43"/>
  <c r="M7" i="43"/>
  <c r="Q7" i="43"/>
  <c r="U7" i="43"/>
  <c r="V7" i="43"/>
  <c r="I8" i="43"/>
  <c r="M8" i="43"/>
  <c r="Q8" i="43"/>
  <c r="U8" i="43"/>
  <c r="I9" i="43"/>
  <c r="M9" i="43"/>
  <c r="Q9" i="43"/>
  <c r="U9" i="43"/>
  <c r="I10" i="43"/>
  <c r="M10" i="43"/>
  <c r="Q10" i="43"/>
  <c r="U10" i="43"/>
  <c r="F11" i="43"/>
  <c r="G11" i="43"/>
  <c r="H11" i="43"/>
  <c r="H20" i="43" s="1"/>
  <c r="J11" i="43"/>
  <c r="K11" i="43"/>
  <c r="L11" i="43"/>
  <c r="L20" i="43" s="1"/>
  <c r="N11" i="43"/>
  <c r="O11" i="43"/>
  <c r="P11" i="43"/>
  <c r="P20" i="43" s="1"/>
  <c r="R11" i="43"/>
  <c r="S11" i="43"/>
  <c r="T11" i="43"/>
  <c r="T20" i="43" s="1"/>
  <c r="V11" i="43"/>
  <c r="X11" i="43"/>
  <c r="I12" i="43"/>
  <c r="I11" i="43" s="1"/>
  <c r="I20" i="43" s="1"/>
  <c r="M12" i="43"/>
  <c r="Q12" i="43"/>
  <c r="U12" i="43"/>
  <c r="V12" i="43"/>
  <c r="W12" i="43"/>
  <c r="X12" i="43"/>
  <c r="I13" i="43"/>
  <c r="M13" i="43"/>
  <c r="M11" i="43" s="1"/>
  <c r="M20" i="43" s="1"/>
  <c r="Q13" i="43"/>
  <c r="U13" i="43"/>
  <c r="V13" i="43"/>
  <c r="W13" i="43"/>
  <c r="X13" i="43"/>
  <c r="I14" i="43"/>
  <c r="M14" i="43"/>
  <c r="Q14" i="43"/>
  <c r="Q11" i="43" s="1"/>
  <c r="U14" i="43"/>
  <c r="V14" i="43"/>
  <c r="W14" i="43"/>
  <c r="X14" i="43"/>
  <c r="I15" i="43"/>
  <c r="M15" i="43"/>
  <c r="Q15" i="43"/>
  <c r="U15" i="43"/>
  <c r="U11" i="43" s="1"/>
  <c r="V15" i="43"/>
  <c r="W15" i="43"/>
  <c r="X15" i="43"/>
  <c r="I16" i="43"/>
  <c r="M16" i="43"/>
  <c r="Q16" i="43"/>
  <c r="U16" i="43"/>
  <c r="V16" i="43"/>
  <c r="W16" i="43"/>
  <c r="X16" i="43"/>
  <c r="I17" i="43"/>
  <c r="M17" i="43"/>
  <c r="Q17" i="43"/>
  <c r="U17" i="43"/>
  <c r="W17" i="43"/>
  <c r="X17" i="43"/>
  <c r="I18" i="43"/>
  <c r="M18" i="43"/>
  <c r="Q18" i="43"/>
  <c r="U18" i="43"/>
  <c r="V18" i="43"/>
  <c r="W18" i="43"/>
  <c r="X18" i="43"/>
  <c r="I19" i="43"/>
  <c r="M19" i="43"/>
  <c r="Q19" i="43"/>
  <c r="U19" i="43"/>
  <c r="V19" i="43"/>
  <c r="W19" i="43"/>
  <c r="X19" i="43"/>
  <c r="F20" i="43"/>
  <c r="G20" i="43"/>
  <c r="J20" i="43"/>
  <c r="K20" i="43"/>
  <c r="N20" i="43"/>
  <c r="O20" i="43"/>
  <c r="R20" i="43"/>
  <c r="S20" i="43"/>
  <c r="H24" i="43"/>
  <c r="H37" i="43" s="1"/>
  <c r="H38" i="43" s="1"/>
  <c r="L24" i="43"/>
  <c r="L37" i="43" s="1"/>
  <c r="P24" i="43"/>
  <c r="R24" i="43"/>
  <c r="S24" i="43"/>
  <c r="T24" i="43"/>
  <c r="H25" i="43"/>
  <c r="L25" i="43"/>
  <c r="P25" i="43"/>
  <c r="P37" i="43" s="1"/>
  <c r="P38" i="43" s="1"/>
  <c r="R25" i="43"/>
  <c r="S25" i="43"/>
  <c r="H26" i="43"/>
  <c r="L26" i="43"/>
  <c r="P26" i="43"/>
  <c r="R26" i="43"/>
  <c r="S26" i="43"/>
  <c r="T26" i="43"/>
  <c r="H27" i="43"/>
  <c r="L27" i="43"/>
  <c r="P27" i="43"/>
  <c r="T27" i="43" s="1"/>
  <c r="R27" i="43"/>
  <c r="S27" i="43"/>
  <c r="H28" i="43"/>
  <c r="L28" i="43"/>
  <c r="P28" i="43"/>
  <c r="R28" i="43"/>
  <c r="S28" i="43"/>
  <c r="T28" i="43"/>
  <c r="H29" i="43"/>
  <c r="L29" i="43"/>
  <c r="P29" i="43"/>
  <c r="T29" i="43" s="1"/>
  <c r="R29" i="43"/>
  <c r="S29" i="43"/>
  <c r="H30" i="43"/>
  <c r="L30" i="43"/>
  <c r="P30" i="43"/>
  <c r="R30" i="43"/>
  <c r="S30" i="43"/>
  <c r="T30" i="43"/>
  <c r="H31" i="43"/>
  <c r="L31" i="43"/>
  <c r="P31" i="43"/>
  <c r="T31" i="43" s="1"/>
  <c r="R31" i="43"/>
  <c r="S31" i="43"/>
  <c r="H32" i="43"/>
  <c r="L32" i="43"/>
  <c r="P32" i="43"/>
  <c r="R32" i="43"/>
  <c r="S32" i="43"/>
  <c r="T32" i="43"/>
  <c r="H33" i="43"/>
  <c r="L33" i="43"/>
  <c r="P33" i="43"/>
  <c r="T33" i="43" s="1"/>
  <c r="R33" i="43"/>
  <c r="S33" i="43"/>
  <c r="H34" i="43"/>
  <c r="L34" i="43"/>
  <c r="P34" i="43"/>
  <c r="R34" i="43"/>
  <c r="S34" i="43"/>
  <c r="T34" i="43"/>
  <c r="H35" i="43"/>
  <c r="L35" i="43"/>
  <c r="P35" i="43"/>
  <c r="T35" i="43" s="1"/>
  <c r="R35" i="43"/>
  <c r="S35" i="43"/>
  <c r="H36" i="43"/>
  <c r="L36" i="43"/>
  <c r="T36" i="43" s="1"/>
  <c r="P36" i="43"/>
  <c r="F37" i="43"/>
  <c r="G37" i="43"/>
  <c r="I37" i="43"/>
  <c r="J37" i="43"/>
  <c r="K37" i="43"/>
  <c r="M37" i="43"/>
  <c r="N37" i="43"/>
  <c r="O37" i="43"/>
  <c r="Q37" i="43"/>
  <c r="R37" i="43"/>
  <c r="S37" i="43"/>
  <c r="F42" i="43"/>
  <c r="G42" i="43"/>
  <c r="H42" i="43"/>
  <c r="I42" i="43"/>
  <c r="F43" i="43"/>
  <c r="G43" i="43"/>
  <c r="H43" i="43"/>
  <c r="I43" i="43"/>
  <c r="F44" i="43"/>
  <c r="G44" i="43"/>
  <c r="H44" i="43"/>
  <c r="I44" i="43"/>
  <c r="H48" i="43"/>
  <c r="K48" i="43"/>
  <c r="L48" i="43"/>
  <c r="T48" i="43"/>
  <c r="X48" i="43" s="1"/>
  <c r="W48" i="43"/>
  <c r="AA48" i="43"/>
  <c r="H49" i="43"/>
  <c r="K49" i="43"/>
  <c r="AA49" i="43" s="1"/>
  <c r="L49" i="43"/>
  <c r="T49" i="43"/>
  <c r="W49" i="43"/>
  <c r="X49" i="43"/>
  <c r="Z49" i="43"/>
  <c r="AB49" i="43" s="1"/>
  <c r="H50" i="43"/>
  <c r="Z50" i="43" s="1"/>
  <c r="K50" i="43"/>
  <c r="L50" i="43" s="1"/>
  <c r="T50" i="43"/>
  <c r="W50" i="43"/>
  <c r="X50" i="43"/>
  <c r="H51" i="43"/>
  <c r="L51" i="43" s="1"/>
  <c r="K51" i="43"/>
  <c r="T51" i="43"/>
  <c r="W51" i="43"/>
  <c r="X51" i="43" s="1"/>
  <c r="H52" i="43"/>
  <c r="K52" i="43"/>
  <c r="L52" i="43"/>
  <c r="T52" i="43"/>
  <c r="X52" i="43" s="1"/>
  <c r="W52" i="43"/>
  <c r="AA52" i="43"/>
  <c r="H53" i="43"/>
  <c r="K53" i="43"/>
  <c r="AA53" i="43" s="1"/>
  <c r="L53" i="43"/>
  <c r="T53" i="43"/>
  <c r="W53" i="43"/>
  <c r="X53" i="43"/>
  <c r="Z53" i="43"/>
  <c r="AB53" i="43" s="1"/>
  <c r="H54" i="43"/>
  <c r="Z54" i="43" s="1"/>
  <c r="K54" i="43"/>
  <c r="L54" i="43" s="1"/>
  <c r="T54" i="43"/>
  <c r="W54" i="43"/>
  <c r="X54" i="43"/>
  <c r="H55" i="43"/>
  <c r="L55" i="43" s="1"/>
  <c r="K55" i="43"/>
  <c r="T55" i="43"/>
  <c r="W55" i="43"/>
  <c r="X55" i="43" s="1"/>
  <c r="H56" i="43"/>
  <c r="K56" i="43"/>
  <c r="L56" i="43"/>
  <c r="T56" i="43"/>
  <c r="X56" i="43" s="1"/>
  <c r="W56" i="43"/>
  <c r="AA56" i="43"/>
  <c r="H57" i="43"/>
  <c r="K57" i="43"/>
  <c r="AA57" i="43" s="1"/>
  <c r="L57" i="43"/>
  <c r="T57" i="43"/>
  <c r="W57" i="43"/>
  <c r="X57" i="43"/>
  <c r="Z57" i="43"/>
  <c r="AB57" i="43" s="1"/>
  <c r="H58" i="43"/>
  <c r="Z58" i="43" s="1"/>
  <c r="K58" i="43"/>
  <c r="L58" i="43" s="1"/>
  <c r="T58" i="43"/>
  <c r="W58" i="43"/>
  <c r="X58" i="43"/>
  <c r="H59" i="43"/>
  <c r="L59" i="43" s="1"/>
  <c r="K59" i="43"/>
  <c r="T59" i="43"/>
  <c r="W59" i="43"/>
  <c r="X59" i="43" s="1"/>
  <c r="H60" i="43"/>
  <c r="K60" i="43"/>
  <c r="L60" i="43"/>
  <c r="T60" i="43"/>
  <c r="X60" i="43" s="1"/>
  <c r="W60" i="43"/>
  <c r="AA60" i="43"/>
  <c r="H61" i="43"/>
  <c r="K61" i="43"/>
  <c r="L61" i="43"/>
  <c r="AB65" i="43" s="1"/>
  <c r="T61" i="43"/>
  <c r="W61" i="43"/>
  <c r="X61" i="43"/>
  <c r="AB63" i="43"/>
  <c r="AB64" i="43"/>
  <c r="T37" i="43" l="1"/>
  <c r="L38" i="43"/>
  <c r="Q20" i="43"/>
  <c r="AB54" i="43"/>
  <c r="Z60" i="43"/>
  <c r="AB60" i="43" s="1"/>
  <c r="AA59" i="43"/>
  <c r="Z56" i="43"/>
  <c r="AB56" i="43" s="1"/>
  <c r="AA55" i="43"/>
  <c r="Z52" i="43"/>
  <c r="AB52" i="43" s="1"/>
  <c r="AA51" i="43"/>
  <c r="Z48" i="43"/>
  <c r="Z59" i="43"/>
  <c r="AB59" i="43" s="1"/>
  <c r="AA58" i="43"/>
  <c r="AB58" i="43" s="1"/>
  <c r="Z55" i="43"/>
  <c r="AA54" i="43"/>
  <c r="Z51" i="43"/>
  <c r="AB51" i="43" s="1"/>
  <c r="AA50" i="43"/>
  <c r="AB50" i="43" s="1"/>
  <c r="T25" i="43"/>
  <c r="W11" i="43"/>
  <c r="W37" i="41"/>
  <c r="X37" i="41" s="1"/>
  <c r="T37" i="41"/>
  <c r="K37" i="41"/>
  <c r="AB40" i="41" s="1"/>
  <c r="H37" i="41"/>
  <c r="L37" i="41" s="1"/>
  <c r="AB41" i="41" s="1"/>
  <c r="Z36" i="41"/>
  <c r="X36" i="41"/>
  <c r="W36" i="41"/>
  <c r="T36" i="41"/>
  <c r="K36" i="41"/>
  <c r="AA36" i="41" s="1"/>
  <c r="AA37" i="41" s="1"/>
  <c r="H36" i="41"/>
  <c r="Q25" i="41"/>
  <c r="O25" i="41"/>
  <c r="N25" i="41"/>
  <c r="M25" i="41"/>
  <c r="K25" i="41"/>
  <c r="S25" i="41" s="1"/>
  <c r="J25" i="41"/>
  <c r="R25" i="41" s="1"/>
  <c r="I25" i="41"/>
  <c r="G25" i="41"/>
  <c r="H25" i="41" s="1"/>
  <c r="H26" i="41" s="1"/>
  <c r="F25" i="41"/>
  <c r="S24" i="41"/>
  <c r="R24" i="41"/>
  <c r="P24" i="41"/>
  <c r="P25" i="41" s="1"/>
  <c r="P26" i="41" s="1"/>
  <c r="L24" i="41"/>
  <c r="L25" i="41" s="1"/>
  <c r="H24" i="41"/>
  <c r="V19" i="41"/>
  <c r="U19" i="41"/>
  <c r="Q19" i="41"/>
  <c r="M19" i="41"/>
  <c r="I19" i="41"/>
  <c r="X18" i="41"/>
  <c r="W18" i="41"/>
  <c r="U18" i="41"/>
  <c r="Q18" i="41"/>
  <c r="M18" i="41"/>
  <c r="I18" i="41"/>
  <c r="X17" i="41"/>
  <c r="W17" i="41"/>
  <c r="V17" i="41"/>
  <c r="U17" i="41"/>
  <c r="Q17" i="41"/>
  <c r="M17" i="41"/>
  <c r="I17" i="41"/>
  <c r="X16" i="41"/>
  <c r="W16" i="41"/>
  <c r="U16" i="41"/>
  <c r="Q16" i="41"/>
  <c r="M16" i="41"/>
  <c r="I16" i="41"/>
  <c r="X15" i="41"/>
  <c r="W15" i="41"/>
  <c r="V15" i="41"/>
  <c r="U15" i="41"/>
  <c r="Q15" i="41"/>
  <c r="M15" i="41"/>
  <c r="I15" i="41"/>
  <c r="X14" i="41"/>
  <c r="W14" i="41"/>
  <c r="U14" i="41"/>
  <c r="Q14" i="41"/>
  <c r="M14" i="41"/>
  <c r="I14" i="41"/>
  <c r="X13" i="41"/>
  <c r="W13" i="41"/>
  <c r="U13" i="41"/>
  <c r="Q13" i="41"/>
  <c r="M13" i="41"/>
  <c r="M11" i="41" s="1"/>
  <c r="M20" i="41" s="1"/>
  <c r="I13" i="41"/>
  <c r="I11" i="41" s="1"/>
  <c r="X12" i="41"/>
  <c r="W12" i="41"/>
  <c r="U12" i="41"/>
  <c r="U11" i="41" s="1"/>
  <c r="Q12" i="41"/>
  <c r="Q11" i="41" s="1"/>
  <c r="M12" i="41"/>
  <c r="I12" i="41"/>
  <c r="W11" i="41"/>
  <c r="T11" i="41"/>
  <c r="T20" i="41" s="1"/>
  <c r="S11" i="41"/>
  <c r="S20" i="41" s="1"/>
  <c r="R11" i="41"/>
  <c r="P11" i="41"/>
  <c r="P20" i="41" s="1"/>
  <c r="O11" i="41"/>
  <c r="O20" i="41" s="1"/>
  <c r="N11" i="41"/>
  <c r="V11" i="41" s="1"/>
  <c r="L11" i="41"/>
  <c r="L20" i="41" s="1"/>
  <c r="K11" i="41"/>
  <c r="K20" i="41" s="1"/>
  <c r="J11" i="41"/>
  <c r="J20" i="41" s="1"/>
  <c r="H11" i="41"/>
  <c r="H20" i="41" s="1"/>
  <c r="G11" i="41"/>
  <c r="G20" i="41" s="1"/>
  <c r="F11" i="41"/>
  <c r="U10" i="41"/>
  <c r="Q10" i="41"/>
  <c r="M10" i="41"/>
  <c r="I10" i="41"/>
  <c r="U9" i="41"/>
  <c r="Q9" i="41"/>
  <c r="M9" i="41"/>
  <c r="I9" i="41"/>
  <c r="U8" i="41"/>
  <c r="Q8" i="41"/>
  <c r="M8" i="41"/>
  <c r="I8" i="41"/>
  <c r="U7" i="41"/>
  <c r="Q7" i="41"/>
  <c r="M7" i="41"/>
  <c r="I7" i="41"/>
  <c r="U6" i="41"/>
  <c r="Q6" i="41"/>
  <c r="M6" i="41"/>
  <c r="I6" i="41"/>
  <c r="X5" i="41"/>
  <c r="W5" i="41"/>
  <c r="R5" i="41"/>
  <c r="R20" i="41" s="1"/>
  <c r="N5" i="41"/>
  <c r="N20" i="41" s="1"/>
  <c r="M5" i="41"/>
  <c r="F5" i="41"/>
  <c r="F20" i="41" s="1"/>
  <c r="AA61" i="43" l="1"/>
  <c r="AB48" i="43"/>
  <c r="Z61" i="43"/>
  <c r="AB61" i="43" s="1"/>
  <c r="AB55" i="43"/>
  <c r="T25" i="41"/>
  <c r="L26" i="41"/>
  <c r="AB36" i="41"/>
  <c r="V5" i="41"/>
  <c r="T24" i="41"/>
  <c r="Q5" i="41"/>
  <c r="Q20" i="41" s="1"/>
  <c r="X11" i="41"/>
  <c r="L36" i="41"/>
  <c r="AB39" i="41"/>
  <c r="I5" i="41"/>
  <c r="I20" i="41" s="1"/>
  <c r="Z37" i="41"/>
  <c r="AB37" i="41" s="1"/>
  <c r="U5" i="41"/>
  <c r="U20" i="41" s="1"/>
  <c r="F5" i="40" l="1"/>
  <c r="G5" i="40"/>
  <c r="H5" i="40"/>
  <c r="H20" i="40" s="1"/>
  <c r="I5" i="40"/>
  <c r="I20" i="40" s="1"/>
  <c r="J5" i="40"/>
  <c r="K5" i="40"/>
  <c r="L5" i="40"/>
  <c r="L20" i="40" s="1"/>
  <c r="M5" i="40"/>
  <c r="M20" i="40" s="1"/>
  <c r="N5" i="40"/>
  <c r="O5" i="40"/>
  <c r="P5" i="40"/>
  <c r="P20" i="40" s="1"/>
  <c r="Q5" i="40"/>
  <c r="Q20" i="40" s="1"/>
  <c r="R5" i="40"/>
  <c r="S5" i="40"/>
  <c r="T5" i="40"/>
  <c r="T20" i="40" s="1"/>
  <c r="U5" i="40"/>
  <c r="U20" i="40" s="1"/>
  <c r="V5" i="40"/>
  <c r="X5" i="40"/>
  <c r="I6" i="40"/>
  <c r="M6" i="40"/>
  <c r="Q6" i="40"/>
  <c r="U6" i="40"/>
  <c r="I7" i="40"/>
  <c r="M7" i="40"/>
  <c r="Q7" i="40"/>
  <c r="U7" i="40"/>
  <c r="I8" i="40"/>
  <c r="M8" i="40"/>
  <c r="Q8" i="40"/>
  <c r="U8" i="40"/>
  <c r="I9" i="40"/>
  <c r="M9" i="40"/>
  <c r="Q9" i="40"/>
  <c r="U9" i="40"/>
  <c r="I10" i="40"/>
  <c r="M10" i="40"/>
  <c r="Q10" i="40"/>
  <c r="U10" i="40"/>
  <c r="F11" i="40"/>
  <c r="F20" i="40" s="1"/>
  <c r="G11" i="40"/>
  <c r="H11" i="40"/>
  <c r="J11" i="40"/>
  <c r="J20" i="40" s="1"/>
  <c r="K11" i="40"/>
  <c r="L11" i="40"/>
  <c r="N11" i="40"/>
  <c r="N20" i="40" s="1"/>
  <c r="O11" i="40"/>
  <c r="P11" i="40"/>
  <c r="W11" i="40" s="1"/>
  <c r="R11" i="40"/>
  <c r="R20" i="40" s="1"/>
  <c r="S11" i="40"/>
  <c r="T11" i="40"/>
  <c r="V11" i="40"/>
  <c r="X11" i="40"/>
  <c r="I12" i="40"/>
  <c r="I11" i="40" s="1"/>
  <c r="M12" i="40"/>
  <c r="M11" i="40" s="1"/>
  <c r="Q12" i="40"/>
  <c r="U12" i="40"/>
  <c r="V12" i="40"/>
  <c r="W12" i="40"/>
  <c r="X12" i="40"/>
  <c r="I13" i="40"/>
  <c r="M13" i="40"/>
  <c r="Q13" i="40"/>
  <c r="Q11" i="40" s="1"/>
  <c r="U13" i="40"/>
  <c r="V13" i="40"/>
  <c r="W13" i="40"/>
  <c r="X13" i="40"/>
  <c r="I14" i="40"/>
  <c r="M14" i="40"/>
  <c r="Q14" i="40"/>
  <c r="U14" i="40"/>
  <c r="U11" i="40" s="1"/>
  <c r="V14" i="40"/>
  <c r="W14" i="40"/>
  <c r="X14" i="40"/>
  <c r="I15" i="40"/>
  <c r="M15" i="40"/>
  <c r="Q15" i="40"/>
  <c r="U15" i="40"/>
  <c r="V15" i="40"/>
  <c r="W15" i="40"/>
  <c r="X15" i="40"/>
  <c r="I16" i="40"/>
  <c r="M16" i="40"/>
  <c r="Q16" i="40"/>
  <c r="U16" i="40"/>
  <c r="V16" i="40"/>
  <c r="W16" i="40"/>
  <c r="X16" i="40"/>
  <c r="I17" i="40"/>
  <c r="M17" i="40"/>
  <c r="Q17" i="40"/>
  <c r="U17" i="40"/>
  <c r="V17" i="40"/>
  <c r="W17" i="40"/>
  <c r="X17" i="40"/>
  <c r="I18" i="40"/>
  <c r="M18" i="40"/>
  <c r="Q18" i="40"/>
  <c r="U18" i="40"/>
  <c r="V18" i="40"/>
  <c r="W18" i="40"/>
  <c r="X18" i="40"/>
  <c r="I19" i="40"/>
  <c r="M19" i="40"/>
  <c r="Q19" i="40"/>
  <c r="U19" i="40"/>
  <c r="V19" i="40"/>
  <c r="W19" i="40"/>
  <c r="X19" i="40"/>
  <c r="G20" i="40"/>
  <c r="K20" i="40"/>
  <c r="O20" i="40"/>
  <c r="S20" i="40"/>
  <c r="L24" i="40"/>
  <c r="L25" i="40" s="1"/>
  <c r="P24" i="40"/>
  <c r="P25" i="40" s="1"/>
  <c r="P26" i="40" s="1"/>
  <c r="R24" i="40"/>
  <c r="S24" i="40"/>
  <c r="F25" i="40"/>
  <c r="G25" i="40"/>
  <c r="H25" i="40"/>
  <c r="I25" i="40"/>
  <c r="J25" i="40"/>
  <c r="K25" i="40"/>
  <c r="M25" i="40"/>
  <c r="N25" i="40"/>
  <c r="O25" i="40"/>
  <c r="Q25" i="40"/>
  <c r="R25" i="40"/>
  <c r="S25" i="40"/>
  <c r="H26" i="40"/>
  <c r="H36" i="40"/>
  <c r="K36" i="40"/>
  <c r="L36" i="40"/>
  <c r="T36" i="40"/>
  <c r="X36" i="40" s="1"/>
  <c r="W36" i="40"/>
  <c r="AA36" i="40"/>
  <c r="AA38" i="40" s="1"/>
  <c r="H37" i="40"/>
  <c r="K37" i="40"/>
  <c r="AA37" i="40" s="1"/>
  <c r="L37" i="40"/>
  <c r="T37" i="40"/>
  <c r="W37" i="40"/>
  <c r="X37" i="40"/>
  <c r="Z37" i="40"/>
  <c r="AB37" i="40" s="1"/>
  <c r="H38" i="40"/>
  <c r="L38" i="40" s="1"/>
  <c r="AB42" i="40" s="1"/>
  <c r="K38" i="40"/>
  <c r="AB41" i="40" s="1"/>
  <c r="T38" i="40"/>
  <c r="W38" i="40"/>
  <c r="X38" i="40"/>
  <c r="AB40" i="40"/>
  <c r="F5" i="39"/>
  <c r="F20" i="39" s="1"/>
  <c r="G5" i="39"/>
  <c r="G20" i="39" s="1"/>
  <c r="H5" i="39"/>
  <c r="J5" i="39"/>
  <c r="J20" i="39" s="1"/>
  <c r="K5" i="39"/>
  <c r="K20" i="39" s="1"/>
  <c r="L5" i="39"/>
  <c r="N5" i="39"/>
  <c r="N20" i="39" s="1"/>
  <c r="O5" i="39"/>
  <c r="O20" i="39" s="1"/>
  <c r="P5" i="39"/>
  <c r="R5" i="39"/>
  <c r="R20" i="39" s="1"/>
  <c r="S5" i="39"/>
  <c r="S20" i="39" s="1"/>
  <c r="T5" i="39"/>
  <c r="V5" i="39"/>
  <c r="W5" i="39"/>
  <c r="X5" i="39"/>
  <c r="I6" i="39"/>
  <c r="M6" i="39"/>
  <c r="Q6" i="39"/>
  <c r="U6" i="39"/>
  <c r="I7" i="39"/>
  <c r="M7" i="39"/>
  <c r="Q7" i="39"/>
  <c r="U7" i="39"/>
  <c r="I8" i="39"/>
  <c r="M8" i="39"/>
  <c r="Q8" i="39"/>
  <c r="U8" i="39"/>
  <c r="I9" i="39"/>
  <c r="M9" i="39"/>
  <c r="Q9" i="39"/>
  <c r="U9" i="39"/>
  <c r="I10" i="39"/>
  <c r="M10" i="39"/>
  <c r="Q10" i="39"/>
  <c r="U10" i="39"/>
  <c r="F11" i="39"/>
  <c r="G11" i="39"/>
  <c r="H11" i="39"/>
  <c r="H20" i="39" s="1"/>
  <c r="J11" i="39"/>
  <c r="K11" i="39"/>
  <c r="L11" i="39"/>
  <c r="L20" i="39" s="1"/>
  <c r="N11" i="39"/>
  <c r="O11" i="39"/>
  <c r="P11" i="39"/>
  <c r="W11" i="39" s="1"/>
  <c r="R11" i="39"/>
  <c r="S11" i="39"/>
  <c r="T11" i="39"/>
  <c r="T20" i="39" s="1"/>
  <c r="V11" i="39"/>
  <c r="X11" i="39"/>
  <c r="I12" i="39"/>
  <c r="I11" i="39" s="1"/>
  <c r="M12" i="39"/>
  <c r="M11" i="39" s="1"/>
  <c r="Q12" i="39"/>
  <c r="Q11" i="39" s="1"/>
  <c r="U12" i="39"/>
  <c r="U11" i="39" s="1"/>
  <c r="V12" i="39"/>
  <c r="W12" i="39"/>
  <c r="X12" i="39"/>
  <c r="I13" i="39"/>
  <c r="M13" i="39"/>
  <c r="Q13" i="39"/>
  <c r="U13" i="39"/>
  <c r="V13" i="39"/>
  <c r="W13" i="39"/>
  <c r="X13" i="39"/>
  <c r="I14" i="39"/>
  <c r="M14" i="39"/>
  <c r="Q14" i="39"/>
  <c r="U14" i="39"/>
  <c r="V14" i="39"/>
  <c r="W14" i="39"/>
  <c r="X14" i="39"/>
  <c r="I15" i="39"/>
  <c r="M15" i="39"/>
  <c r="Q15" i="39"/>
  <c r="U15" i="39"/>
  <c r="V15" i="39"/>
  <c r="W15" i="39"/>
  <c r="X15" i="39"/>
  <c r="I16" i="39"/>
  <c r="M16" i="39"/>
  <c r="Q16" i="39"/>
  <c r="U16" i="39"/>
  <c r="V16" i="39"/>
  <c r="W16" i="39"/>
  <c r="X16" i="39"/>
  <c r="I17" i="39"/>
  <c r="M17" i="39"/>
  <c r="Q17" i="39"/>
  <c r="U17" i="39"/>
  <c r="V17" i="39"/>
  <c r="W17" i="39"/>
  <c r="X17" i="39"/>
  <c r="I18" i="39"/>
  <c r="M18" i="39"/>
  <c r="Q18" i="39"/>
  <c r="U18" i="39"/>
  <c r="V18" i="39"/>
  <c r="W18" i="39"/>
  <c r="X18" i="39"/>
  <c r="I19" i="39"/>
  <c r="M19" i="39"/>
  <c r="Q19" i="39"/>
  <c r="U19" i="39"/>
  <c r="V19" i="39"/>
  <c r="W19" i="39"/>
  <c r="X19" i="39"/>
  <c r="R24" i="39"/>
  <c r="S24" i="39"/>
  <c r="T24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R25" i="39"/>
  <c r="S25" i="39"/>
  <c r="T25" i="39"/>
  <c r="H26" i="39"/>
  <c r="L26" i="39"/>
  <c r="P26" i="39"/>
  <c r="H36" i="39"/>
  <c r="K36" i="39"/>
  <c r="L36" i="39"/>
  <c r="T36" i="39"/>
  <c r="X36" i="39" s="1"/>
  <c r="W36" i="39"/>
  <c r="AA36" i="39"/>
  <c r="AA37" i="39" s="1"/>
  <c r="L37" i="39"/>
  <c r="AB41" i="39" s="1"/>
  <c r="X37" i="39"/>
  <c r="AB39" i="39"/>
  <c r="AB40" i="39"/>
  <c r="F5" i="38"/>
  <c r="G5" i="38"/>
  <c r="H5" i="38"/>
  <c r="H20" i="38" s="1"/>
  <c r="I5" i="38"/>
  <c r="I20" i="38" s="1"/>
  <c r="J5" i="38"/>
  <c r="K5" i="38"/>
  <c r="L5" i="38"/>
  <c r="L20" i="38" s="1"/>
  <c r="M5" i="38"/>
  <c r="M20" i="38" s="1"/>
  <c r="N5" i="38"/>
  <c r="O5" i="38"/>
  <c r="P5" i="38"/>
  <c r="P20" i="38" s="1"/>
  <c r="Q5" i="38"/>
  <c r="Q20" i="38" s="1"/>
  <c r="R5" i="38"/>
  <c r="S5" i="38"/>
  <c r="T5" i="38"/>
  <c r="T20" i="38" s="1"/>
  <c r="U5" i="38"/>
  <c r="U20" i="38" s="1"/>
  <c r="V5" i="38"/>
  <c r="X5" i="38"/>
  <c r="I6" i="38"/>
  <c r="M6" i="38"/>
  <c r="Q6" i="38"/>
  <c r="U6" i="38"/>
  <c r="I7" i="38"/>
  <c r="M7" i="38"/>
  <c r="Q7" i="38"/>
  <c r="U7" i="38"/>
  <c r="I8" i="38"/>
  <c r="M8" i="38"/>
  <c r="Q8" i="38"/>
  <c r="U8" i="38"/>
  <c r="I9" i="38"/>
  <c r="M9" i="38"/>
  <c r="Q9" i="38"/>
  <c r="U9" i="38"/>
  <c r="I10" i="38"/>
  <c r="M10" i="38"/>
  <c r="Q10" i="38"/>
  <c r="U10" i="38"/>
  <c r="F11" i="38"/>
  <c r="F20" i="38" s="1"/>
  <c r="G11" i="38"/>
  <c r="H11" i="38"/>
  <c r="J11" i="38"/>
  <c r="J20" i="38" s="1"/>
  <c r="K11" i="38"/>
  <c r="L11" i="38"/>
  <c r="N11" i="38"/>
  <c r="N20" i="38" s="1"/>
  <c r="V20" i="38" s="1"/>
  <c r="O11" i="38"/>
  <c r="P11" i="38"/>
  <c r="R11" i="38"/>
  <c r="R20" i="38" s="1"/>
  <c r="S11" i="38"/>
  <c r="T11" i="38"/>
  <c r="V11" i="38"/>
  <c r="W11" i="38"/>
  <c r="X11" i="38"/>
  <c r="I12" i="38"/>
  <c r="I11" i="38" s="1"/>
  <c r="M12" i="38"/>
  <c r="M11" i="38" s="1"/>
  <c r="Q12" i="38"/>
  <c r="U12" i="38"/>
  <c r="V12" i="38"/>
  <c r="W12" i="38"/>
  <c r="X12" i="38"/>
  <c r="I13" i="38"/>
  <c r="M13" i="38"/>
  <c r="Q13" i="38"/>
  <c r="Q11" i="38" s="1"/>
  <c r="U13" i="38"/>
  <c r="V13" i="38"/>
  <c r="W13" i="38"/>
  <c r="X13" i="38"/>
  <c r="I14" i="38"/>
  <c r="M14" i="38"/>
  <c r="Q14" i="38"/>
  <c r="U14" i="38"/>
  <c r="U11" i="38" s="1"/>
  <c r="V14" i="38"/>
  <c r="W14" i="38"/>
  <c r="X14" i="38"/>
  <c r="I15" i="38"/>
  <c r="M15" i="38"/>
  <c r="Q15" i="38"/>
  <c r="U15" i="38"/>
  <c r="V15" i="38"/>
  <c r="W15" i="38"/>
  <c r="X15" i="38"/>
  <c r="I16" i="38"/>
  <c r="M16" i="38"/>
  <c r="Q16" i="38"/>
  <c r="U16" i="38"/>
  <c r="V16" i="38"/>
  <c r="W16" i="38"/>
  <c r="X16" i="38"/>
  <c r="I17" i="38"/>
  <c r="M17" i="38"/>
  <c r="Q17" i="38"/>
  <c r="U17" i="38"/>
  <c r="V17" i="38"/>
  <c r="W17" i="38"/>
  <c r="X17" i="38"/>
  <c r="I18" i="38"/>
  <c r="M18" i="38"/>
  <c r="Q18" i="38"/>
  <c r="U18" i="38"/>
  <c r="V18" i="38"/>
  <c r="W18" i="38"/>
  <c r="X18" i="38"/>
  <c r="I19" i="38"/>
  <c r="M19" i="38"/>
  <c r="Q19" i="38"/>
  <c r="U19" i="38"/>
  <c r="V19" i="38"/>
  <c r="W19" i="38"/>
  <c r="X19" i="38"/>
  <c r="G20" i="38"/>
  <c r="K20" i="38"/>
  <c r="O20" i="38"/>
  <c r="S20" i="38"/>
  <c r="R24" i="38"/>
  <c r="S24" i="38"/>
  <c r="T24" i="38"/>
  <c r="F25" i="38"/>
  <c r="G25" i="38"/>
  <c r="H25" i="38"/>
  <c r="I25" i="38"/>
  <c r="N25" i="38"/>
  <c r="O25" i="38"/>
  <c r="P25" i="38"/>
  <c r="P26" i="38" s="1"/>
  <c r="Q25" i="38"/>
  <c r="R25" i="38"/>
  <c r="S25" i="38"/>
  <c r="T25" i="38"/>
  <c r="H26" i="38"/>
  <c r="L26" i="38"/>
  <c r="H36" i="38"/>
  <c r="Z36" i="38" s="1"/>
  <c r="K36" i="38"/>
  <c r="L36" i="38" s="1"/>
  <c r="T36" i="38"/>
  <c r="W36" i="38"/>
  <c r="X36" i="38"/>
  <c r="L37" i="38"/>
  <c r="AB41" i="38" s="1"/>
  <c r="X37" i="38"/>
  <c r="AB39" i="38"/>
  <c r="AB40" i="38"/>
  <c r="F5" i="37"/>
  <c r="I5" i="37"/>
  <c r="I20" i="37" s="1"/>
  <c r="J5" i="37"/>
  <c r="M5" i="37"/>
  <c r="N5" i="37"/>
  <c r="V5" i="37" s="1"/>
  <c r="O5" i="37"/>
  <c r="P5" i="37"/>
  <c r="R5" i="37"/>
  <c r="U5" i="37"/>
  <c r="U20" i="37" s="1"/>
  <c r="W5" i="37"/>
  <c r="X5" i="37"/>
  <c r="I6" i="37"/>
  <c r="M6" i="37"/>
  <c r="N6" i="37"/>
  <c r="Q6" i="37"/>
  <c r="U6" i="37"/>
  <c r="I7" i="37"/>
  <c r="M7" i="37"/>
  <c r="O7" i="37"/>
  <c r="Q7" i="37"/>
  <c r="R7" i="37"/>
  <c r="U7" i="37"/>
  <c r="I8" i="37"/>
  <c r="M8" i="37"/>
  <c r="Q8" i="37"/>
  <c r="U8" i="37"/>
  <c r="I9" i="37"/>
  <c r="M9" i="37"/>
  <c r="Q9" i="37"/>
  <c r="U9" i="37"/>
  <c r="I10" i="37"/>
  <c r="M10" i="37"/>
  <c r="Q10" i="37"/>
  <c r="U10" i="37"/>
  <c r="F11" i="37"/>
  <c r="G11" i="37"/>
  <c r="H11" i="37"/>
  <c r="J11" i="37"/>
  <c r="K11" i="37"/>
  <c r="L11" i="37"/>
  <c r="O11" i="37"/>
  <c r="P11" i="37"/>
  <c r="R11" i="37"/>
  <c r="S11" i="37"/>
  <c r="T11" i="37"/>
  <c r="W11" i="37"/>
  <c r="X11" i="37"/>
  <c r="I12" i="37"/>
  <c r="I11" i="37" s="1"/>
  <c r="M12" i="37"/>
  <c r="M11" i="37" s="1"/>
  <c r="M20" i="37" s="1"/>
  <c r="N12" i="37"/>
  <c r="Q12" i="37" s="1"/>
  <c r="Q11" i="37" s="1"/>
  <c r="U12" i="37"/>
  <c r="U11" i="37" s="1"/>
  <c r="W12" i="37"/>
  <c r="X12" i="37"/>
  <c r="I13" i="37"/>
  <c r="M13" i="37"/>
  <c r="Q13" i="37"/>
  <c r="U13" i="37"/>
  <c r="V13" i="37"/>
  <c r="W13" i="37"/>
  <c r="X13" i="37"/>
  <c r="I14" i="37"/>
  <c r="M14" i="37"/>
  <c r="Q14" i="37"/>
  <c r="U14" i="37"/>
  <c r="V14" i="37"/>
  <c r="W14" i="37"/>
  <c r="X14" i="37"/>
  <c r="I15" i="37"/>
  <c r="M15" i="37"/>
  <c r="Q15" i="37"/>
  <c r="U15" i="37"/>
  <c r="V15" i="37"/>
  <c r="W15" i="37"/>
  <c r="X15" i="37"/>
  <c r="I16" i="37"/>
  <c r="M16" i="37"/>
  <c r="Q16" i="37"/>
  <c r="U16" i="37"/>
  <c r="V16" i="37"/>
  <c r="W16" i="37"/>
  <c r="X16" i="37"/>
  <c r="I17" i="37"/>
  <c r="M17" i="37"/>
  <c r="Q17" i="37"/>
  <c r="U17" i="37"/>
  <c r="V17" i="37"/>
  <c r="W17" i="37"/>
  <c r="X17" i="37"/>
  <c r="I18" i="37"/>
  <c r="M18" i="37"/>
  <c r="Q18" i="37"/>
  <c r="U18" i="37"/>
  <c r="V18" i="37"/>
  <c r="W18" i="37"/>
  <c r="X18" i="37"/>
  <c r="I19" i="37"/>
  <c r="M19" i="37"/>
  <c r="Q19" i="37"/>
  <c r="U19" i="37"/>
  <c r="V19" i="37"/>
  <c r="W19" i="37"/>
  <c r="X19" i="37"/>
  <c r="F20" i="37"/>
  <c r="G20" i="37"/>
  <c r="H20" i="37"/>
  <c r="J20" i="37"/>
  <c r="K20" i="37"/>
  <c r="L20" i="37"/>
  <c r="O20" i="37"/>
  <c r="P20" i="37"/>
  <c r="R20" i="37"/>
  <c r="S20" i="37"/>
  <c r="T20" i="37"/>
  <c r="W20" i="37"/>
  <c r="X20" i="37"/>
  <c r="L24" i="37"/>
  <c r="T24" i="37" s="1"/>
  <c r="R24" i="37"/>
  <c r="S24" i="37"/>
  <c r="F25" i="37"/>
  <c r="G25" i="37"/>
  <c r="H25" i="37"/>
  <c r="H26" i="37" s="1"/>
  <c r="I25" i="37"/>
  <c r="J25" i="37"/>
  <c r="K25" i="37"/>
  <c r="L25" i="37"/>
  <c r="L26" i="37" s="1"/>
  <c r="M25" i="37"/>
  <c r="N25" i="37"/>
  <c r="O25" i="37"/>
  <c r="P25" i="37"/>
  <c r="P26" i="37" s="1"/>
  <c r="Q25" i="37"/>
  <c r="R25" i="37"/>
  <c r="S25" i="37"/>
  <c r="T25" i="37"/>
  <c r="H36" i="37"/>
  <c r="L36" i="37" s="1"/>
  <c r="K36" i="37"/>
  <c r="T36" i="37"/>
  <c r="W36" i="37"/>
  <c r="X36" i="37" s="1"/>
  <c r="H37" i="37"/>
  <c r="K37" i="37"/>
  <c r="L37" i="37"/>
  <c r="T37" i="37"/>
  <c r="X37" i="37" s="1"/>
  <c r="AB41" i="37" s="1"/>
  <c r="W37" i="37"/>
  <c r="AB40" i="37"/>
  <c r="F5" i="36"/>
  <c r="I5" i="36"/>
  <c r="J5" i="36"/>
  <c r="V5" i="36" s="1"/>
  <c r="M5" i="36"/>
  <c r="M27" i="36" s="1"/>
  <c r="N5" i="36"/>
  <c r="Q5" i="36"/>
  <c r="R5" i="36"/>
  <c r="U5" i="36"/>
  <c r="U27" i="36" s="1"/>
  <c r="W5" i="36"/>
  <c r="X5" i="36"/>
  <c r="Q6" i="36"/>
  <c r="U6" i="36"/>
  <c r="Q7" i="36"/>
  <c r="U7" i="36"/>
  <c r="Q8" i="36"/>
  <c r="U8" i="36"/>
  <c r="I9" i="36"/>
  <c r="M9" i="36"/>
  <c r="Q9" i="36"/>
  <c r="U9" i="36"/>
  <c r="I10" i="36"/>
  <c r="M10" i="36"/>
  <c r="Q10" i="36"/>
  <c r="U10" i="36"/>
  <c r="I11" i="36"/>
  <c r="M11" i="36"/>
  <c r="Q11" i="36"/>
  <c r="U11" i="36"/>
  <c r="I12" i="36"/>
  <c r="M12" i="36"/>
  <c r="Q12" i="36"/>
  <c r="U12" i="36"/>
  <c r="Q13" i="36"/>
  <c r="I14" i="36"/>
  <c r="M14" i="36"/>
  <c r="Q14" i="36"/>
  <c r="U14" i="36"/>
  <c r="F15" i="36"/>
  <c r="G15" i="36"/>
  <c r="H15" i="36"/>
  <c r="J15" i="36"/>
  <c r="K15" i="36"/>
  <c r="L15" i="36"/>
  <c r="N15" i="36"/>
  <c r="O15" i="36"/>
  <c r="P15" i="36"/>
  <c r="R15" i="36"/>
  <c r="S15" i="36"/>
  <c r="T15" i="36"/>
  <c r="V15" i="36"/>
  <c r="W15" i="36"/>
  <c r="X15" i="36"/>
  <c r="Q16" i="36"/>
  <c r="Q15" i="36" s="1"/>
  <c r="Q27" i="36" s="1"/>
  <c r="U16" i="36"/>
  <c r="U15" i="36" s="1"/>
  <c r="Q17" i="36"/>
  <c r="U17" i="36"/>
  <c r="I18" i="36"/>
  <c r="I15" i="36" s="1"/>
  <c r="I27" i="36" s="1"/>
  <c r="M18" i="36"/>
  <c r="M15" i="36" s="1"/>
  <c r="Q18" i="36"/>
  <c r="U18" i="36"/>
  <c r="V18" i="36"/>
  <c r="W18" i="36"/>
  <c r="X18" i="36"/>
  <c r="I19" i="36"/>
  <c r="M19" i="36"/>
  <c r="Q19" i="36"/>
  <c r="U19" i="36"/>
  <c r="V19" i="36"/>
  <c r="W19" i="36"/>
  <c r="X19" i="36"/>
  <c r="I20" i="36"/>
  <c r="M20" i="36"/>
  <c r="Q20" i="36"/>
  <c r="U20" i="36"/>
  <c r="V20" i="36"/>
  <c r="W20" i="36"/>
  <c r="X20" i="36"/>
  <c r="I21" i="36"/>
  <c r="M21" i="36"/>
  <c r="Q21" i="36"/>
  <c r="U21" i="36"/>
  <c r="V21" i="36"/>
  <c r="W21" i="36"/>
  <c r="X21" i="36"/>
  <c r="I22" i="36"/>
  <c r="M22" i="36"/>
  <c r="Q22" i="36"/>
  <c r="U22" i="36"/>
  <c r="V22" i="36"/>
  <c r="W22" i="36"/>
  <c r="X22" i="36"/>
  <c r="Q23" i="36"/>
  <c r="I24" i="36"/>
  <c r="M24" i="36"/>
  <c r="Q24" i="36"/>
  <c r="U24" i="36"/>
  <c r="V24" i="36"/>
  <c r="W24" i="36"/>
  <c r="X24" i="36"/>
  <c r="I25" i="36"/>
  <c r="M25" i="36"/>
  <c r="Q25" i="36"/>
  <c r="U25" i="36"/>
  <c r="V25" i="36"/>
  <c r="W25" i="36"/>
  <c r="X25" i="36"/>
  <c r="I26" i="36"/>
  <c r="M26" i="36"/>
  <c r="Q26" i="36"/>
  <c r="U26" i="36"/>
  <c r="V26" i="36"/>
  <c r="W26" i="36"/>
  <c r="X26" i="36"/>
  <c r="F27" i="36"/>
  <c r="G27" i="36"/>
  <c r="H27" i="36"/>
  <c r="J27" i="36"/>
  <c r="K27" i="36"/>
  <c r="L27" i="36"/>
  <c r="N27" i="36"/>
  <c r="O27" i="36"/>
  <c r="P27" i="36"/>
  <c r="R27" i="36"/>
  <c r="S27" i="36"/>
  <c r="T27" i="36"/>
  <c r="V27" i="36"/>
  <c r="W27" i="36"/>
  <c r="X27" i="36"/>
  <c r="R31" i="36"/>
  <c r="S31" i="36"/>
  <c r="T31" i="36"/>
  <c r="R32" i="36"/>
  <c r="S32" i="36"/>
  <c r="T32" i="36"/>
  <c r="F33" i="36"/>
  <c r="G33" i="36"/>
  <c r="H33" i="36"/>
  <c r="I33" i="36"/>
  <c r="J33" i="36"/>
  <c r="K33" i="36"/>
  <c r="L33" i="36"/>
  <c r="M33" i="36"/>
  <c r="N33" i="36"/>
  <c r="O33" i="36"/>
  <c r="P33" i="36"/>
  <c r="P34" i="36" s="1"/>
  <c r="Q33" i="36"/>
  <c r="R33" i="36"/>
  <c r="S33" i="36"/>
  <c r="T33" i="36"/>
  <c r="H34" i="36"/>
  <c r="L34" i="36"/>
  <c r="H44" i="36"/>
  <c r="K44" i="36"/>
  <c r="AA44" i="36" s="1"/>
  <c r="AA45" i="36" s="1"/>
  <c r="L44" i="36"/>
  <c r="T44" i="36"/>
  <c r="W44" i="36"/>
  <c r="X44" i="36"/>
  <c r="Z44" i="36"/>
  <c r="Z45" i="36" s="1"/>
  <c r="AB45" i="36" s="1"/>
  <c r="H45" i="36"/>
  <c r="L45" i="36" s="1"/>
  <c r="AB49" i="36" s="1"/>
  <c r="K45" i="36"/>
  <c r="AB48" i="36" s="1"/>
  <c r="T45" i="36"/>
  <c r="W45" i="36"/>
  <c r="X45" i="36"/>
  <c r="AB47" i="36"/>
  <c r="W37" i="35"/>
  <c r="X37" i="35" s="1"/>
  <c r="T37" i="35"/>
  <c r="K37" i="35"/>
  <c r="AB40" i="35" s="1"/>
  <c r="H37" i="35"/>
  <c r="AB39" i="35" s="1"/>
  <c r="Z36" i="35"/>
  <c r="X36" i="35"/>
  <c r="W36" i="35"/>
  <c r="T36" i="35"/>
  <c r="K36" i="35"/>
  <c r="L36" i="35" s="1"/>
  <c r="H36" i="35"/>
  <c r="Q25" i="35"/>
  <c r="O25" i="35"/>
  <c r="N25" i="35"/>
  <c r="M25" i="35"/>
  <c r="K25" i="35"/>
  <c r="S25" i="35" s="1"/>
  <c r="J25" i="35"/>
  <c r="R25" i="35" s="1"/>
  <c r="I25" i="35"/>
  <c r="G25" i="35"/>
  <c r="F25" i="35"/>
  <c r="S24" i="35"/>
  <c r="R24" i="35"/>
  <c r="Q24" i="35"/>
  <c r="P24" i="35"/>
  <c r="P25" i="35" s="1"/>
  <c r="P26" i="35" s="1"/>
  <c r="L24" i="35"/>
  <c r="L25" i="35" s="1"/>
  <c r="H24" i="35"/>
  <c r="H25" i="35" s="1"/>
  <c r="H26" i="35" s="1"/>
  <c r="W20" i="35"/>
  <c r="T20" i="35"/>
  <c r="S20" i="35"/>
  <c r="P20" i="35"/>
  <c r="X20" i="35" s="1"/>
  <c r="O20" i="35"/>
  <c r="L20" i="35"/>
  <c r="K20" i="35"/>
  <c r="H20" i="35"/>
  <c r="X19" i="35"/>
  <c r="W19" i="35"/>
  <c r="V19" i="35"/>
  <c r="U19" i="35"/>
  <c r="Q19" i="35"/>
  <c r="M19" i="35"/>
  <c r="I19" i="35"/>
  <c r="X18" i="35"/>
  <c r="W18" i="35"/>
  <c r="V18" i="35"/>
  <c r="U18" i="35"/>
  <c r="Q18" i="35"/>
  <c r="M18" i="35"/>
  <c r="I18" i="35"/>
  <c r="X17" i="35"/>
  <c r="W17" i="35"/>
  <c r="V17" i="35"/>
  <c r="U17" i="35"/>
  <c r="Q17" i="35"/>
  <c r="M17" i="35"/>
  <c r="I17" i="35"/>
  <c r="X16" i="35"/>
  <c r="W16" i="35"/>
  <c r="V16" i="35"/>
  <c r="U16" i="35"/>
  <c r="Q16" i="35"/>
  <c r="M16" i="35"/>
  <c r="I16" i="35"/>
  <c r="X15" i="35"/>
  <c r="W15" i="35"/>
  <c r="V15" i="35"/>
  <c r="U15" i="35"/>
  <c r="Q15" i="35"/>
  <c r="M15" i="35"/>
  <c r="I15" i="35"/>
  <c r="X14" i="35"/>
  <c r="W14" i="35"/>
  <c r="V14" i="35"/>
  <c r="U14" i="35"/>
  <c r="Q14" i="35"/>
  <c r="M14" i="35"/>
  <c r="I14" i="35"/>
  <c r="X13" i="35"/>
  <c r="W13" i="35"/>
  <c r="V13" i="35"/>
  <c r="U13" i="35"/>
  <c r="Q13" i="35"/>
  <c r="M13" i="35"/>
  <c r="I13" i="35"/>
  <c r="I11" i="35" s="1"/>
  <c r="X12" i="35"/>
  <c r="W12" i="35"/>
  <c r="V12" i="35"/>
  <c r="U12" i="35"/>
  <c r="U11" i="35" s="1"/>
  <c r="Q12" i="35"/>
  <c r="Q11" i="35" s="1"/>
  <c r="M12" i="35"/>
  <c r="M11" i="35" s="1"/>
  <c r="I12" i="35"/>
  <c r="W11" i="35"/>
  <c r="T11" i="35"/>
  <c r="S11" i="35"/>
  <c r="R11" i="35"/>
  <c r="P11" i="35"/>
  <c r="X11" i="35" s="1"/>
  <c r="O11" i="35"/>
  <c r="N11" i="35"/>
  <c r="V11" i="35" s="1"/>
  <c r="L11" i="35"/>
  <c r="K11" i="35"/>
  <c r="J11" i="35"/>
  <c r="H11" i="35"/>
  <c r="G11" i="35"/>
  <c r="F11" i="35"/>
  <c r="U10" i="35"/>
  <c r="Q10" i="35"/>
  <c r="M10" i="35"/>
  <c r="I10" i="35"/>
  <c r="U9" i="35"/>
  <c r="Q9" i="35"/>
  <c r="M9" i="35"/>
  <c r="I9" i="35"/>
  <c r="U8" i="35"/>
  <c r="Q8" i="35"/>
  <c r="M8" i="35"/>
  <c r="I8" i="35"/>
  <c r="U7" i="35"/>
  <c r="Q7" i="35"/>
  <c r="M7" i="35"/>
  <c r="I7" i="35"/>
  <c r="U6" i="35"/>
  <c r="Q6" i="35"/>
  <c r="M6" i="35"/>
  <c r="I6" i="35"/>
  <c r="X5" i="35"/>
  <c r="W5" i="35"/>
  <c r="U5" i="35"/>
  <c r="R5" i="35"/>
  <c r="R20" i="35" s="1"/>
  <c r="N5" i="35"/>
  <c r="N20" i="35" s="1"/>
  <c r="V20" i="35" s="1"/>
  <c r="M5" i="35"/>
  <c r="M20" i="35" s="1"/>
  <c r="K5" i="35"/>
  <c r="J5" i="35"/>
  <c r="J20" i="35" s="1"/>
  <c r="G5" i="35"/>
  <c r="I5" i="35" s="1"/>
  <c r="I20" i="35" s="1"/>
  <c r="F5" i="35"/>
  <c r="F20" i="35" s="1"/>
  <c r="F5" i="34"/>
  <c r="G5" i="34"/>
  <c r="H5" i="34"/>
  <c r="I5" i="34"/>
  <c r="I23" i="34" s="1"/>
  <c r="J5" i="34"/>
  <c r="K5" i="34"/>
  <c r="L5" i="34"/>
  <c r="M5" i="34"/>
  <c r="M23" i="34" s="1"/>
  <c r="N5" i="34"/>
  <c r="O5" i="34"/>
  <c r="P5" i="34"/>
  <c r="W5" i="34" s="1"/>
  <c r="Q5" i="34"/>
  <c r="Q23" i="34" s="1"/>
  <c r="R5" i="34"/>
  <c r="S5" i="34"/>
  <c r="T5" i="34"/>
  <c r="U5" i="34"/>
  <c r="U23" i="34" s="1"/>
  <c r="V5" i="34"/>
  <c r="X5" i="34"/>
  <c r="I6" i="34"/>
  <c r="M6" i="34"/>
  <c r="Q6" i="34"/>
  <c r="U6" i="34"/>
  <c r="I8" i="34"/>
  <c r="M8" i="34"/>
  <c r="Q8" i="34"/>
  <c r="U8" i="34"/>
  <c r="I9" i="34"/>
  <c r="M9" i="34"/>
  <c r="Q9" i="34"/>
  <c r="U9" i="34"/>
  <c r="I10" i="34"/>
  <c r="M10" i="34"/>
  <c r="Q10" i="34"/>
  <c r="U10" i="34"/>
  <c r="I11" i="34"/>
  <c r="M11" i="34"/>
  <c r="Q11" i="34"/>
  <c r="U11" i="34"/>
  <c r="F12" i="34"/>
  <c r="F23" i="34" s="1"/>
  <c r="G12" i="34"/>
  <c r="H12" i="34"/>
  <c r="J12" i="34"/>
  <c r="J23" i="34" s="1"/>
  <c r="K12" i="34"/>
  <c r="L12" i="34"/>
  <c r="N12" i="34"/>
  <c r="N23" i="34" s="1"/>
  <c r="O12" i="34"/>
  <c r="P12" i="34"/>
  <c r="R12" i="34"/>
  <c r="R23" i="34" s="1"/>
  <c r="S12" i="34"/>
  <c r="T12" i="34"/>
  <c r="V12" i="34"/>
  <c r="W12" i="34"/>
  <c r="X12" i="34"/>
  <c r="I13" i="34"/>
  <c r="I12" i="34" s="1"/>
  <c r="M13" i="34"/>
  <c r="M12" i="34" s="1"/>
  <c r="Q13" i="34"/>
  <c r="U13" i="34"/>
  <c r="V13" i="34"/>
  <c r="W13" i="34"/>
  <c r="X13" i="34"/>
  <c r="I14" i="34"/>
  <c r="M14" i="34"/>
  <c r="Q14" i="34"/>
  <c r="Q12" i="34" s="1"/>
  <c r="U14" i="34"/>
  <c r="V14" i="34"/>
  <c r="W14" i="34"/>
  <c r="X14" i="34"/>
  <c r="I15" i="34"/>
  <c r="M15" i="34"/>
  <c r="Q15" i="34"/>
  <c r="I16" i="34"/>
  <c r="M16" i="34"/>
  <c r="Q16" i="34"/>
  <c r="U16" i="34"/>
  <c r="U12" i="34" s="1"/>
  <c r="I17" i="34"/>
  <c r="M17" i="34"/>
  <c r="Q17" i="34"/>
  <c r="U17" i="34"/>
  <c r="V17" i="34"/>
  <c r="W17" i="34"/>
  <c r="X17" i="34"/>
  <c r="I18" i="34"/>
  <c r="M18" i="34"/>
  <c r="Q18" i="34"/>
  <c r="U18" i="34"/>
  <c r="V18" i="34"/>
  <c r="W18" i="34"/>
  <c r="X18" i="34"/>
  <c r="I19" i="34"/>
  <c r="M19" i="34"/>
  <c r="Q19" i="34"/>
  <c r="U19" i="34"/>
  <c r="V19" i="34"/>
  <c r="W19" i="34"/>
  <c r="X19" i="34"/>
  <c r="I20" i="34"/>
  <c r="M20" i="34"/>
  <c r="Q20" i="34"/>
  <c r="U20" i="34"/>
  <c r="V20" i="34"/>
  <c r="W20" i="34"/>
  <c r="X20" i="34"/>
  <c r="I21" i="34"/>
  <c r="M21" i="34"/>
  <c r="Q21" i="34"/>
  <c r="U21" i="34"/>
  <c r="V21" i="34"/>
  <c r="W21" i="34"/>
  <c r="X21" i="34"/>
  <c r="I22" i="34"/>
  <c r="M22" i="34"/>
  <c r="Q22" i="34"/>
  <c r="U22" i="34"/>
  <c r="V22" i="34"/>
  <c r="W22" i="34"/>
  <c r="X22" i="34"/>
  <c r="G23" i="34"/>
  <c r="H23" i="34"/>
  <c r="K23" i="34"/>
  <c r="L23" i="34"/>
  <c r="O23" i="34"/>
  <c r="P23" i="34"/>
  <c r="W23" i="34" s="1"/>
  <c r="S23" i="34"/>
  <c r="T23" i="34"/>
  <c r="X23" i="34"/>
  <c r="H27" i="34"/>
  <c r="L27" i="34"/>
  <c r="P27" i="34"/>
  <c r="P28" i="34" s="1"/>
  <c r="R27" i="34"/>
  <c r="S27" i="34"/>
  <c r="F28" i="34"/>
  <c r="G28" i="34"/>
  <c r="H28" i="34"/>
  <c r="I28" i="34"/>
  <c r="J28" i="34"/>
  <c r="K28" i="34"/>
  <c r="L28" i="34"/>
  <c r="M28" i="34"/>
  <c r="N28" i="34"/>
  <c r="O28" i="34"/>
  <c r="Q28" i="34"/>
  <c r="R28" i="34"/>
  <c r="S28" i="34"/>
  <c r="H29" i="34"/>
  <c r="L29" i="34"/>
  <c r="H39" i="34"/>
  <c r="K39" i="34"/>
  <c r="L39" i="34"/>
  <c r="T39" i="34"/>
  <c r="Z39" i="34" s="1"/>
  <c r="W39" i="34"/>
  <c r="X39" i="34" s="1"/>
  <c r="AA39" i="34"/>
  <c r="AA40" i="34" s="1"/>
  <c r="H40" i="34"/>
  <c r="K40" i="34"/>
  <c r="L40" i="34"/>
  <c r="AB44" i="34" s="1"/>
  <c r="T40" i="34"/>
  <c r="W40" i="34"/>
  <c r="X40" i="34"/>
  <c r="AB42" i="34"/>
  <c r="AB43" i="34"/>
  <c r="F5" i="33"/>
  <c r="I5" i="33"/>
  <c r="J5" i="33"/>
  <c r="M5" i="33"/>
  <c r="N5" i="33"/>
  <c r="Q5" i="33"/>
  <c r="R5" i="33"/>
  <c r="U5" i="33"/>
  <c r="V5" i="33"/>
  <c r="W5" i="33"/>
  <c r="X5" i="33"/>
  <c r="I6" i="33"/>
  <c r="M6" i="33"/>
  <c r="Q6" i="33"/>
  <c r="U6" i="33"/>
  <c r="I7" i="33"/>
  <c r="M7" i="33"/>
  <c r="Q7" i="33"/>
  <c r="U7" i="33"/>
  <c r="I8" i="33"/>
  <c r="M8" i="33"/>
  <c r="Q8" i="33"/>
  <c r="U8" i="33"/>
  <c r="I9" i="33"/>
  <c r="M9" i="33"/>
  <c r="Q9" i="33"/>
  <c r="U9" i="33"/>
  <c r="I10" i="33"/>
  <c r="M10" i="33"/>
  <c r="Q10" i="33"/>
  <c r="U10" i="33"/>
  <c r="F11" i="33"/>
  <c r="F20" i="33" s="1"/>
  <c r="G11" i="33"/>
  <c r="H11" i="33"/>
  <c r="H20" i="33" s="1"/>
  <c r="J11" i="33"/>
  <c r="J20" i="33" s="1"/>
  <c r="K11" i="33"/>
  <c r="L11" i="33"/>
  <c r="L20" i="33" s="1"/>
  <c r="N11" i="33"/>
  <c r="N20" i="33" s="1"/>
  <c r="V20" i="33" s="1"/>
  <c r="O11" i="33"/>
  <c r="P11" i="33"/>
  <c r="W11" i="33" s="1"/>
  <c r="R11" i="33"/>
  <c r="R20" i="33" s="1"/>
  <c r="S11" i="33"/>
  <c r="T11" i="33"/>
  <c r="T20" i="33" s="1"/>
  <c r="V11" i="33"/>
  <c r="X11" i="33"/>
  <c r="I12" i="33"/>
  <c r="I11" i="33" s="1"/>
  <c r="I20" i="33" s="1"/>
  <c r="M12" i="33"/>
  <c r="M11" i="33" s="1"/>
  <c r="M20" i="33" s="1"/>
  <c r="Q12" i="33"/>
  <c r="Q11" i="33" s="1"/>
  <c r="Q20" i="33" s="1"/>
  <c r="U12" i="33"/>
  <c r="U11" i="33" s="1"/>
  <c r="U20" i="33" s="1"/>
  <c r="V12" i="33"/>
  <c r="W12" i="33"/>
  <c r="X12" i="33"/>
  <c r="I13" i="33"/>
  <c r="M13" i="33"/>
  <c r="Q13" i="33"/>
  <c r="U13" i="33"/>
  <c r="V13" i="33"/>
  <c r="W13" i="33"/>
  <c r="X13" i="33"/>
  <c r="I14" i="33"/>
  <c r="M14" i="33"/>
  <c r="Q14" i="33"/>
  <c r="U14" i="33"/>
  <c r="V14" i="33"/>
  <c r="W14" i="33"/>
  <c r="X14" i="33"/>
  <c r="I15" i="33"/>
  <c r="M15" i="33"/>
  <c r="Q15" i="33"/>
  <c r="U15" i="33"/>
  <c r="V15" i="33"/>
  <c r="W15" i="33"/>
  <c r="X15" i="33"/>
  <c r="I16" i="33"/>
  <c r="M16" i="33"/>
  <c r="Q16" i="33"/>
  <c r="U16" i="33"/>
  <c r="V16" i="33"/>
  <c r="W16" i="33"/>
  <c r="X16" i="33"/>
  <c r="I17" i="33"/>
  <c r="M17" i="33"/>
  <c r="Q17" i="33"/>
  <c r="U17" i="33"/>
  <c r="V17" i="33"/>
  <c r="W17" i="33"/>
  <c r="X17" i="33"/>
  <c r="I18" i="33"/>
  <c r="M18" i="33"/>
  <c r="Q18" i="33"/>
  <c r="U18" i="33"/>
  <c r="V18" i="33"/>
  <c r="W18" i="33"/>
  <c r="X18" i="33"/>
  <c r="I19" i="33"/>
  <c r="M19" i="33"/>
  <c r="Q19" i="33"/>
  <c r="U19" i="33"/>
  <c r="V19" i="33"/>
  <c r="W19" i="33"/>
  <c r="X19" i="33"/>
  <c r="G20" i="33"/>
  <c r="K20" i="33"/>
  <c r="O20" i="33"/>
  <c r="S20" i="33"/>
  <c r="R24" i="33"/>
  <c r="S24" i="33"/>
  <c r="T24" i="33"/>
  <c r="H25" i="33"/>
  <c r="L25" i="33"/>
  <c r="P25" i="33"/>
  <c r="H35" i="33"/>
  <c r="L36" i="33" s="1"/>
  <c r="AB40" i="33" s="1"/>
  <c r="K35" i="33"/>
  <c r="L35" i="33"/>
  <c r="T35" i="33"/>
  <c r="W35" i="33"/>
  <c r="X35" i="33" s="1"/>
  <c r="Z35" i="33"/>
  <c r="Z36" i="33" s="1"/>
  <c r="H36" i="33"/>
  <c r="K36" i="33"/>
  <c r="AB39" i="33" s="1"/>
  <c r="T36" i="33"/>
  <c r="W36" i="33"/>
  <c r="X36" i="33"/>
  <c r="AB38" i="33"/>
  <c r="G5" i="32"/>
  <c r="I5" i="32"/>
  <c r="K5" i="32"/>
  <c r="M5" i="32"/>
  <c r="N5" i="32"/>
  <c r="Q5" i="32"/>
  <c r="R5" i="32"/>
  <c r="U5" i="32"/>
  <c r="U20" i="32" s="1"/>
  <c r="V5" i="32"/>
  <c r="W5" i="32"/>
  <c r="X5" i="32"/>
  <c r="I6" i="32"/>
  <c r="M6" i="32"/>
  <c r="Q6" i="32"/>
  <c r="U6" i="32"/>
  <c r="I7" i="32"/>
  <c r="M7" i="32"/>
  <c r="Q7" i="32"/>
  <c r="U7" i="32"/>
  <c r="I8" i="32"/>
  <c r="M8" i="32"/>
  <c r="Q8" i="32"/>
  <c r="U8" i="32"/>
  <c r="I9" i="32"/>
  <c r="M9" i="32"/>
  <c r="Q9" i="32"/>
  <c r="U9" i="32"/>
  <c r="I10" i="32"/>
  <c r="M10" i="32"/>
  <c r="Q10" i="32"/>
  <c r="U10" i="32"/>
  <c r="F11" i="32"/>
  <c r="F20" i="32" s="1"/>
  <c r="G11" i="32"/>
  <c r="H11" i="32"/>
  <c r="J11" i="32"/>
  <c r="J20" i="32" s="1"/>
  <c r="K11" i="32"/>
  <c r="L11" i="32"/>
  <c r="N11" i="32"/>
  <c r="N20" i="32" s="1"/>
  <c r="O11" i="32"/>
  <c r="P11" i="32"/>
  <c r="R11" i="32"/>
  <c r="R20" i="32" s="1"/>
  <c r="S11" i="32"/>
  <c r="T11" i="32"/>
  <c r="V11" i="32"/>
  <c r="W11" i="32"/>
  <c r="X11" i="32"/>
  <c r="I12" i="32"/>
  <c r="I11" i="32" s="1"/>
  <c r="I20" i="32" s="1"/>
  <c r="M12" i="32"/>
  <c r="M11" i="32" s="1"/>
  <c r="Q12" i="32"/>
  <c r="Q11" i="32" s="1"/>
  <c r="Q20" i="32" s="1"/>
  <c r="U12" i="32"/>
  <c r="V12" i="32"/>
  <c r="W12" i="32"/>
  <c r="X12" i="32"/>
  <c r="I13" i="32"/>
  <c r="M13" i="32"/>
  <c r="Q13" i="32"/>
  <c r="U13" i="32"/>
  <c r="U11" i="32" s="1"/>
  <c r="V13" i="32"/>
  <c r="W13" i="32"/>
  <c r="X13" i="32"/>
  <c r="I14" i="32"/>
  <c r="M14" i="32"/>
  <c r="Q14" i="32"/>
  <c r="U14" i="32"/>
  <c r="V14" i="32"/>
  <c r="W14" i="32"/>
  <c r="X14" i="32"/>
  <c r="I15" i="32"/>
  <c r="M15" i="32"/>
  <c r="Q15" i="32"/>
  <c r="U15" i="32"/>
  <c r="V15" i="32"/>
  <c r="W15" i="32"/>
  <c r="X15" i="32"/>
  <c r="I16" i="32"/>
  <c r="M16" i="32"/>
  <c r="Q16" i="32"/>
  <c r="U16" i="32"/>
  <c r="V16" i="32"/>
  <c r="W16" i="32"/>
  <c r="X16" i="32"/>
  <c r="I17" i="32"/>
  <c r="M17" i="32"/>
  <c r="U17" i="32"/>
  <c r="V17" i="32"/>
  <c r="W17" i="32"/>
  <c r="X17" i="32"/>
  <c r="I18" i="32"/>
  <c r="M18" i="32"/>
  <c r="Q18" i="32"/>
  <c r="U18" i="32"/>
  <c r="V18" i="32"/>
  <c r="W18" i="32"/>
  <c r="X18" i="32"/>
  <c r="I19" i="32"/>
  <c r="M19" i="32"/>
  <c r="Q19" i="32"/>
  <c r="U19" i="32"/>
  <c r="V19" i="32"/>
  <c r="W19" i="32"/>
  <c r="X19" i="32"/>
  <c r="G20" i="32"/>
  <c r="H20" i="32"/>
  <c r="K20" i="32"/>
  <c r="L20" i="32"/>
  <c r="O20" i="32"/>
  <c r="P20" i="32"/>
  <c r="W20" i="32" s="1"/>
  <c r="S20" i="32"/>
  <c r="T20" i="32"/>
  <c r="X20" i="32"/>
  <c r="R24" i="32"/>
  <c r="S24" i="32"/>
  <c r="T24" i="32"/>
  <c r="F25" i="32"/>
  <c r="G25" i="32"/>
  <c r="H25" i="32"/>
  <c r="I25" i="32"/>
  <c r="J25" i="32"/>
  <c r="R25" i="32" s="1"/>
  <c r="K25" i="32"/>
  <c r="L25" i="32"/>
  <c r="M25" i="32"/>
  <c r="N25" i="32"/>
  <c r="O25" i="32"/>
  <c r="P25" i="32"/>
  <c r="Q25" i="32"/>
  <c r="S25" i="32"/>
  <c r="T25" i="32"/>
  <c r="H26" i="32"/>
  <c r="L26" i="32"/>
  <c r="P26" i="32"/>
  <c r="H36" i="32"/>
  <c r="K36" i="32"/>
  <c r="L36" i="32"/>
  <c r="T36" i="32"/>
  <c r="X36" i="32" s="1"/>
  <c r="W36" i="32"/>
  <c r="Z36" i="32"/>
  <c r="Z37" i="32" s="1"/>
  <c r="AB37" i="32" s="1"/>
  <c r="AA36" i="32"/>
  <c r="AA37" i="32" s="1"/>
  <c r="H37" i="32"/>
  <c r="K37" i="32"/>
  <c r="L37" i="32" s="1"/>
  <c r="AB41" i="32" s="1"/>
  <c r="T37" i="32"/>
  <c r="W37" i="32"/>
  <c r="X37" i="32"/>
  <c r="AB39" i="32"/>
  <c r="AB40" i="31"/>
  <c r="AB39" i="31"/>
  <c r="X37" i="31"/>
  <c r="L37" i="31"/>
  <c r="AB41" i="31" s="1"/>
  <c r="AA36" i="31"/>
  <c r="AA37" i="31" s="1"/>
  <c r="Z36" i="31"/>
  <c r="AB36" i="31" s="1"/>
  <c r="X36" i="31"/>
  <c r="W36" i="31"/>
  <c r="T36" i="31"/>
  <c r="L36" i="31"/>
  <c r="P26" i="31"/>
  <c r="Q25" i="31"/>
  <c r="P25" i="31"/>
  <c r="O25" i="31"/>
  <c r="N25" i="31"/>
  <c r="M25" i="31"/>
  <c r="L25" i="31"/>
  <c r="L26" i="31" s="1"/>
  <c r="K25" i="31"/>
  <c r="S25" i="31" s="1"/>
  <c r="J25" i="31"/>
  <c r="R25" i="31" s="1"/>
  <c r="I25" i="31"/>
  <c r="H25" i="31"/>
  <c r="H26" i="31" s="1"/>
  <c r="G25" i="31"/>
  <c r="F25" i="31"/>
  <c r="T24" i="31"/>
  <c r="S24" i="31"/>
  <c r="R24" i="31"/>
  <c r="R20" i="31"/>
  <c r="P20" i="31"/>
  <c r="X20" i="31" s="1"/>
  <c r="L20" i="31"/>
  <c r="J20" i="31"/>
  <c r="H20" i="31"/>
  <c r="G20" i="31"/>
  <c r="X19" i="31"/>
  <c r="W19" i="31"/>
  <c r="V19" i="31"/>
  <c r="U19" i="31"/>
  <c r="Q19" i="31"/>
  <c r="M19" i="31"/>
  <c r="I19" i="31"/>
  <c r="X18" i="31"/>
  <c r="W18" i="31"/>
  <c r="V18" i="31"/>
  <c r="U18" i="31"/>
  <c r="Q18" i="31"/>
  <c r="M18" i="31"/>
  <c r="I18" i="31"/>
  <c r="X17" i="31"/>
  <c r="W17" i="31"/>
  <c r="V17" i="31"/>
  <c r="U17" i="31"/>
  <c r="Q17" i="31"/>
  <c r="M17" i="31"/>
  <c r="I17" i="31"/>
  <c r="X16" i="31"/>
  <c r="W16" i="31"/>
  <c r="V16" i="31"/>
  <c r="U16" i="31"/>
  <c r="Q16" i="31"/>
  <c r="M16" i="31"/>
  <c r="I16" i="31"/>
  <c r="X15" i="31"/>
  <c r="W15" i="31"/>
  <c r="V15" i="31"/>
  <c r="U15" i="31"/>
  <c r="Q15" i="31"/>
  <c r="M15" i="31"/>
  <c r="I15" i="31"/>
  <c r="X14" i="31"/>
  <c r="W14" i="31"/>
  <c r="V14" i="31"/>
  <c r="U14" i="31"/>
  <c r="Q14" i="31"/>
  <c r="M14" i="31"/>
  <c r="M11" i="31" s="1"/>
  <c r="I14" i="31"/>
  <c r="X13" i="31"/>
  <c r="W13" i="31"/>
  <c r="V13" i="31"/>
  <c r="U13" i="31"/>
  <c r="Q13" i="31"/>
  <c r="M13" i="31"/>
  <c r="I13" i="31"/>
  <c r="I11" i="31" s="1"/>
  <c r="X12" i="31"/>
  <c r="W12" i="31"/>
  <c r="V12" i="31"/>
  <c r="U12" i="31"/>
  <c r="U11" i="31" s="1"/>
  <c r="Q12" i="31"/>
  <c r="Q11" i="31" s="1"/>
  <c r="M12" i="31"/>
  <c r="I12" i="31"/>
  <c r="W11" i="31"/>
  <c r="T11" i="31"/>
  <c r="S11" i="31"/>
  <c r="S20" i="31" s="1"/>
  <c r="R11" i="31"/>
  <c r="P11" i="31"/>
  <c r="X11" i="31" s="1"/>
  <c r="O11" i="31"/>
  <c r="O20" i="31" s="1"/>
  <c r="N11" i="31"/>
  <c r="V11" i="31" s="1"/>
  <c r="L11" i="31"/>
  <c r="K11" i="31"/>
  <c r="K20" i="31" s="1"/>
  <c r="J11" i="31"/>
  <c r="H11" i="31"/>
  <c r="F11" i="31"/>
  <c r="F20" i="31" s="1"/>
  <c r="U10" i="31"/>
  <c r="Q10" i="31"/>
  <c r="M10" i="31"/>
  <c r="I10" i="31"/>
  <c r="U9" i="31"/>
  <c r="Q9" i="31"/>
  <c r="M9" i="31"/>
  <c r="I9" i="31"/>
  <c r="U8" i="31"/>
  <c r="Q8" i="31"/>
  <c r="M8" i="31"/>
  <c r="I8" i="31"/>
  <c r="U7" i="31"/>
  <c r="Q7" i="31"/>
  <c r="M7" i="31"/>
  <c r="I7" i="31"/>
  <c r="U6" i="31"/>
  <c r="Q6" i="31"/>
  <c r="M6" i="31"/>
  <c r="I6" i="31"/>
  <c r="X5" i="31"/>
  <c r="W5" i="31"/>
  <c r="V5" i="31"/>
  <c r="U5" i="31"/>
  <c r="U20" i="31" s="1"/>
  <c r="N5" i="31"/>
  <c r="Q5" i="31" s="1"/>
  <c r="M5" i="31"/>
  <c r="M20" i="31" s="1"/>
  <c r="I5" i="31"/>
  <c r="I20" i="31" s="1"/>
  <c r="F5" i="31"/>
  <c r="AB41" i="30"/>
  <c r="AB40" i="30"/>
  <c r="X38" i="30"/>
  <c r="L38" i="30"/>
  <c r="AB42" i="30" s="1"/>
  <c r="K38" i="30"/>
  <c r="H38" i="30"/>
  <c r="AA37" i="30"/>
  <c r="AA38" i="30" s="1"/>
  <c r="W37" i="30"/>
  <c r="X37" i="30" s="1"/>
  <c r="T37" i="30"/>
  <c r="K37" i="30"/>
  <c r="L37" i="30" s="1"/>
  <c r="H37" i="30"/>
  <c r="Z37" i="30" s="1"/>
  <c r="P27" i="30"/>
  <c r="Q26" i="30"/>
  <c r="P26" i="30"/>
  <c r="O26" i="30"/>
  <c r="N26" i="30"/>
  <c r="M26" i="30"/>
  <c r="L26" i="30"/>
  <c r="L27" i="30" s="1"/>
  <c r="K26" i="30"/>
  <c r="S26" i="30" s="1"/>
  <c r="J26" i="30"/>
  <c r="R26" i="30" s="1"/>
  <c r="I26" i="30"/>
  <c r="H26" i="30"/>
  <c r="H27" i="30" s="1"/>
  <c r="G26" i="30"/>
  <c r="F26" i="30"/>
  <c r="T25" i="30"/>
  <c r="S25" i="30"/>
  <c r="R25" i="30"/>
  <c r="L25" i="30"/>
  <c r="R21" i="30"/>
  <c r="N21" i="30"/>
  <c r="V21" i="30" s="1"/>
  <c r="L21" i="30"/>
  <c r="K21" i="30"/>
  <c r="J21" i="30"/>
  <c r="H21" i="30"/>
  <c r="G21" i="30"/>
  <c r="F21" i="30"/>
  <c r="X20" i="30"/>
  <c r="W20" i="30"/>
  <c r="V20" i="30"/>
  <c r="U20" i="30"/>
  <c r="Q20" i="30"/>
  <c r="M20" i="30"/>
  <c r="I20" i="30"/>
  <c r="X19" i="30"/>
  <c r="W19" i="30"/>
  <c r="V19" i="30"/>
  <c r="U19" i="30"/>
  <c r="Q19" i="30"/>
  <c r="M19" i="30"/>
  <c r="I19" i="30"/>
  <c r="X18" i="30"/>
  <c r="W18" i="30"/>
  <c r="V18" i="30"/>
  <c r="U18" i="30"/>
  <c r="Q18" i="30"/>
  <c r="M18" i="30"/>
  <c r="I18" i="30"/>
  <c r="X17" i="30"/>
  <c r="W17" i="30"/>
  <c r="V17" i="30"/>
  <c r="U17" i="30"/>
  <c r="Q17" i="30"/>
  <c r="M17" i="30"/>
  <c r="I17" i="30"/>
  <c r="X16" i="30"/>
  <c r="W16" i="30"/>
  <c r="V16" i="30"/>
  <c r="U16" i="30"/>
  <c r="Q16" i="30"/>
  <c r="M16" i="30"/>
  <c r="I16" i="30"/>
  <c r="X15" i="30"/>
  <c r="W15" i="30"/>
  <c r="V15" i="30"/>
  <c r="U15" i="30"/>
  <c r="Q15" i="30"/>
  <c r="M15" i="30"/>
  <c r="I15" i="30"/>
  <c r="X14" i="30"/>
  <c r="W14" i="30"/>
  <c r="V14" i="30"/>
  <c r="U14" i="30"/>
  <c r="Q14" i="30"/>
  <c r="M14" i="30"/>
  <c r="I14" i="30"/>
  <c r="X13" i="30"/>
  <c r="W13" i="30"/>
  <c r="V13" i="30"/>
  <c r="U13" i="30"/>
  <c r="Q13" i="30"/>
  <c r="M13" i="30"/>
  <c r="I13" i="30"/>
  <c r="W12" i="30"/>
  <c r="U12" i="30"/>
  <c r="T12" i="30"/>
  <c r="S12" i="30"/>
  <c r="R12" i="30"/>
  <c r="Q12" i="30"/>
  <c r="P12" i="30"/>
  <c r="X12" i="30" s="1"/>
  <c r="O12" i="30"/>
  <c r="N12" i="30"/>
  <c r="V12" i="30" s="1"/>
  <c r="M12" i="30"/>
  <c r="L12" i="30"/>
  <c r="K12" i="30"/>
  <c r="J12" i="30"/>
  <c r="I12" i="30"/>
  <c r="H12" i="30"/>
  <c r="F12" i="30"/>
  <c r="U11" i="30"/>
  <c r="Q11" i="30"/>
  <c r="M11" i="30"/>
  <c r="I11" i="30"/>
  <c r="U10" i="30"/>
  <c r="Q10" i="30"/>
  <c r="M10" i="30"/>
  <c r="I10" i="30"/>
  <c r="U9" i="30"/>
  <c r="Q9" i="30"/>
  <c r="M9" i="30"/>
  <c r="I9" i="30"/>
  <c r="U8" i="30"/>
  <c r="Q8" i="30"/>
  <c r="M8" i="30"/>
  <c r="I8" i="30"/>
  <c r="U7" i="30"/>
  <c r="Q7" i="30"/>
  <c r="M7" i="30"/>
  <c r="I7" i="30"/>
  <c r="U6" i="30"/>
  <c r="Q6" i="30"/>
  <c r="M6" i="30"/>
  <c r="I6" i="30"/>
  <c r="W5" i="30"/>
  <c r="T5" i="30"/>
  <c r="T21" i="30" s="1"/>
  <c r="S5" i="30"/>
  <c r="U5" i="30" s="1"/>
  <c r="U21" i="30" s="1"/>
  <c r="R5" i="30"/>
  <c r="P5" i="30"/>
  <c r="P21" i="30" s="1"/>
  <c r="O5" i="30"/>
  <c r="Q5" i="30" s="1"/>
  <c r="Q21" i="30" s="1"/>
  <c r="N5" i="30"/>
  <c r="V5" i="30" s="1"/>
  <c r="J5" i="30"/>
  <c r="M5" i="30" s="1"/>
  <c r="M21" i="30" s="1"/>
  <c r="I5" i="30"/>
  <c r="I21" i="30" s="1"/>
  <c r="F5" i="30"/>
  <c r="X51" i="29"/>
  <c r="V50" i="29"/>
  <c r="W50" i="29" s="1"/>
  <c r="X50" i="29" s="1"/>
  <c r="U50" i="29"/>
  <c r="S50" i="29"/>
  <c r="R50" i="29"/>
  <c r="T50" i="29" s="1"/>
  <c r="J50" i="29"/>
  <c r="K51" i="29" s="1"/>
  <c r="AB54" i="29" s="1"/>
  <c r="I50" i="29"/>
  <c r="H51" i="29" s="1"/>
  <c r="G50" i="29"/>
  <c r="F50" i="29"/>
  <c r="H50" i="29" s="1"/>
  <c r="Z50" i="29" s="1"/>
  <c r="W49" i="29"/>
  <c r="X49" i="29" s="1"/>
  <c r="T49" i="29"/>
  <c r="K49" i="29"/>
  <c r="AA49" i="29" s="1"/>
  <c r="H49" i="29"/>
  <c r="Z49" i="29" s="1"/>
  <c r="Z48" i="29"/>
  <c r="X48" i="29"/>
  <c r="W48" i="29"/>
  <c r="T48" i="29"/>
  <c r="K48" i="29"/>
  <c r="AA48" i="29" s="1"/>
  <c r="H48" i="29"/>
  <c r="AA47" i="29"/>
  <c r="Z47" i="29"/>
  <c r="AB47" i="29" s="1"/>
  <c r="W47" i="29"/>
  <c r="X47" i="29" s="1"/>
  <c r="T47" i="29"/>
  <c r="L47" i="29"/>
  <c r="K47" i="29"/>
  <c r="H47" i="29"/>
  <c r="AA46" i="29"/>
  <c r="W46" i="29"/>
  <c r="X46" i="29" s="1"/>
  <c r="T46" i="29"/>
  <c r="K46" i="29"/>
  <c r="L46" i="29" s="1"/>
  <c r="H46" i="29"/>
  <c r="Z46" i="29" s="1"/>
  <c r="AB46" i="29" s="1"/>
  <c r="W45" i="29"/>
  <c r="X45" i="29" s="1"/>
  <c r="T45" i="29"/>
  <c r="K45" i="29"/>
  <c r="AA45" i="29" s="1"/>
  <c r="H45" i="29"/>
  <c r="Z45" i="29" s="1"/>
  <c r="AB45" i="29" s="1"/>
  <c r="Z44" i="29"/>
  <c r="X44" i="29"/>
  <c r="W44" i="29"/>
  <c r="T44" i="29"/>
  <c r="K44" i="29"/>
  <c r="AA44" i="29" s="1"/>
  <c r="H44" i="29"/>
  <c r="Q33" i="29"/>
  <c r="P34" i="29" s="1"/>
  <c r="P33" i="29"/>
  <c r="O33" i="29"/>
  <c r="N33" i="29"/>
  <c r="M33" i="29"/>
  <c r="K33" i="29"/>
  <c r="S33" i="29" s="1"/>
  <c r="J33" i="29"/>
  <c r="R33" i="29" s="1"/>
  <c r="I33" i="29"/>
  <c r="H34" i="29" s="1"/>
  <c r="H33" i="29"/>
  <c r="G33" i="29"/>
  <c r="F33" i="29"/>
  <c r="T32" i="29"/>
  <c r="S32" i="29"/>
  <c r="R32" i="29"/>
  <c r="T31" i="29"/>
  <c r="S31" i="29"/>
  <c r="R31" i="29"/>
  <c r="T30" i="29"/>
  <c r="S30" i="29"/>
  <c r="R30" i="29"/>
  <c r="T29" i="29"/>
  <c r="S29" i="29"/>
  <c r="R29" i="29"/>
  <c r="T28" i="29"/>
  <c r="S28" i="29"/>
  <c r="R28" i="29"/>
  <c r="T27" i="29"/>
  <c r="S27" i="29"/>
  <c r="R27" i="29"/>
  <c r="T26" i="29"/>
  <c r="S26" i="29"/>
  <c r="R26" i="29"/>
  <c r="S25" i="29"/>
  <c r="R25" i="29"/>
  <c r="L25" i="29"/>
  <c r="T25" i="29" s="1"/>
  <c r="S24" i="29"/>
  <c r="R24" i="29"/>
  <c r="L24" i="29"/>
  <c r="L33" i="29" s="1"/>
  <c r="S20" i="29"/>
  <c r="O20" i="29"/>
  <c r="N20" i="29"/>
  <c r="V20" i="29" s="1"/>
  <c r="J20" i="29"/>
  <c r="F20" i="29"/>
  <c r="X19" i="29"/>
  <c r="W19" i="29"/>
  <c r="V19" i="29"/>
  <c r="U19" i="29"/>
  <c r="Q19" i="29"/>
  <c r="M19" i="29"/>
  <c r="I19" i="29"/>
  <c r="X18" i="29"/>
  <c r="W18" i="29"/>
  <c r="V18" i="29"/>
  <c r="U18" i="29"/>
  <c r="Q18" i="29"/>
  <c r="M18" i="29"/>
  <c r="I18" i="29"/>
  <c r="X17" i="29"/>
  <c r="W17" i="29"/>
  <c r="V17" i="29"/>
  <c r="U17" i="29"/>
  <c r="Q17" i="29"/>
  <c r="M17" i="29"/>
  <c r="I17" i="29"/>
  <c r="X16" i="29"/>
  <c r="W16" i="29"/>
  <c r="V16" i="29"/>
  <c r="U16" i="29"/>
  <c r="Q16" i="29"/>
  <c r="M16" i="29"/>
  <c r="I16" i="29"/>
  <c r="X15" i="29"/>
  <c r="W15" i="29"/>
  <c r="V15" i="29"/>
  <c r="U15" i="29"/>
  <c r="Q15" i="29"/>
  <c r="Q11" i="29" s="1"/>
  <c r="M15" i="29"/>
  <c r="I15" i="29"/>
  <c r="X14" i="29"/>
  <c r="W14" i="29"/>
  <c r="V14" i="29"/>
  <c r="U14" i="29"/>
  <c r="Q14" i="29"/>
  <c r="M14" i="29"/>
  <c r="M11" i="29" s="1"/>
  <c r="I14" i="29"/>
  <c r="X13" i="29"/>
  <c r="W13" i="29"/>
  <c r="V13" i="29"/>
  <c r="U13" i="29"/>
  <c r="Q13" i="29"/>
  <c r="M13" i="29"/>
  <c r="I13" i="29"/>
  <c r="I11" i="29" s="1"/>
  <c r="X12" i="29"/>
  <c r="W12" i="29"/>
  <c r="V12" i="29"/>
  <c r="U12" i="29"/>
  <c r="U11" i="29" s="1"/>
  <c r="Q12" i="29"/>
  <c r="M12" i="29"/>
  <c r="I12" i="29"/>
  <c r="T11" i="29"/>
  <c r="T20" i="29" s="1"/>
  <c r="S11" i="29"/>
  <c r="R11" i="29"/>
  <c r="P11" i="29"/>
  <c r="P20" i="29" s="1"/>
  <c r="O11" i="29"/>
  <c r="N11" i="29"/>
  <c r="V11" i="29" s="1"/>
  <c r="L11" i="29"/>
  <c r="K11" i="29"/>
  <c r="J11" i="29"/>
  <c r="H11" i="29"/>
  <c r="G11" i="29"/>
  <c r="F11" i="29"/>
  <c r="U10" i="29"/>
  <c r="Q10" i="29"/>
  <c r="M10" i="29"/>
  <c r="I10" i="29"/>
  <c r="U9" i="29"/>
  <c r="Q9" i="29"/>
  <c r="M9" i="29"/>
  <c r="I9" i="29"/>
  <c r="U8" i="29"/>
  <c r="Q8" i="29"/>
  <c r="M8" i="29"/>
  <c r="I8" i="29"/>
  <c r="U7" i="29"/>
  <c r="Q7" i="29"/>
  <c r="M7" i="29"/>
  <c r="I7" i="29"/>
  <c r="U6" i="29"/>
  <c r="Q6" i="29"/>
  <c r="M6" i="29"/>
  <c r="I6" i="29"/>
  <c r="W5" i="29"/>
  <c r="R5" i="29"/>
  <c r="U5" i="29" s="1"/>
  <c r="U20" i="29" s="1"/>
  <c r="Q5" i="29"/>
  <c r="Q20" i="29" s="1"/>
  <c r="N5" i="29"/>
  <c r="V5" i="29" s="1"/>
  <c r="L5" i="29"/>
  <c r="L20" i="29" s="1"/>
  <c r="K5" i="29"/>
  <c r="K20" i="29" s="1"/>
  <c r="J5" i="29"/>
  <c r="H5" i="29"/>
  <c r="H20" i="29" s="1"/>
  <c r="G5" i="29"/>
  <c r="G20" i="29" s="1"/>
  <c r="F5" i="29"/>
  <c r="AB60" i="28"/>
  <c r="AB59" i="28"/>
  <c r="X57" i="28"/>
  <c r="L57" i="28"/>
  <c r="AB61" i="28" s="1"/>
  <c r="X56" i="28"/>
  <c r="W56" i="28"/>
  <c r="T56" i="28"/>
  <c r="J56" i="28"/>
  <c r="G56" i="28"/>
  <c r="AA55" i="28"/>
  <c r="Z55" i="28"/>
  <c r="AB55" i="28" s="1"/>
  <c r="W55" i="28"/>
  <c r="T55" i="28"/>
  <c r="X55" i="28" s="1"/>
  <c r="L55" i="28"/>
  <c r="K55" i="28"/>
  <c r="H55" i="28"/>
  <c r="W54" i="28"/>
  <c r="X54" i="28" s="1"/>
  <c r="T54" i="28"/>
  <c r="I54" i="28"/>
  <c r="K54" i="28" s="1"/>
  <c r="H54" i="28"/>
  <c r="Z54" i="28" s="1"/>
  <c r="Z53" i="28"/>
  <c r="X53" i="28"/>
  <c r="W53" i="28"/>
  <c r="T53" i="28"/>
  <c r="K53" i="28"/>
  <c r="AA53" i="28" s="1"/>
  <c r="H53" i="28"/>
  <c r="AA52" i="28"/>
  <c r="Z52" i="28"/>
  <c r="AB52" i="28" s="1"/>
  <c r="W52" i="28"/>
  <c r="X52" i="28" s="1"/>
  <c r="T52" i="28"/>
  <c r="L52" i="28"/>
  <c r="K52" i="28"/>
  <c r="H52" i="28"/>
  <c r="AA51" i="28"/>
  <c r="W51" i="28"/>
  <c r="X51" i="28" s="1"/>
  <c r="T51" i="28"/>
  <c r="K51" i="28"/>
  <c r="L51" i="28" s="1"/>
  <c r="H51" i="28"/>
  <c r="Z51" i="28" s="1"/>
  <c r="AB51" i="28" s="1"/>
  <c r="W50" i="28"/>
  <c r="X50" i="28" s="1"/>
  <c r="T50" i="28"/>
  <c r="K50" i="28"/>
  <c r="AA50" i="28" s="1"/>
  <c r="H50" i="28"/>
  <c r="Z50" i="28" s="1"/>
  <c r="AB50" i="28" s="1"/>
  <c r="Z49" i="28"/>
  <c r="X49" i="28"/>
  <c r="W49" i="28"/>
  <c r="T49" i="28"/>
  <c r="K49" i="28"/>
  <c r="AA49" i="28" s="1"/>
  <c r="H49" i="28"/>
  <c r="W48" i="28"/>
  <c r="X48" i="28" s="1"/>
  <c r="T48" i="28"/>
  <c r="I48" i="28"/>
  <c r="K48" i="28" s="1"/>
  <c r="F48" i="28"/>
  <c r="H48" i="28" s="1"/>
  <c r="Z48" i="28" s="1"/>
  <c r="X47" i="28"/>
  <c r="W47" i="28"/>
  <c r="T47" i="28"/>
  <c r="K47" i="28"/>
  <c r="I47" i="28"/>
  <c r="F47" i="28"/>
  <c r="F56" i="28" s="1"/>
  <c r="H56" i="28" s="1"/>
  <c r="Z56" i="28" s="1"/>
  <c r="W46" i="28"/>
  <c r="X46" i="28" s="1"/>
  <c r="T46" i="28"/>
  <c r="I46" i="28"/>
  <c r="K46" i="28" s="1"/>
  <c r="H46" i="28"/>
  <c r="Z46" i="28" s="1"/>
  <c r="Q35" i="28"/>
  <c r="O35" i="28"/>
  <c r="N35" i="28"/>
  <c r="M35" i="28"/>
  <c r="K35" i="28"/>
  <c r="S35" i="28" s="1"/>
  <c r="J35" i="28"/>
  <c r="R35" i="28" s="1"/>
  <c r="I35" i="28"/>
  <c r="G35" i="28"/>
  <c r="H35" i="28" s="1"/>
  <c r="H36" i="28" s="1"/>
  <c r="F35" i="28"/>
  <c r="S34" i="28"/>
  <c r="R34" i="28"/>
  <c r="P34" i="28"/>
  <c r="L34" i="28"/>
  <c r="T34" i="28" s="1"/>
  <c r="H34" i="28"/>
  <c r="S33" i="28"/>
  <c r="R33" i="28"/>
  <c r="P33" i="28"/>
  <c r="L33" i="28"/>
  <c r="T33" i="28" s="1"/>
  <c r="H33" i="28"/>
  <c r="S32" i="28"/>
  <c r="R32" i="28"/>
  <c r="P32" i="28"/>
  <c r="L32" i="28"/>
  <c r="T32" i="28" s="1"/>
  <c r="H32" i="28"/>
  <c r="S31" i="28"/>
  <c r="R31" i="28"/>
  <c r="P31" i="28"/>
  <c r="L31" i="28"/>
  <c r="T31" i="28" s="1"/>
  <c r="H31" i="28"/>
  <c r="S30" i="28"/>
  <c r="R30" i="28"/>
  <c r="P30" i="28"/>
  <c r="L30" i="28"/>
  <c r="T30" i="28" s="1"/>
  <c r="H30" i="28"/>
  <c r="S29" i="28"/>
  <c r="R29" i="28"/>
  <c r="P29" i="28"/>
  <c r="L29" i="28"/>
  <c r="T29" i="28" s="1"/>
  <c r="H29" i="28"/>
  <c r="S28" i="28"/>
  <c r="R28" i="28"/>
  <c r="P28" i="28"/>
  <c r="L28" i="28"/>
  <c r="T28" i="28" s="1"/>
  <c r="H28" i="28"/>
  <c r="S27" i="28"/>
  <c r="R27" i="28"/>
  <c r="P27" i="28"/>
  <c r="L27" i="28"/>
  <c r="T27" i="28" s="1"/>
  <c r="H27" i="28"/>
  <c r="S26" i="28"/>
  <c r="R26" i="28"/>
  <c r="P26" i="28"/>
  <c r="L26" i="28"/>
  <c r="T26" i="28" s="1"/>
  <c r="H26" i="28"/>
  <c r="S25" i="28"/>
  <c r="R25" i="28"/>
  <c r="P25" i="28"/>
  <c r="L25" i="28"/>
  <c r="T25" i="28" s="1"/>
  <c r="H25" i="28"/>
  <c r="S24" i="28"/>
  <c r="R24" i="28"/>
  <c r="P24" i="28"/>
  <c r="P35" i="28" s="1"/>
  <c r="P36" i="28" s="1"/>
  <c r="L24" i="28"/>
  <c r="L35" i="28" s="1"/>
  <c r="H24" i="28"/>
  <c r="X19" i="28"/>
  <c r="V19" i="28"/>
  <c r="U19" i="28"/>
  <c r="Q19" i="28"/>
  <c r="L19" i="28"/>
  <c r="L11" i="28" s="1"/>
  <c r="I19" i="28"/>
  <c r="X18" i="28"/>
  <c r="W18" i="28"/>
  <c r="V18" i="28"/>
  <c r="U18" i="28"/>
  <c r="Q18" i="28"/>
  <c r="M18" i="28"/>
  <c r="I18" i="28"/>
  <c r="X17" i="28"/>
  <c r="W17" i="28"/>
  <c r="V17" i="28"/>
  <c r="U17" i="28"/>
  <c r="Q17" i="28"/>
  <c r="M17" i="28"/>
  <c r="I17" i="28"/>
  <c r="X16" i="28"/>
  <c r="W16" i="28"/>
  <c r="U16" i="28"/>
  <c r="O16" i="28"/>
  <c r="Q16" i="28" s="1"/>
  <c r="Q11" i="28" s="1"/>
  <c r="L16" i="28"/>
  <c r="J16" i="28"/>
  <c r="V16" i="28" s="1"/>
  <c r="I16" i="28"/>
  <c r="X15" i="28"/>
  <c r="W15" i="28"/>
  <c r="U15" i="28"/>
  <c r="Q15" i="28"/>
  <c r="J15" i="28"/>
  <c r="V15" i="28" s="1"/>
  <c r="I15" i="28"/>
  <c r="X14" i="28"/>
  <c r="W14" i="28"/>
  <c r="V14" i="28"/>
  <c r="U14" i="28"/>
  <c r="Q14" i="28"/>
  <c r="M14" i="28"/>
  <c r="I14" i="28"/>
  <c r="X13" i="28"/>
  <c r="V13" i="28"/>
  <c r="U13" i="28"/>
  <c r="Q13" i="28"/>
  <c r="P13" i="28"/>
  <c r="W13" i="28" s="1"/>
  <c r="M13" i="28"/>
  <c r="I13" i="28"/>
  <c r="X12" i="28"/>
  <c r="U12" i="28"/>
  <c r="Q12" i="28"/>
  <c r="P12" i="28"/>
  <c r="W12" i="28" s="1"/>
  <c r="J12" i="28"/>
  <c r="V12" i="28" s="1"/>
  <c r="I12" i="28"/>
  <c r="U11" i="28"/>
  <c r="T11" i="28"/>
  <c r="S11" i="28"/>
  <c r="R11" i="28"/>
  <c r="P11" i="28"/>
  <c r="X11" i="28" s="1"/>
  <c r="N11" i="28"/>
  <c r="V11" i="28" s="1"/>
  <c r="K11" i="28"/>
  <c r="J11" i="28"/>
  <c r="I11" i="28"/>
  <c r="H11" i="28"/>
  <c r="G11" i="28"/>
  <c r="F11" i="28"/>
  <c r="U10" i="28"/>
  <c r="Q10" i="28"/>
  <c r="M10" i="28"/>
  <c r="I10" i="28"/>
  <c r="U9" i="28"/>
  <c r="Q9" i="28"/>
  <c r="J9" i="28"/>
  <c r="M9" i="28" s="1"/>
  <c r="I9" i="28"/>
  <c r="U8" i="28"/>
  <c r="Q8" i="28"/>
  <c r="M8" i="28"/>
  <c r="I8" i="28"/>
  <c r="U7" i="28"/>
  <c r="Q7" i="28"/>
  <c r="J7" i="28"/>
  <c r="M7" i="28" s="1"/>
  <c r="I7" i="28"/>
  <c r="U6" i="28"/>
  <c r="Q6" i="28"/>
  <c r="M6" i="28"/>
  <c r="I6" i="28"/>
  <c r="W5" i="28"/>
  <c r="T5" i="28"/>
  <c r="T20" i="28" s="1"/>
  <c r="S5" i="28"/>
  <c r="S20" i="28" s="1"/>
  <c r="R5" i="28"/>
  <c r="U5" i="28" s="1"/>
  <c r="U20" i="28" s="1"/>
  <c r="P5" i="28"/>
  <c r="P20" i="28" s="1"/>
  <c r="O5" i="28"/>
  <c r="N5" i="28"/>
  <c r="Q5" i="28" s="1"/>
  <c r="Q20" i="28" s="1"/>
  <c r="L5" i="28"/>
  <c r="L20" i="28" s="1"/>
  <c r="K5" i="28"/>
  <c r="K20" i="28" s="1"/>
  <c r="J5" i="28"/>
  <c r="M5" i="28" s="1"/>
  <c r="H5" i="28"/>
  <c r="H20" i="28" s="1"/>
  <c r="G5" i="28"/>
  <c r="G20" i="28" s="1"/>
  <c r="F5" i="28"/>
  <c r="I5" i="28" s="1"/>
  <c r="I20" i="28" s="1"/>
  <c r="W38" i="27"/>
  <c r="X38" i="27" s="1"/>
  <c r="T38" i="27"/>
  <c r="K38" i="27"/>
  <c r="AB41" i="27" s="1"/>
  <c r="H38" i="27"/>
  <c r="L38" i="27" s="1"/>
  <c r="AB42" i="27" s="1"/>
  <c r="Z37" i="27"/>
  <c r="X37" i="27"/>
  <c r="W37" i="27"/>
  <c r="T37" i="27"/>
  <c r="K37" i="27"/>
  <c r="AA37" i="27" s="1"/>
  <c r="AA38" i="27" s="1"/>
  <c r="H37" i="27"/>
  <c r="Q26" i="27"/>
  <c r="P27" i="27" s="1"/>
  <c r="P26" i="27"/>
  <c r="O26" i="27"/>
  <c r="N26" i="27"/>
  <c r="M26" i="27"/>
  <c r="K26" i="27"/>
  <c r="S26" i="27" s="1"/>
  <c r="J26" i="27"/>
  <c r="R26" i="27" s="1"/>
  <c r="I26" i="27"/>
  <c r="G26" i="27"/>
  <c r="F26" i="27"/>
  <c r="T25" i="27"/>
  <c r="S25" i="27"/>
  <c r="R25" i="27"/>
  <c r="L25" i="27"/>
  <c r="L26" i="27" s="1"/>
  <c r="H25" i="27"/>
  <c r="H26" i="27" s="1"/>
  <c r="H27" i="27" s="1"/>
  <c r="R21" i="27"/>
  <c r="N21" i="27"/>
  <c r="V21" i="27" s="1"/>
  <c r="J21" i="27"/>
  <c r="F21" i="27"/>
  <c r="X20" i="27"/>
  <c r="W20" i="27"/>
  <c r="V20" i="27"/>
  <c r="U20" i="27"/>
  <c r="Q20" i="27"/>
  <c r="M20" i="27"/>
  <c r="I20" i="27"/>
  <c r="X19" i="27"/>
  <c r="W19" i="27"/>
  <c r="V19" i="27"/>
  <c r="U19" i="27"/>
  <c r="Q19" i="27"/>
  <c r="M19" i="27"/>
  <c r="I19" i="27"/>
  <c r="X18" i="27"/>
  <c r="W18" i="27"/>
  <c r="V18" i="27"/>
  <c r="U18" i="27"/>
  <c r="Q18" i="27"/>
  <c r="M18" i="27"/>
  <c r="I18" i="27"/>
  <c r="X17" i="27"/>
  <c r="W17" i="27"/>
  <c r="V17" i="27"/>
  <c r="U17" i="27"/>
  <c r="Q17" i="27"/>
  <c r="M17" i="27"/>
  <c r="I17" i="27"/>
  <c r="X16" i="27"/>
  <c r="W16" i="27"/>
  <c r="V16" i="27"/>
  <c r="U16" i="27"/>
  <c r="Q16" i="27"/>
  <c r="Q12" i="27" s="1"/>
  <c r="M16" i="27"/>
  <c r="I16" i="27"/>
  <c r="X15" i="27"/>
  <c r="W15" i="27"/>
  <c r="V15" i="27"/>
  <c r="U15" i="27"/>
  <c r="Q15" i="27"/>
  <c r="M15" i="27"/>
  <c r="M12" i="27" s="1"/>
  <c r="I15" i="27"/>
  <c r="X14" i="27"/>
  <c r="W14" i="27"/>
  <c r="V14" i="27"/>
  <c r="U14" i="27"/>
  <c r="Q14" i="27"/>
  <c r="M14" i="27"/>
  <c r="I14" i="27"/>
  <c r="I12" i="27" s="1"/>
  <c r="X13" i="27"/>
  <c r="W13" i="27"/>
  <c r="V13" i="27"/>
  <c r="U13" i="27"/>
  <c r="U12" i="27" s="1"/>
  <c r="Q13" i="27"/>
  <c r="M13" i="27"/>
  <c r="I13" i="27"/>
  <c r="T12" i="27"/>
  <c r="S12" i="27"/>
  <c r="R12" i="27"/>
  <c r="P12" i="27"/>
  <c r="W12" i="27" s="1"/>
  <c r="O12" i="27"/>
  <c r="N12" i="27"/>
  <c r="V12" i="27" s="1"/>
  <c r="L12" i="27"/>
  <c r="K12" i="27"/>
  <c r="J12" i="27"/>
  <c r="H12" i="27"/>
  <c r="G12" i="27"/>
  <c r="F12" i="27"/>
  <c r="U11" i="27"/>
  <c r="Q11" i="27"/>
  <c r="M11" i="27"/>
  <c r="I11" i="27"/>
  <c r="U10" i="27"/>
  <c r="Q10" i="27"/>
  <c r="M10" i="27"/>
  <c r="I10" i="27"/>
  <c r="U9" i="27"/>
  <c r="Q9" i="27"/>
  <c r="M9" i="27"/>
  <c r="I9" i="27"/>
  <c r="U8" i="27"/>
  <c r="Q8" i="27"/>
  <c r="M8" i="27"/>
  <c r="I8" i="27"/>
  <c r="U7" i="27"/>
  <c r="Q7" i="27"/>
  <c r="M7" i="27"/>
  <c r="I7" i="27"/>
  <c r="U6" i="27"/>
  <c r="Q6" i="27"/>
  <c r="M6" i="27"/>
  <c r="I6" i="27"/>
  <c r="W5" i="27"/>
  <c r="T5" i="27"/>
  <c r="T21" i="27" s="1"/>
  <c r="S5" i="27"/>
  <c r="S21" i="27" s="1"/>
  <c r="R5" i="27"/>
  <c r="P5" i="27"/>
  <c r="P21" i="27" s="1"/>
  <c r="O5" i="27"/>
  <c r="O21" i="27" s="1"/>
  <c r="N5" i="27"/>
  <c r="V5" i="27" s="1"/>
  <c r="L5" i="27"/>
  <c r="L21" i="27" s="1"/>
  <c r="K5" i="27"/>
  <c r="K21" i="27" s="1"/>
  <c r="J5" i="27"/>
  <c r="H5" i="27"/>
  <c r="H21" i="27" s="1"/>
  <c r="G5" i="27"/>
  <c r="G21" i="27" s="1"/>
  <c r="F5" i="27"/>
  <c r="AB40" i="26"/>
  <c r="AB39" i="26"/>
  <c r="X37" i="26"/>
  <c r="L37" i="26"/>
  <c r="AB41" i="26" s="1"/>
  <c r="Z36" i="26"/>
  <c r="X36" i="26"/>
  <c r="W36" i="26"/>
  <c r="T36" i="26"/>
  <c r="K36" i="26"/>
  <c r="AA36" i="26" s="1"/>
  <c r="AA37" i="26" s="1"/>
  <c r="H36" i="26"/>
  <c r="Q25" i="26"/>
  <c r="P26" i="26" s="1"/>
  <c r="P25" i="26"/>
  <c r="O25" i="26"/>
  <c r="N25" i="26"/>
  <c r="M25" i="26"/>
  <c r="L26" i="26" s="1"/>
  <c r="L25" i="26"/>
  <c r="T25" i="26" s="1"/>
  <c r="K25" i="26"/>
  <c r="S25" i="26" s="1"/>
  <c r="J25" i="26"/>
  <c r="R25" i="26" s="1"/>
  <c r="I25" i="26"/>
  <c r="H26" i="26" s="1"/>
  <c r="H25" i="26"/>
  <c r="G25" i="26"/>
  <c r="F25" i="26"/>
  <c r="T24" i="26"/>
  <c r="S24" i="26"/>
  <c r="R24" i="26"/>
  <c r="W20" i="26"/>
  <c r="T20" i="26"/>
  <c r="S20" i="26"/>
  <c r="P20" i="26"/>
  <c r="X20" i="26" s="1"/>
  <c r="O20" i="26"/>
  <c r="L20" i="26"/>
  <c r="K20" i="26"/>
  <c r="H20" i="26"/>
  <c r="G20" i="26"/>
  <c r="X19" i="26"/>
  <c r="W19" i="26"/>
  <c r="V19" i="26"/>
  <c r="U19" i="26"/>
  <c r="Q19" i="26"/>
  <c r="M19" i="26"/>
  <c r="I19" i="26"/>
  <c r="X18" i="26"/>
  <c r="W18" i="26"/>
  <c r="V18" i="26"/>
  <c r="U18" i="26"/>
  <c r="Q18" i="26"/>
  <c r="M18" i="26"/>
  <c r="I18" i="26"/>
  <c r="X17" i="26"/>
  <c r="W17" i="26"/>
  <c r="V17" i="26"/>
  <c r="U17" i="26"/>
  <c r="Q17" i="26"/>
  <c r="M17" i="26"/>
  <c r="I17" i="26"/>
  <c r="X16" i="26"/>
  <c r="W16" i="26"/>
  <c r="V16" i="26"/>
  <c r="U16" i="26"/>
  <c r="Q16" i="26"/>
  <c r="M16" i="26"/>
  <c r="I16" i="26"/>
  <c r="X15" i="26"/>
  <c r="W15" i="26"/>
  <c r="V15" i="26"/>
  <c r="U15" i="26"/>
  <c r="Q15" i="26"/>
  <c r="M15" i="26"/>
  <c r="I15" i="26"/>
  <c r="X14" i="26"/>
  <c r="W14" i="26"/>
  <c r="V14" i="26"/>
  <c r="U14" i="26"/>
  <c r="Q14" i="26"/>
  <c r="M14" i="26"/>
  <c r="I14" i="26"/>
  <c r="X13" i="26"/>
  <c r="W13" i="26"/>
  <c r="V13" i="26"/>
  <c r="U13" i="26"/>
  <c r="Q13" i="26"/>
  <c r="M13" i="26"/>
  <c r="I13" i="26"/>
  <c r="X12" i="26"/>
  <c r="W12" i="26"/>
  <c r="V12" i="26"/>
  <c r="U12" i="26"/>
  <c r="U11" i="26" s="1"/>
  <c r="Q12" i="26"/>
  <c r="Q11" i="26" s="1"/>
  <c r="M12" i="26"/>
  <c r="M11" i="26" s="1"/>
  <c r="I12" i="26"/>
  <c r="W11" i="26"/>
  <c r="T11" i="26"/>
  <c r="S11" i="26"/>
  <c r="R11" i="26"/>
  <c r="P11" i="26"/>
  <c r="X11" i="26" s="1"/>
  <c r="O11" i="26"/>
  <c r="N11" i="26"/>
  <c r="V11" i="26" s="1"/>
  <c r="L11" i="26"/>
  <c r="J11" i="26"/>
  <c r="J20" i="26" s="1"/>
  <c r="I11" i="26"/>
  <c r="H11" i="26"/>
  <c r="G11" i="26"/>
  <c r="F11" i="26"/>
  <c r="F20" i="26" s="1"/>
  <c r="U10" i="26"/>
  <c r="Q10" i="26"/>
  <c r="M10" i="26"/>
  <c r="I10" i="26"/>
  <c r="U9" i="26"/>
  <c r="Q9" i="26"/>
  <c r="M9" i="26"/>
  <c r="I9" i="26"/>
  <c r="U8" i="26"/>
  <c r="Q8" i="26"/>
  <c r="M8" i="26"/>
  <c r="I8" i="26"/>
  <c r="U7" i="26"/>
  <c r="Q7" i="26"/>
  <c r="M7" i="26"/>
  <c r="I7" i="26"/>
  <c r="U6" i="26"/>
  <c r="Q6" i="26"/>
  <c r="M6" i="26"/>
  <c r="I6" i="26"/>
  <c r="X5" i="26"/>
  <c r="W5" i="26"/>
  <c r="R5" i="26"/>
  <c r="R20" i="26" s="1"/>
  <c r="N5" i="26"/>
  <c r="N20" i="26" s="1"/>
  <c r="V20" i="26" s="1"/>
  <c r="M5" i="26"/>
  <c r="M20" i="26" s="1"/>
  <c r="I5" i="26"/>
  <c r="I20" i="26" s="1"/>
  <c r="W38" i="25"/>
  <c r="X38" i="25" s="1"/>
  <c r="T38" i="25"/>
  <c r="K38" i="25"/>
  <c r="AB41" i="25" s="1"/>
  <c r="H38" i="25"/>
  <c r="L38" i="25" s="1"/>
  <c r="AB42" i="25" s="1"/>
  <c r="Z37" i="25"/>
  <c r="X37" i="25"/>
  <c r="W37" i="25"/>
  <c r="T37" i="25"/>
  <c r="K37" i="25"/>
  <c r="AA37" i="25" s="1"/>
  <c r="AA38" i="25" s="1"/>
  <c r="H37" i="25"/>
  <c r="Q26" i="25"/>
  <c r="P27" i="25" s="1"/>
  <c r="P26" i="25"/>
  <c r="O26" i="25"/>
  <c r="N26" i="25"/>
  <c r="M26" i="25"/>
  <c r="K26" i="25"/>
  <c r="S26" i="25" s="1"/>
  <c r="J26" i="25"/>
  <c r="R26" i="25" s="1"/>
  <c r="I26" i="25"/>
  <c r="G26" i="25"/>
  <c r="F26" i="25"/>
  <c r="T25" i="25"/>
  <c r="S25" i="25"/>
  <c r="R25" i="25"/>
  <c r="L25" i="25"/>
  <c r="L26" i="25" s="1"/>
  <c r="H25" i="25"/>
  <c r="H26" i="25" s="1"/>
  <c r="H27" i="25" s="1"/>
  <c r="R21" i="25"/>
  <c r="N21" i="25"/>
  <c r="V21" i="25" s="1"/>
  <c r="J21" i="25"/>
  <c r="F21" i="25"/>
  <c r="X20" i="25"/>
  <c r="W20" i="25"/>
  <c r="V20" i="25"/>
  <c r="U20" i="25"/>
  <c r="Q20" i="25"/>
  <c r="M20" i="25"/>
  <c r="I20" i="25"/>
  <c r="X19" i="25"/>
  <c r="W19" i="25"/>
  <c r="V19" i="25"/>
  <c r="U19" i="25"/>
  <c r="Q19" i="25"/>
  <c r="M19" i="25"/>
  <c r="I19" i="25"/>
  <c r="X18" i="25"/>
  <c r="W18" i="25"/>
  <c r="V18" i="25"/>
  <c r="U18" i="25"/>
  <c r="Q18" i="25"/>
  <c r="M18" i="25"/>
  <c r="I18" i="25"/>
  <c r="X17" i="25"/>
  <c r="W17" i="25"/>
  <c r="V17" i="25"/>
  <c r="U17" i="25"/>
  <c r="Q17" i="25"/>
  <c r="M17" i="25"/>
  <c r="I17" i="25"/>
  <c r="X16" i="25"/>
  <c r="W16" i="25"/>
  <c r="V16" i="25"/>
  <c r="U16" i="25"/>
  <c r="Q16" i="25"/>
  <c r="Q12" i="25" s="1"/>
  <c r="M16" i="25"/>
  <c r="I16" i="25"/>
  <c r="X15" i="25"/>
  <c r="W15" i="25"/>
  <c r="V15" i="25"/>
  <c r="U15" i="25"/>
  <c r="Q15" i="25"/>
  <c r="M15" i="25"/>
  <c r="M12" i="25" s="1"/>
  <c r="I15" i="25"/>
  <c r="X14" i="25"/>
  <c r="W14" i="25"/>
  <c r="V14" i="25"/>
  <c r="U14" i="25"/>
  <c r="Q14" i="25"/>
  <c r="M14" i="25"/>
  <c r="I14" i="25"/>
  <c r="I12" i="25" s="1"/>
  <c r="X13" i="25"/>
  <c r="W13" i="25"/>
  <c r="V13" i="25"/>
  <c r="U13" i="25"/>
  <c r="U12" i="25" s="1"/>
  <c r="Q13" i="25"/>
  <c r="M13" i="25"/>
  <c r="I13" i="25"/>
  <c r="T12" i="25"/>
  <c r="S12" i="25"/>
  <c r="R12" i="25"/>
  <c r="P12" i="25"/>
  <c r="W12" i="25" s="1"/>
  <c r="O12" i="25"/>
  <c r="N12" i="25"/>
  <c r="V12" i="25" s="1"/>
  <c r="L12" i="25"/>
  <c r="K12" i="25"/>
  <c r="J12" i="25"/>
  <c r="H12" i="25"/>
  <c r="G12" i="25"/>
  <c r="F12" i="25"/>
  <c r="U11" i="25"/>
  <c r="Q11" i="25"/>
  <c r="M11" i="25"/>
  <c r="I11" i="25"/>
  <c r="U10" i="25"/>
  <c r="Q10" i="25"/>
  <c r="M10" i="25"/>
  <c r="I10" i="25"/>
  <c r="U9" i="25"/>
  <c r="Q9" i="25"/>
  <c r="M9" i="25"/>
  <c r="I9" i="25"/>
  <c r="U8" i="25"/>
  <c r="Q8" i="25"/>
  <c r="M8" i="25"/>
  <c r="I8" i="25"/>
  <c r="U7" i="25"/>
  <c r="Q7" i="25"/>
  <c r="M7" i="25"/>
  <c r="I7" i="25"/>
  <c r="U6" i="25"/>
  <c r="Q6" i="25"/>
  <c r="M6" i="25"/>
  <c r="I6" i="25"/>
  <c r="W5" i="25"/>
  <c r="T5" i="25"/>
  <c r="T21" i="25" s="1"/>
  <c r="S5" i="25"/>
  <c r="S21" i="25" s="1"/>
  <c r="R5" i="25"/>
  <c r="P5" i="25"/>
  <c r="P21" i="25" s="1"/>
  <c r="O5" i="25"/>
  <c r="O21" i="25" s="1"/>
  <c r="N5" i="25"/>
  <c r="V5" i="25" s="1"/>
  <c r="L5" i="25"/>
  <c r="L21" i="25" s="1"/>
  <c r="K5" i="25"/>
  <c r="K21" i="25" s="1"/>
  <c r="J5" i="25"/>
  <c r="H5" i="25"/>
  <c r="H21" i="25" s="1"/>
  <c r="G5" i="25"/>
  <c r="G21" i="25" s="1"/>
  <c r="F5" i="25"/>
  <c r="X20" i="40" l="1"/>
  <c r="W20" i="40"/>
  <c r="T25" i="40"/>
  <c r="L26" i="40"/>
  <c r="V20" i="40"/>
  <c r="Z36" i="40"/>
  <c r="T24" i="40"/>
  <c r="W5" i="40"/>
  <c r="V20" i="39"/>
  <c r="Z36" i="39"/>
  <c r="P20" i="39"/>
  <c r="U5" i="39"/>
  <c r="U20" i="39" s="1"/>
  <c r="Q5" i="39"/>
  <c r="Q20" i="39" s="1"/>
  <c r="M5" i="39"/>
  <c r="M20" i="39" s="1"/>
  <c r="I5" i="39"/>
  <c r="I20" i="39" s="1"/>
  <c r="X20" i="38"/>
  <c r="W20" i="38"/>
  <c r="Z37" i="38"/>
  <c r="AB37" i="38" s="1"/>
  <c r="AB36" i="38"/>
  <c r="AA36" i="38"/>
  <c r="AA37" i="38" s="1"/>
  <c r="W5" i="38"/>
  <c r="AA36" i="37"/>
  <c r="AA37" i="37" s="1"/>
  <c r="V12" i="37"/>
  <c r="N11" i="37"/>
  <c r="AB39" i="37"/>
  <c r="Z36" i="37"/>
  <c r="Q5" i="37"/>
  <c r="Q20" i="37" s="1"/>
  <c r="AB44" i="36"/>
  <c r="T25" i="35"/>
  <c r="L26" i="35"/>
  <c r="U20" i="35"/>
  <c r="AB36" i="35"/>
  <c r="Q5" i="35"/>
  <c r="Q20" i="35" s="1"/>
  <c r="AA36" i="35"/>
  <c r="AA37" i="35" s="1"/>
  <c r="L37" i="35"/>
  <c r="AB41" i="35" s="1"/>
  <c r="Z37" i="35"/>
  <c r="AB37" i="35" s="1"/>
  <c r="G20" i="35"/>
  <c r="T24" i="35"/>
  <c r="V5" i="35"/>
  <c r="T28" i="34"/>
  <c r="P29" i="34"/>
  <c r="AB39" i="34"/>
  <c r="Z40" i="34"/>
  <c r="AB40" i="34" s="1"/>
  <c r="V23" i="34"/>
  <c r="T27" i="34"/>
  <c r="AB35" i="33"/>
  <c r="AA35" i="33"/>
  <c r="AA36" i="33" s="1"/>
  <c r="AB36" i="33" s="1"/>
  <c r="P20" i="33"/>
  <c r="M20" i="32"/>
  <c r="V20" i="32"/>
  <c r="AB36" i="32"/>
  <c r="AB40" i="32"/>
  <c r="Q20" i="31"/>
  <c r="T25" i="31"/>
  <c r="N20" i="31"/>
  <c r="V20" i="31" s="1"/>
  <c r="W20" i="31"/>
  <c r="Z37" i="31"/>
  <c r="AB37" i="31" s="1"/>
  <c r="Z38" i="30"/>
  <c r="AB38" i="30" s="1"/>
  <c r="AB37" i="30"/>
  <c r="X21" i="30"/>
  <c r="W21" i="30"/>
  <c r="X5" i="30"/>
  <c r="O21" i="30"/>
  <c r="S21" i="30"/>
  <c r="T26" i="30"/>
  <c r="X20" i="29"/>
  <c r="W20" i="29"/>
  <c r="AB44" i="29"/>
  <c r="T33" i="29"/>
  <c r="L34" i="29"/>
  <c r="AB53" i="29"/>
  <c r="L51" i="29"/>
  <c r="AB55" i="29" s="1"/>
  <c r="AB48" i="29"/>
  <c r="AB49" i="29"/>
  <c r="L44" i="29"/>
  <c r="X11" i="29"/>
  <c r="X5" i="29"/>
  <c r="R20" i="29"/>
  <c r="L48" i="29"/>
  <c r="I5" i="29"/>
  <c r="I20" i="29" s="1"/>
  <c r="M5" i="29"/>
  <c r="M20" i="29" s="1"/>
  <c r="L45" i="29"/>
  <c r="L49" i="29"/>
  <c r="K50" i="29"/>
  <c r="Z51" i="29"/>
  <c r="W11" i="29"/>
  <c r="T24" i="29"/>
  <c r="X20" i="28"/>
  <c r="W20" i="28"/>
  <c r="L47" i="28"/>
  <c r="AB48" i="28"/>
  <c r="AA48" i="28"/>
  <c r="L48" i="28"/>
  <c r="AB49" i="28"/>
  <c r="L54" i="28"/>
  <c r="AA54" i="28"/>
  <c r="AB54" i="28" s="1"/>
  <c r="AB46" i="28"/>
  <c r="Z57" i="28"/>
  <c r="T35" i="28"/>
  <c r="L36" i="28"/>
  <c r="AA46" i="28"/>
  <c r="L46" i="28"/>
  <c r="AB53" i="28"/>
  <c r="V5" i="28"/>
  <c r="F20" i="28"/>
  <c r="N20" i="28"/>
  <c r="V20" i="28" s="1"/>
  <c r="L49" i="28"/>
  <c r="L53" i="28"/>
  <c r="X5" i="28"/>
  <c r="O11" i="28"/>
  <c r="O20" i="28" s="1"/>
  <c r="W11" i="28"/>
  <c r="M12" i="28"/>
  <c r="M15" i="28"/>
  <c r="M19" i="28"/>
  <c r="W19" i="28"/>
  <c r="H47" i="28"/>
  <c r="Z47" i="28" s="1"/>
  <c r="AB47" i="28" s="1"/>
  <c r="AA47" i="28"/>
  <c r="L50" i="28"/>
  <c r="I56" i="28"/>
  <c r="K56" i="28" s="1"/>
  <c r="J20" i="28"/>
  <c r="R20" i="28"/>
  <c r="T24" i="28"/>
  <c r="M16" i="28"/>
  <c r="T26" i="27"/>
  <c r="L27" i="27"/>
  <c r="X21" i="27"/>
  <c r="W21" i="27"/>
  <c r="AB37" i="27"/>
  <c r="X12" i="27"/>
  <c r="X5" i="27"/>
  <c r="L37" i="27"/>
  <c r="AB40" i="27"/>
  <c r="I5" i="27"/>
  <c r="I21" i="27" s="1"/>
  <c r="M5" i="27"/>
  <c r="M21" i="27" s="1"/>
  <c r="Q5" i="27"/>
  <c r="Q21" i="27" s="1"/>
  <c r="U5" i="27"/>
  <c r="U21" i="27" s="1"/>
  <c r="Z38" i="27"/>
  <c r="AB38" i="27" s="1"/>
  <c r="AB36" i="26"/>
  <c r="U5" i="26"/>
  <c r="U20" i="26" s="1"/>
  <c r="L36" i="26"/>
  <c r="V5" i="26"/>
  <c r="Z37" i="26"/>
  <c r="AB37" i="26" s="1"/>
  <c r="Q5" i="26"/>
  <c r="Q20" i="26" s="1"/>
  <c r="T26" i="25"/>
  <c r="L27" i="25"/>
  <c r="X21" i="25"/>
  <c r="W21" i="25"/>
  <c r="AB37" i="25"/>
  <c r="X12" i="25"/>
  <c r="X5" i="25"/>
  <c r="L37" i="25"/>
  <c r="AB40" i="25"/>
  <c r="I5" i="25"/>
  <c r="I21" i="25" s="1"/>
  <c r="M5" i="25"/>
  <c r="M21" i="25" s="1"/>
  <c r="Q5" i="25"/>
  <c r="Q21" i="25" s="1"/>
  <c r="U5" i="25"/>
  <c r="U21" i="25" s="1"/>
  <c r="Z38" i="25"/>
  <c r="AB38" i="25" s="1"/>
  <c r="AB36" i="40" l="1"/>
  <c r="Z38" i="40"/>
  <c r="AB38" i="40" s="1"/>
  <c r="AB36" i="39"/>
  <c r="Z37" i="39"/>
  <c r="AB37" i="39" s="1"/>
  <c r="W20" i="39"/>
  <c r="X20" i="39"/>
  <c r="Z37" i="37"/>
  <c r="AB37" i="37" s="1"/>
  <c r="AB36" i="37"/>
  <c r="V11" i="37"/>
  <c r="N20" i="37"/>
  <c r="V20" i="37" s="1"/>
  <c r="X20" i="33"/>
  <c r="W20" i="33"/>
  <c r="L50" i="29"/>
  <c r="AA50" i="29"/>
  <c r="AA57" i="28"/>
  <c r="L56" i="28"/>
  <c r="AA56" i="28"/>
  <c r="AB56" i="28" s="1"/>
  <c r="AB57" i="28"/>
  <c r="M11" i="28"/>
  <c r="M20" i="28" s="1"/>
  <c r="AA51" i="29" l="1"/>
  <c r="AB51" i="29" s="1"/>
  <c r="AB50" i="29"/>
  <c r="F69" i="24" l="1"/>
  <c r="C68" i="24"/>
  <c r="F62" i="24"/>
  <c r="C62" i="24"/>
  <c r="C55" i="24"/>
  <c r="C57" i="24" s="1"/>
  <c r="F47" i="24"/>
  <c r="C47" i="24"/>
  <c r="F40" i="24"/>
  <c r="C40" i="24"/>
  <c r="F35" i="24"/>
  <c r="F42" i="24" s="1"/>
  <c r="C35" i="24"/>
  <c r="C42" i="24" s="1"/>
  <c r="C24" i="24"/>
  <c r="C26" i="24" s="1"/>
  <c r="F17" i="24"/>
  <c r="F26" i="24" s="1"/>
  <c r="C17" i="24"/>
  <c r="F15" i="24"/>
  <c r="F28" i="24" s="1"/>
  <c r="G41" i="22" l="1"/>
  <c r="G39" i="22"/>
  <c r="G37" i="22"/>
  <c r="G35" i="22"/>
  <c r="G33" i="22"/>
  <c r="G31" i="22"/>
  <c r="G29" i="22"/>
  <c r="G27" i="22"/>
  <c r="G25" i="22"/>
  <c r="G23" i="22"/>
  <c r="G21" i="22"/>
  <c r="G19" i="22"/>
  <c r="G17" i="22"/>
  <c r="G15" i="22"/>
  <c r="G13" i="22"/>
  <c r="G11" i="22"/>
  <c r="G9" i="22"/>
  <c r="G7" i="22"/>
  <c r="B41" i="21"/>
  <c r="B39" i="21"/>
  <c r="B37" i="21"/>
  <c r="B35" i="21"/>
  <c r="B33" i="21"/>
  <c r="B31" i="21"/>
  <c r="B29" i="21"/>
  <c r="B27" i="21"/>
  <c r="B25" i="21"/>
  <c r="B23" i="21"/>
  <c r="B21" i="21"/>
  <c r="B19" i="21"/>
  <c r="B17" i="21"/>
  <c r="B15" i="21"/>
  <c r="B13" i="21"/>
  <c r="B11" i="21"/>
  <c r="B9" i="21"/>
  <c r="B7" i="21"/>
  <c r="F69" i="18"/>
  <c r="F62" i="18"/>
  <c r="C62" i="18"/>
  <c r="C68" i="18" s="1"/>
  <c r="C55" i="18"/>
  <c r="F47" i="18"/>
  <c r="C47" i="18"/>
  <c r="C57" i="18" s="1"/>
  <c r="F40" i="18"/>
  <c r="C40" i="18"/>
  <c r="F35" i="18"/>
  <c r="F42" i="18" s="1"/>
  <c r="C35" i="18"/>
  <c r="C42" i="18" s="1"/>
  <c r="F26" i="18"/>
  <c r="C24" i="18"/>
  <c r="F17" i="18"/>
  <c r="C17" i="18"/>
  <c r="C26" i="18" s="1"/>
  <c r="F15" i="18"/>
  <c r="F28" i="18" s="1"/>
  <c r="F69" i="17" l="1"/>
  <c r="F62" i="17"/>
  <c r="C62" i="17"/>
  <c r="C68" i="17" s="1"/>
  <c r="C55" i="17"/>
  <c r="F47" i="17"/>
  <c r="C47" i="17"/>
  <c r="C57" i="17" s="1"/>
  <c r="F40" i="17"/>
  <c r="C40" i="17"/>
  <c r="F35" i="17"/>
  <c r="F42" i="17" s="1"/>
  <c r="C35" i="17"/>
  <c r="C42" i="17" s="1"/>
  <c r="C24" i="17"/>
  <c r="F17" i="17"/>
  <c r="F26" i="17" s="1"/>
  <c r="C17" i="17"/>
  <c r="C26" i="17" s="1"/>
  <c r="F15" i="17"/>
  <c r="F28" i="17" l="1"/>
  <c r="F69" i="15" l="1"/>
  <c r="F62" i="15"/>
  <c r="C62" i="15"/>
  <c r="C68" i="15" s="1"/>
  <c r="C57" i="15"/>
  <c r="C55" i="15"/>
  <c r="F47" i="15"/>
  <c r="C47" i="15"/>
  <c r="F40" i="15"/>
  <c r="C40" i="15"/>
  <c r="F35" i="15"/>
  <c r="F42" i="15" s="1"/>
  <c r="C35" i="15"/>
  <c r="C42" i="15" s="1"/>
  <c r="F26" i="15"/>
  <c r="C26" i="15"/>
  <c r="C24" i="15"/>
  <c r="F17" i="15"/>
  <c r="C17" i="15"/>
  <c r="F15" i="15"/>
  <c r="F28" i="15" s="1"/>
  <c r="F69" i="14" l="1"/>
  <c r="F62" i="14"/>
  <c r="C62" i="14"/>
  <c r="C68" i="14" s="1"/>
  <c r="C55" i="14"/>
  <c r="F47" i="14"/>
  <c r="C47" i="14"/>
  <c r="C57" i="14" s="1"/>
  <c r="F40" i="14"/>
  <c r="C40" i="14"/>
  <c r="F35" i="14"/>
  <c r="F42" i="14" s="1"/>
  <c r="C35" i="14"/>
  <c r="C42" i="14" s="1"/>
  <c r="F26" i="14"/>
  <c r="F28" i="14" s="1"/>
  <c r="C24" i="14"/>
  <c r="F17" i="14"/>
  <c r="C17" i="14"/>
  <c r="C26" i="14" s="1"/>
  <c r="F15" i="14"/>
  <c r="F69" i="13"/>
  <c r="F62" i="13"/>
  <c r="C62" i="13"/>
  <c r="C68" i="13" s="1"/>
  <c r="C55" i="13"/>
  <c r="F47" i="13"/>
  <c r="C47" i="13"/>
  <c r="C57" i="13" s="1"/>
  <c r="F40" i="13"/>
  <c r="C40" i="13"/>
  <c r="F35" i="13"/>
  <c r="F42" i="13" s="1"/>
  <c r="C35" i="13"/>
  <c r="C42" i="13" s="1"/>
  <c r="F26" i="13"/>
  <c r="F28" i="13" s="1"/>
  <c r="C24" i="13"/>
  <c r="F17" i="13"/>
  <c r="C17" i="13"/>
  <c r="C26" i="13" s="1"/>
  <c r="F15" i="13"/>
  <c r="F69" i="12"/>
  <c r="F62" i="12"/>
  <c r="C62" i="12"/>
  <c r="C68" i="12" s="1"/>
  <c r="C55" i="12"/>
  <c r="F47" i="12"/>
  <c r="C47" i="12"/>
  <c r="C57" i="12" s="1"/>
  <c r="F40" i="12"/>
  <c r="C40" i="12"/>
  <c r="F35" i="12"/>
  <c r="F42" i="12" s="1"/>
  <c r="C35" i="12"/>
  <c r="C42" i="12" s="1"/>
  <c r="F26" i="12"/>
  <c r="F28" i="12" s="1"/>
  <c r="C24" i="12"/>
  <c r="F17" i="12"/>
  <c r="C17" i="12"/>
  <c r="C26" i="12" s="1"/>
  <c r="F15" i="12"/>
  <c r="F69" i="11"/>
  <c r="F62" i="11"/>
  <c r="C62" i="11"/>
  <c r="C68" i="11" s="1"/>
  <c r="C55" i="11"/>
  <c r="F47" i="11"/>
  <c r="C47" i="11"/>
  <c r="C57" i="11" s="1"/>
  <c r="F40" i="11"/>
  <c r="C40" i="11"/>
  <c r="F35" i="11"/>
  <c r="F42" i="11" s="1"/>
  <c r="C35" i="11"/>
  <c r="C42" i="11" s="1"/>
  <c r="F26" i="11"/>
  <c r="F28" i="11" s="1"/>
  <c r="C24" i="11"/>
  <c r="F17" i="11"/>
  <c r="C17" i="11"/>
  <c r="C26" i="11" s="1"/>
  <c r="F15" i="11"/>
  <c r="F69" i="10"/>
  <c r="F62" i="10"/>
  <c r="C62" i="10"/>
  <c r="C68" i="10" s="1"/>
  <c r="C55" i="10"/>
  <c r="F47" i="10"/>
  <c r="C47" i="10"/>
  <c r="C57" i="10" s="1"/>
  <c r="F40" i="10"/>
  <c r="C40" i="10"/>
  <c r="F35" i="10"/>
  <c r="F42" i="10" s="1"/>
  <c r="C35" i="10"/>
  <c r="C42" i="10" s="1"/>
  <c r="F26" i="10"/>
  <c r="F28" i="10" s="1"/>
  <c r="C24" i="10"/>
  <c r="F17" i="10"/>
  <c r="C17" i="10"/>
  <c r="C26" i="10" s="1"/>
  <c r="F15" i="10"/>
  <c r="F69" i="9"/>
  <c r="F62" i="9"/>
  <c r="C62" i="9"/>
  <c r="C68" i="9" s="1"/>
  <c r="C55" i="9"/>
  <c r="F47" i="9"/>
  <c r="C47" i="9"/>
  <c r="C57" i="9" s="1"/>
  <c r="F40" i="9"/>
  <c r="C40" i="9"/>
  <c r="F35" i="9"/>
  <c r="F42" i="9" s="1"/>
  <c r="C35" i="9"/>
  <c r="C42" i="9" s="1"/>
  <c r="F26" i="9"/>
  <c r="F28" i="9" s="1"/>
  <c r="C24" i="9"/>
  <c r="F17" i="9"/>
  <c r="C17" i="9"/>
  <c r="C26" i="9" s="1"/>
  <c r="F15" i="9"/>
  <c r="F69" i="8"/>
  <c r="C68" i="8"/>
  <c r="F62" i="8"/>
  <c r="C62" i="8"/>
  <c r="C55" i="8"/>
  <c r="C57" i="8" s="1"/>
  <c r="F47" i="8"/>
  <c r="C47" i="8"/>
  <c r="F40" i="8"/>
  <c r="C40" i="8"/>
  <c r="F35" i="8"/>
  <c r="F42" i="8" s="1"/>
  <c r="C35" i="8"/>
  <c r="C42" i="8" s="1"/>
  <c r="F26" i="8"/>
  <c r="C24" i="8"/>
  <c r="C26" i="8" s="1"/>
  <c r="F17" i="8"/>
  <c r="C17" i="8"/>
  <c r="F15" i="8"/>
  <c r="F28" i="8" s="1"/>
  <c r="F69" i="7"/>
  <c r="F62" i="7"/>
  <c r="C62" i="7"/>
  <c r="C68" i="7" s="1"/>
  <c r="C55" i="7"/>
  <c r="F47" i="7"/>
  <c r="C47" i="7"/>
  <c r="C57" i="7" s="1"/>
  <c r="F40" i="7"/>
  <c r="C40" i="7"/>
  <c r="F35" i="7"/>
  <c r="F42" i="7" s="1"/>
  <c r="C35" i="7"/>
  <c r="C42" i="7" s="1"/>
  <c r="F26" i="7"/>
  <c r="C24" i="7"/>
  <c r="F17" i="7"/>
  <c r="C17" i="7"/>
  <c r="C26" i="7" s="1"/>
  <c r="F15" i="7"/>
  <c r="F28" i="7" s="1"/>
  <c r="F69" i="6"/>
  <c r="F62" i="6"/>
  <c r="C62" i="6"/>
  <c r="C68" i="6" s="1"/>
  <c r="C55" i="6"/>
  <c r="F47" i="6"/>
  <c r="C47" i="6"/>
  <c r="C57" i="6" s="1"/>
  <c r="F40" i="6"/>
  <c r="C40" i="6"/>
  <c r="F35" i="6"/>
  <c r="F42" i="6" s="1"/>
  <c r="C35" i="6"/>
  <c r="C42" i="6" s="1"/>
  <c r="F26" i="6"/>
  <c r="F28" i="6" s="1"/>
  <c r="C24" i="6"/>
  <c r="F17" i="6"/>
  <c r="C17" i="6"/>
  <c r="C26" i="6" s="1"/>
  <c r="F15" i="6"/>
  <c r="F69" i="5"/>
  <c r="F62" i="5"/>
  <c r="C62" i="5"/>
  <c r="C68" i="5" s="1"/>
  <c r="C55" i="5"/>
  <c r="F47" i="5"/>
  <c r="C47" i="5"/>
  <c r="C57" i="5" s="1"/>
  <c r="F40" i="5"/>
  <c r="C40" i="5"/>
  <c r="F35" i="5"/>
  <c r="F42" i="5" s="1"/>
  <c r="C35" i="5"/>
  <c r="C42" i="5" s="1"/>
  <c r="F26" i="5"/>
  <c r="F28" i="5" s="1"/>
  <c r="C24" i="5"/>
  <c r="F17" i="5"/>
  <c r="C17" i="5"/>
  <c r="C26" i="5" s="1"/>
  <c r="F15" i="5"/>
  <c r="F69" i="4"/>
  <c r="F62" i="4"/>
  <c r="C62" i="4"/>
  <c r="C68" i="4" s="1"/>
  <c r="C57" i="4"/>
  <c r="C55" i="4"/>
  <c r="F47" i="4"/>
  <c r="C47" i="4"/>
  <c r="F40" i="4"/>
  <c r="C40" i="4"/>
  <c r="F35" i="4"/>
  <c r="F42" i="4" s="1"/>
  <c r="C35" i="4"/>
  <c r="C42" i="4" s="1"/>
  <c r="F26" i="4"/>
  <c r="C26" i="4"/>
  <c r="C24" i="4"/>
  <c r="F17" i="4"/>
  <c r="C17" i="4"/>
  <c r="F15" i="4"/>
  <c r="F28" i="4" s="1"/>
  <c r="F69" i="3"/>
  <c r="F62" i="3"/>
  <c r="C62" i="3"/>
  <c r="C68" i="3" s="1"/>
  <c r="C55" i="3"/>
  <c r="F47" i="3"/>
  <c r="C47" i="3"/>
  <c r="C57" i="3" s="1"/>
  <c r="F40" i="3"/>
  <c r="C40" i="3"/>
  <c r="F35" i="3"/>
  <c r="F42" i="3" s="1"/>
  <c r="C35" i="3"/>
  <c r="C42" i="3" s="1"/>
  <c r="C24" i="3"/>
  <c r="F17" i="3"/>
  <c r="F26" i="3" s="1"/>
  <c r="F28" i="3" s="1"/>
  <c r="C17" i="3"/>
  <c r="C26" i="3" s="1"/>
  <c r="F15" i="3"/>
  <c r="F69" i="2"/>
  <c r="C68" i="2"/>
  <c r="F62" i="2"/>
  <c r="C62" i="2"/>
  <c r="C55" i="2"/>
  <c r="C57" i="2" s="1"/>
  <c r="F47" i="2"/>
  <c r="C47" i="2"/>
  <c r="F40" i="2"/>
  <c r="C40" i="2"/>
  <c r="F35" i="2"/>
  <c r="F42" i="2" s="1"/>
  <c r="C35" i="2"/>
  <c r="C42" i="2" s="1"/>
  <c r="C24" i="2"/>
  <c r="C26" i="2" s="1"/>
  <c r="F17" i="2"/>
  <c r="F26" i="2" s="1"/>
  <c r="C17" i="2"/>
  <c r="F15" i="2"/>
  <c r="F28" i="2" s="1"/>
</calcChain>
</file>

<file path=xl/sharedStrings.xml><?xml version="1.0" encoding="utf-8"?>
<sst xmlns="http://schemas.openxmlformats.org/spreadsheetml/2006/main" count="4475" uniqueCount="491">
  <si>
    <t>Statutární město Chomutov</t>
  </si>
  <si>
    <t>REKAPITULACE HOSPODAŘENÍ PŘÍSPĚVKOVÉ ORGANIZACE MĚSTA k</t>
  </si>
  <si>
    <t>název organizace:</t>
  </si>
  <si>
    <t>Základní škola Chomutov, Zahradní 5265</t>
  </si>
  <si>
    <t>Běžný a kapitálový rozpočet</t>
  </si>
  <si>
    <t>SKUTEČNOST (běžný rozpočet)</t>
  </si>
  <si>
    <t>v tis. Kč</t>
  </si>
  <si>
    <t>SKUTEČNOST (kapitálový rozpočet)</t>
  </si>
  <si>
    <t>vlastní výnosy a tržby</t>
  </si>
  <si>
    <t>stav fondu investic k 1.1.</t>
  </si>
  <si>
    <t>příspěvek zřizovatele na provoz</t>
  </si>
  <si>
    <t>příděl z rezervního fondu organizace</t>
  </si>
  <si>
    <t>dotace a granty zřizovatel</t>
  </si>
  <si>
    <t>příděl z odpisů dlouhodobého majetku</t>
  </si>
  <si>
    <t>dotace st. rozpočtu na provoz</t>
  </si>
  <si>
    <t>investiční dotace z rozpočtu města</t>
  </si>
  <si>
    <r>
      <t xml:space="preserve">projekty, dotace </t>
    </r>
    <r>
      <rPr>
        <sz val="9"/>
        <color theme="1"/>
        <rFont val="Arial"/>
        <family val="2"/>
        <charset val="238"/>
      </rPr>
      <t>(z ostatních veř. rozpočtů, vč. EU)</t>
    </r>
  </si>
  <si>
    <t>investiční dotace ze SR a SF</t>
  </si>
  <si>
    <t>použití rezervního fondu</t>
  </si>
  <si>
    <t>ostatní zdroje (z HV)</t>
  </si>
  <si>
    <t>použití fondu odměn</t>
  </si>
  <si>
    <t>ZDROJE FONDU CELKEM</t>
  </si>
  <si>
    <t>ostatní výnosy</t>
  </si>
  <si>
    <t>VÝNOSY CELKEM</t>
  </si>
  <si>
    <t>pořízení dlouhodobého majetku</t>
  </si>
  <si>
    <t>- PC</t>
  </si>
  <si>
    <t>provozní náklady</t>
  </si>
  <si>
    <t>- Interaktivní tabule</t>
  </si>
  <si>
    <t>osobní náklady</t>
  </si>
  <si>
    <t>- Smart Table</t>
  </si>
  <si>
    <t>zákonné pojištění</t>
  </si>
  <si>
    <t>- Activ Board</t>
  </si>
  <si>
    <t>odpisy dlouhodobého majetku</t>
  </si>
  <si>
    <t>-</t>
  </si>
  <si>
    <t>odvod do rozpočtu města (pouze z tržeb)</t>
  </si>
  <si>
    <t>NÁKLADY CELKEM</t>
  </si>
  <si>
    <t>velké opravy a údržba</t>
  </si>
  <si>
    <t>odvod do rozpočtu města (z odpisů /FI/)</t>
  </si>
  <si>
    <t>VÝSLEDEK HOSPODAŘENÍ</t>
  </si>
  <si>
    <t>POUŽITÍ FONDU CELKEM</t>
  </si>
  <si>
    <t xml:space="preserve"> - z toho HV z Hlavní činnosti</t>
  </si>
  <si>
    <t xml:space="preserve"> - z toho HV z Doplňkové činnosti</t>
  </si>
  <si>
    <t>Stav FONDU INVESTIC:</t>
  </si>
  <si>
    <t>Rezervní fond a fond odměn</t>
  </si>
  <si>
    <t xml:space="preserve">REZERVNÍ FOND </t>
  </si>
  <si>
    <t>FOND ODMĚN</t>
  </si>
  <si>
    <t>stav rezervního fondu k 1.1.</t>
  </si>
  <si>
    <t>stav fondu odměn k 1.1.</t>
  </si>
  <si>
    <t>příděl z hospodářského výsledku</t>
  </si>
  <si>
    <t>ostatní zdroje fondu</t>
  </si>
  <si>
    <t>použití fondu do investičního fondu</t>
  </si>
  <si>
    <t>použití fondu na osobní náklady</t>
  </si>
  <si>
    <t>použití fondu na provozní náklady</t>
  </si>
  <si>
    <t>ost. použití fondu (mj. ztráta z min. let)</t>
  </si>
  <si>
    <t>Stav REZERVNÍHO FONDU K 31.12.2014:</t>
  </si>
  <si>
    <t xml:space="preserve">Stav FONDU ODMĚN K 31.12.2014: </t>
  </si>
  <si>
    <t>Fond kulturních a sociálních potřeb</t>
  </si>
  <si>
    <t>Příjaté dary</t>
  </si>
  <si>
    <t>stav FKSP k 1.1.</t>
  </si>
  <si>
    <t>peněžité</t>
  </si>
  <si>
    <t>příděl ve výši</t>
  </si>
  <si>
    <t>nepeněžité (v hodnotě)</t>
  </si>
  <si>
    <t>DARY CELKEM</t>
  </si>
  <si>
    <t>příspěvek na stravování zaměstnanců</t>
  </si>
  <si>
    <t>příspěvek na nepeněžní dary</t>
  </si>
  <si>
    <t>Finanční majetek</t>
  </si>
  <si>
    <t>příspěvek na rekreaci zaměstnanců</t>
  </si>
  <si>
    <t>stavy prostředků na bankovních účtech</t>
  </si>
  <si>
    <t xml:space="preserve">kulturní činnost zaměstnanců    </t>
  </si>
  <si>
    <t>pokladní hotovost</t>
  </si>
  <si>
    <t>penzijní fondy, život. pojištění</t>
  </si>
  <si>
    <t>ceniny</t>
  </si>
  <si>
    <t>ostatní</t>
  </si>
  <si>
    <t>Hodnota majetku</t>
  </si>
  <si>
    <t>vlastní majetek organizace</t>
  </si>
  <si>
    <t>Stav FKSP K 31.12.2014</t>
  </si>
  <si>
    <t>svěřený majetek zřizovatele</t>
  </si>
  <si>
    <t>Čerpání fondu oprav MĚSTA:</t>
  </si>
  <si>
    <t>Závazky</t>
  </si>
  <si>
    <t>Příděl v roce</t>
  </si>
  <si>
    <t>dlouhodobé</t>
  </si>
  <si>
    <t>krátkodobé</t>
  </si>
  <si>
    <t>Rozpis čerpání:</t>
  </si>
  <si>
    <t>celkem</t>
  </si>
  <si>
    <t>- ESAP CV s.r.o.</t>
  </si>
  <si>
    <t>z toho po splatnosti</t>
  </si>
  <si>
    <t>- VODNÍ STAVBY GROUP s.r.o.</t>
  </si>
  <si>
    <t>Pohledávky</t>
  </si>
  <si>
    <t>do 1 roku</t>
  </si>
  <si>
    <t>Stav fondu oprav :</t>
  </si>
  <si>
    <t>Sestavil:</t>
  </si>
  <si>
    <t>z toho nedobytné</t>
  </si>
  <si>
    <t>Carmen Burešová</t>
  </si>
  <si>
    <t>z toho v soudním řízení</t>
  </si>
  <si>
    <t>odepsáno v roce</t>
  </si>
  <si>
    <t>Schválil</t>
  </si>
  <si>
    <t>Mgr. Libuše Slavíková</t>
  </si>
  <si>
    <t>Dne:</t>
  </si>
  <si>
    <t>podpis ředitele organizace</t>
  </si>
  <si>
    <t>Základní škola Chomutov, Školní 1480</t>
  </si>
  <si>
    <t xml:space="preserve">- </t>
  </si>
  <si>
    <t xml:space="preserve">opravy osvětletní </t>
  </si>
  <si>
    <t>opravy soc.zařízení a rozvodů vody</t>
  </si>
  <si>
    <t>výměna oken a skleněných výplní</t>
  </si>
  <si>
    <t>oprava plynových zařízení</t>
  </si>
  <si>
    <t>oprava kanalizace, okapů, dešťových svodů</t>
  </si>
  <si>
    <t>Miloslava Štruncová</t>
  </si>
  <si>
    <t>Mgr. Vlasta Marková</t>
  </si>
  <si>
    <t>ZŠS a MŠ, Chomutov, Palachova 4881, příspěvková organizace</t>
  </si>
  <si>
    <t>- ineraktivní stolek SMART</t>
  </si>
  <si>
    <t>- II. Etapa zateplení</t>
  </si>
  <si>
    <t>- oprava vstupních přístřešků</t>
  </si>
  <si>
    <t>Kubátová Ilona</t>
  </si>
  <si>
    <t>Grimlová Marie - ředitelka školy</t>
  </si>
  <si>
    <t>Základní škola Chomutov, Písečná 5144</t>
  </si>
  <si>
    <t>-  klimatizační soustava</t>
  </si>
  <si>
    <t>-  myčka nádobí</t>
  </si>
  <si>
    <t>- elektro Macht</t>
  </si>
  <si>
    <t>- KZ systém Most</t>
  </si>
  <si>
    <t>- Karsch elektro Vrskmaň</t>
  </si>
  <si>
    <t>- Mosep</t>
  </si>
  <si>
    <t>- Mosep dobropis</t>
  </si>
  <si>
    <t>Věra Kurialová</t>
  </si>
  <si>
    <t>Mgr. Karel Poláček</t>
  </si>
  <si>
    <t>Základní škola Chomutov, Na Příkopech 895</t>
  </si>
  <si>
    <t>interaktivní tabule</t>
  </si>
  <si>
    <t>kopír.stroj CANON</t>
  </si>
  <si>
    <t>EMRITER-oprava omítky</t>
  </si>
  <si>
    <t>Kamil Kazík+Jipeproduct</t>
  </si>
  <si>
    <t>BELTINE a.s.</t>
  </si>
  <si>
    <t>Podlahy s.r.o.</t>
  </si>
  <si>
    <t>F.Janoušek CV</t>
  </si>
  <si>
    <t>Moravcová Marcela</t>
  </si>
  <si>
    <t>Mgr. Hons Miloslav</t>
  </si>
  <si>
    <t>Základní škola Chomutov, Kadaňská 2334</t>
  </si>
  <si>
    <t>- mlýnek masa</t>
  </si>
  <si>
    <t>- kopírka Minolta</t>
  </si>
  <si>
    <t>- interaktivní tabule</t>
  </si>
  <si>
    <t>- opravy družiny</t>
  </si>
  <si>
    <t>- opravy a seřízení oken</t>
  </si>
  <si>
    <t>Alena Štorková</t>
  </si>
  <si>
    <t>Mgr. Radmila Zítková</t>
  </si>
  <si>
    <t>Základní škola Chomutov, Hornická 4387</t>
  </si>
  <si>
    <t>výměna oken - pavilon C</t>
  </si>
  <si>
    <t>Michaela Havlíková</t>
  </si>
  <si>
    <t>PaedDr. Václav Mach</t>
  </si>
  <si>
    <t>Základní škola Chomutov, Březenecká 4679</t>
  </si>
  <si>
    <t>- kopírka Kyocera</t>
  </si>
  <si>
    <t>- projektor EPSON</t>
  </si>
  <si>
    <t>-  šatna ŠJ - soubor</t>
  </si>
  <si>
    <t>FAEN CV-prasklé potrubí,o.kanaliz.,o.soc.zař.</t>
  </si>
  <si>
    <t>Jančí CV - malířské práce pavilon B</t>
  </si>
  <si>
    <t>Staněk CV - eleltropáŕáce soc.zařízení venkovní</t>
  </si>
  <si>
    <t>IT Innovation Praha-oprava svítidel</t>
  </si>
  <si>
    <t>Heráň, Údlice - o. dlažby a obkladů</t>
  </si>
  <si>
    <t>Věra Buchtová, účetní</t>
  </si>
  <si>
    <t>Mgr. Alena Nazarčíková, zást.ŘŠ</t>
  </si>
  <si>
    <t>Základní škola Chomutov, Akademika Heyrovského 4539</t>
  </si>
  <si>
    <t>Jipeproduct - výměna proskl. stěn</t>
  </si>
  <si>
    <t>Revipro - oprava elektroinstalace</t>
  </si>
  <si>
    <t>Tvisst - oprava dveří</t>
  </si>
  <si>
    <t>A. Šedinová</t>
  </si>
  <si>
    <t>Mgr. Miloš Zelenka</t>
  </si>
  <si>
    <t>Základní škola a Mateřská škola, Chomutov, 17. listopadu 4728, PO</t>
  </si>
  <si>
    <t>-KD služby Starý Plzenec - opr. elektroinstal.</t>
  </si>
  <si>
    <t>-KD služby Starý Plzenec - zednické práce</t>
  </si>
  <si>
    <t>Jindřiška Beránková</t>
  </si>
  <si>
    <t>Mgr. Hana Horská</t>
  </si>
  <si>
    <t>Středisko volného času Domeček Chomutov, příspěvková organizace</t>
  </si>
  <si>
    <r>
      <t xml:space="preserve">projekty, dotace </t>
    </r>
    <r>
      <rPr>
        <sz val="9"/>
        <color indexed="8"/>
        <rFont val="Arial"/>
        <family val="2"/>
        <charset val="238"/>
      </rPr>
      <t>(z ostatních veř. rozpočtů, vč. EU)</t>
    </r>
  </si>
  <si>
    <t>Kocourková Šárka</t>
  </si>
  <si>
    <t>Mgr. Milan Marc</t>
  </si>
  <si>
    <t>Mateřská škola Chomutov, příspěvková organizace</t>
  </si>
  <si>
    <t>zahradní prvky Písečná</t>
  </si>
  <si>
    <t>zahradní prvky Blatenská</t>
  </si>
  <si>
    <t>oprava oken Palackého</t>
  </si>
  <si>
    <t>oprava podlahy v kuchyni Kundratická</t>
  </si>
  <si>
    <t>Tollarová Jiřina</t>
  </si>
  <si>
    <t>Bc. Kopecká Irena</t>
  </si>
  <si>
    <t>Základní umělecká škola T. G. Masaryka Chomutov</t>
  </si>
  <si>
    <t>Patrium s.r.o.</t>
  </si>
  <si>
    <t>Setbau</t>
  </si>
  <si>
    <t>Bc. Lenka Maříková</t>
  </si>
  <si>
    <t>Mgr. Karel Žižka</t>
  </si>
  <si>
    <t>Městské lesy Chomutov, příspěvková organizace</t>
  </si>
  <si>
    <t>Ing. Veronika Purkrábek Marešová</t>
  </si>
  <si>
    <t>Petr Markes</t>
  </si>
  <si>
    <t xml:space="preserve"> </t>
  </si>
  <si>
    <t>Podkrušnohorský zoopark Chomutov, příspěvková organizace</t>
  </si>
  <si>
    <r>
      <t xml:space="preserve">projekty, dotace </t>
    </r>
    <r>
      <rPr>
        <sz val="9"/>
        <color rgb="FF000000"/>
        <rFont val="Arial"/>
        <family val="2"/>
        <charset val="238"/>
      </rPr>
      <t>(z ostatních veř. rozpočtů, vč. EU)projekty, dotace (z ostatních veř. rozpočtů, vč. EU)</t>
    </r>
  </si>
  <si>
    <t>herní prvky lanovka DUO+JUDY s hnízdem</t>
  </si>
  <si>
    <t>velkoobjemový kontejner 2 ks</t>
  </si>
  <si>
    <t>párty stan 8x9m s podiem</t>
  </si>
  <si>
    <t>rekon. spr. budovy (okna,šatny,WC,koupelny)</t>
  </si>
  <si>
    <t>konírna okna + dveře</t>
  </si>
  <si>
    <t>rekonstrukce bazén tuleni</t>
  </si>
  <si>
    <t>REZERVNÍ FOND</t>
  </si>
  <si>
    <t>Stav FONDU ODMĚN K 31.12.2014:</t>
  </si>
  <si>
    <t>Barbora Jirásková</t>
  </si>
  <si>
    <t>Bc. Iveta Rabasová</t>
  </si>
  <si>
    <t>Středisko knihovnických a kulturních služeb města Chomutov, příspěvková organizace</t>
  </si>
  <si>
    <t>- server</t>
  </si>
  <si>
    <t>- koberec Dopravní hřiště</t>
  </si>
  <si>
    <t>- viz. příloha</t>
  </si>
  <si>
    <t>Ing. Marešová Martina</t>
  </si>
  <si>
    <t>Mgr. Laurinová Marie</t>
  </si>
  <si>
    <t>Technické služby města Chomutova, příspěvková organizace</t>
  </si>
  <si>
    <t>financování investičních výdajů</t>
  </si>
  <si>
    <t>úhrada investičních úvěrů nebo plůjček</t>
  </si>
  <si>
    <t>Ing. Petra Langhammerová</t>
  </si>
  <si>
    <t>Ing. Zbyněk Koblížek</t>
  </si>
  <si>
    <t>Informativní zpráva o hospodaření příspěvkových organizací zřízených statutárním městem Chomutov</t>
  </si>
  <si>
    <t>Zastupitelstvo bere informace pouze na vědomí. Hospodaření a účetní závěrku příspěvkových organizací schvaluje RSMCH.</t>
  </si>
  <si>
    <t>Podrobnější informace obsahují výroční rozbory hospodaření příspěvkových organizací, které RSMCH</t>
  </si>
  <si>
    <t>projednává a schvaluje z pozice zřizovatele v dikci Vyhlášky č. 220/2013 Sb., jako samostatné materiály.</t>
  </si>
  <si>
    <t>Obsah</t>
  </si>
  <si>
    <t>list</t>
  </si>
  <si>
    <t>přehled dosažených HV + návrh na rozdělení HV do fondů</t>
  </si>
  <si>
    <t>Přehled fondového hospodaření</t>
  </si>
  <si>
    <t>přehled fondy</t>
  </si>
  <si>
    <t>Příspěvkové organizace</t>
  </si>
  <si>
    <t>hospodaření</t>
  </si>
  <si>
    <t>rozborová tabulka</t>
  </si>
  <si>
    <t>Sociální služby Chomutov, příspěvková organizace</t>
  </si>
  <si>
    <t>Středisko knihovnických a kulturních služeb Chomutov, příspěvková organizace</t>
  </si>
  <si>
    <t>Školy a školská zařízení</t>
  </si>
  <si>
    <t>souhrnná tabulka</t>
  </si>
  <si>
    <t xml:space="preserve">Základní škola Chomutov, Zahradní 5265 </t>
  </si>
  <si>
    <t xml:space="preserve">Základní škola Chomutov, Na Příkopech 895 </t>
  </si>
  <si>
    <t xml:space="preserve">Základní škola Chomutov, Písečná 5144 </t>
  </si>
  <si>
    <t xml:space="preserve">Základní škola Chomutov, Hornická 4387 </t>
  </si>
  <si>
    <t xml:space="preserve">Základní škola Chomutov, Ak. Heyrovského 4539 </t>
  </si>
  <si>
    <t xml:space="preserve">Základní škola Chomutov, Březenecká 4679 </t>
  </si>
  <si>
    <t>Základní škola a Mateřská škola, Chomutov, 17. listopadu 4728, příspěvková organizace</t>
  </si>
  <si>
    <t>Základní umělecká škola T.G.Masaryka, Chomutov</t>
  </si>
  <si>
    <t>Základní škola speciální a Mateřská škola, Chomutov, Palachova  4881, příspěvková organizace</t>
  </si>
  <si>
    <t>Mateřská škola Chomutov, Jiráskova 4335, příspěvková organizace</t>
  </si>
  <si>
    <t>Návrh na rozdělení VH za rok 2014 u PO řízených Statutárním městem Chomutov</t>
  </si>
  <si>
    <t>VH celkem</t>
  </si>
  <si>
    <t>návrh PO na rozdělení VH</t>
  </si>
  <si>
    <t>poznámka</t>
  </si>
  <si>
    <t>PO</t>
  </si>
  <si>
    <t>návrh úpravy VH zřizovatelem</t>
  </si>
  <si>
    <t>hlavní</t>
  </si>
  <si>
    <t>hospodářská</t>
  </si>
  <si>
    <t>RF (413)</t>
  </si>
  <si>
    <t>FO (411)</t>
  </si>
  <si>
    <t>VH minulých úč. období (432)</t>
  </si>
  <si>
    <t>činnost</t>
  </si>
  <si>
    <t>ZŠ Zahradní</t>
  </si>
  <si>
    <t>ZŠ Na Příkopech</t>
  </si>
  <si>
    <t>ZŠ Kadaňská</t>
  </si>
  <si>
    <t>ZŠ Písečná</t>
  </si>
  <si>
    <t>ZŠ Hornická</t>
  </si>
  <si>
    <t>ZŠ Školní</t>
  </si>
  <si>
    <t>ZŠ Heyrovského</t>
  </si>
  <si>
    <t>ZŠ Březenecká</t>
  </si>
  <si>
    <t>MŠ Jiráskova</t>
  </si>
  <si>
    <t>žádost o schválení převodu RF --&gt; IF</t>
  </si>
  <si>
    <t>ZŠSaMŠ Palachova</t>
  </si>
  <si>
    <t>ZŠaMŠ17. listopadu</t>
  </si>
  <si>
    <t>ZUŠ T.G.Masaryka</t>
  </si>
  <si>
    <t>SVČ Domeček</t>
  </si>
  <si>
    <t>MěL Hora Sv. Šeb.</t>
  </si>
  <si>
    <t>obsáhlé odůvodnění</t>
  </si>
  <si>
    <t>SKKS</t>
  </si>
  <si>
    <t>TSmCh</t>
  </si>
  <si>
    <t>SoS</t>
  </si>
  <si>
    <t>Vratka zřizovateli, dle příkazní smlouvy.*)</t>
  </si>
  <si>
    <t>PZOO</t>
  </si>
  <si>
    <t>*) bude poskytnuté jako investiční dotace</t>
  </si>
  <si>
    <t>na dokončení reko elektroinstalace v DpS.</t>
  </si>
  <si>
    <t>Stav fondů organizace k 31.12.2014</t>
  </si>
  <si>
    <t>Fond odměn</t>
  </si>
  <si>
    <t>Rezervní fond</t>
  </si>
  <si>
    <t>Fond investic</t>
  </si>
  <si>
    <t>FKSP</t>
  </si>
  <si>
    <t>Ostatní fondy</t>
  </si>
  <si>
    <t>FONDY CELKEM</t>
  </si>
  <si>
    <t>MŠ Šafaříkova</t>
  </si>
  <si>
    <t>(razítko)</t>
  </si>
  <si>
    <t>přísp. MMCH</t>
  </si>
  <si>
    <t>Skutečnost k 31.12.2013</t>
  </si>
  <si>
    <t>Základní porovnávací přehled o dosaženém hospodářském výsledku v roce 2014 + návrh na rozdělení hospodářského výsledku</t>
  </si>
  <si>
    <t>váha pro vozíčkáře</t>
  </si>
  <si>
    <t>průmyslová pračka</t>
  </si>
  <si>
    <t>průmyslová sušička</t>
  </si>
  <si>
    <t>UPS - výtahy Domov pro seniory Písečná</t>
  </si>
  <si>
    <t>výměna kanalizačních svodů DpS Písečná</t>
  </si>
  <si>
    <t>dodávka a instalace vnitřního zábradlí DpS Písečná</t>
  </si>
  <si>
    <t>oprava koupelny v DpS Písečná</t>
  </si>
  <si>
    <t>Ing. Ivana Vomáčková</t>
  </si>
  <si>
    <t>Mgr. Alena Tölgová, ředitelka</t>
  </si>
  <si>
    <t>Organizace</t>
  </si>
  <si>
    <r>
      <rPr>
        <b/>
        <i/>
        <sz val="12"/>
        <rFont val="Calibri"/>
        <family val="2"/>
        <charset val="238"/>
        <scheme val="minor"/>
      </rPr>
      <t xml:space="preserve">v tis. Kč     </t>
    </r>
    <r>
      <rPr>
        <b/>
        <i/>
        <sz val="12"/>
        <color rgb="FFC00000"/>
        <rFont val="Calibri"/>
        <family val="2"/>
        <charset val="238"/>
        <scheme val="minor"/>
      </rPr>
      <t xml:space="preserve">           </t>
    </r>
    <r>
      <rPr>
        <b/>
        <i/>
        <sz val="11"/>
        <color rgb="FFC00000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i/>
        <sz val="10"/>
        <color rgb="FFC00000"/>
        <rFont val="Calibri"/>
        <family val="2"/>
        <charset val="238"/>
        <scheme val="minor"/>
      </rPr>
      <t>údaje vyplňujte zaokrouhlené na tisíce (2 desetinná místa)</t>
    </r>
  </si>
  <si>
    <t>Rozpočet pro rok 2014</t>
  </si>
  <si>
    <t>Upravený finanční plán</t>
  </si>
  <si>
    <t>Skutečnost</t>
  </si>
  <si>
    <t>k 31.12.2014</t>
  </si>
  <si>
    <t>celkové čerpání příspěvku z rozpočtu zřizovatele</t>
  </si>
  <si>
    <t>k 31.12.2013</t>
  </si>
  <si>
    <t>% plnění z tržeb</t>
  </si>
  <si>
    <t>% plnění z příspěvku</t>
  </si>
  <si>
    <t>Druhy příjmů (výnosů)</t>
  </si>
  <si>
    <t>tržby</t>
  </si>
  <si>
    <t>ost. dotace</t>
  </si>
  <si>
    <t>SUMA</t>
  </si>
  <si>
    <t>Celkem výnosy</t>
  </si>
  <si>
    <t>z toho:</t>
  </si>
  <si>
    <t>pronájem                (603-0.)</t>
  </si>
  <si>
    <t>tržby za služby      (602-1.)</t>
  </si>
  <si>
    <t>vstupné                   (602-30)</t>
  </si>
  <si>
    <t>stravné, pobytné (602-4.)</t>
  </si>
  <si>
    <t>čerpání fondů       (648)</t>
  </si>
  <si>
    <t>Krytí nákladů z příjmů (výnosů)</t>
  </si>
  <si>
    <t>spotřeba materiálů (501)</t>
  </si>
  <si>
    <t>spotřeba energie     (502)</t>
  </si>
  <si>
    <t>opravy a údržba        (511)</t>
  </si>
  <si>
    <t>ostatní služby             (518)</t>
  </si>
  <si>
    <t>osobní náklady           (521,524,525)</t>
  </si>
  <si>
    <t>odpisy HIM                  (551)</t>
  </si>
  <si>
    <t>náklady z DHIM a DNIM (558)</t>
  </si>
  <si>
    <t>ostatní náklady           (512,527,54.,59.)</t>
  </si>
  <si>
    <t>ZISK - ZTRÁTA k datu</t>
  </si>
  <si>
    <t>Plán roku 2014</t>
  </si>
  <si>
    <t>Skutečnost k 31.12.2014</t>
  </si>
  <si>
    <t>% nákladů</t>
  </si>
  <si>
    <t>%   výnosů</t>
  </si>
  <si>
    <t>Meziroční změna</t>
  </si>
  <si>
    <r>
      <rPr>
        <b/>
        <sz val="11"/>
        <color theme="0"/>
        <rFont val="Calibri"/>
        <family val="2"/>
        <charset val="238"/>
        <scheme val="minor"/>
      </rPr>
      <t>Hospodářská střediska - bez příspěvku města:</t>
    </r>
    <r>
      <rPr>
        <b/>
        <sz val="11"/>
        <color theme="9" tint="0.39997558519241921"/>
        <rFont val="Calibri"/>
        <family val="2"/>
        <charset val="238"/>
        <scheme val="minor"/>
      </rPr>
      <t xml:space="preserve">                                        </t>
    </r>
    <r>
      <rPr>
        <sz val="10"/>
        <color theme="9" tint="0.39997558519241921"/>
        <rFont val="Calibri"/>
        <family val="2"/>
        <charset val="238"/>
        <scheme val="minor"/>
      </rPr>
      <t>(Nečlení-li se organizace střediskově, vyplní údaj za celou organizaci a ostatní řádky odstraní)</t>
    </r>
  </si>
  <si>
    <t>Náklady</t>
  </si>
  <si>
    <t>Výnosy</t>
  </si>
  <si>
    <t>Rozdíl</t>
  </si>
  <si>
    <t>Dotace zřirovatel</t>
  </si>
  <si>
    <t>Organizace celkem</t>
  </si>
  <si>
    <t>Stav k 1.1.2014</t>
  </si>
  <si>
    <t>Stav k 31.12.2014</t>
  </si>
  <si>
    <t>Volné peněžní prostředky:</t>
  </si>
  <si>
    <t>Investiční fond</t>
  </si>
  <si>
    <t>Stav pracovníků:</t>
  </si>
  <si>
    <t xml:space="preserve"> fyzický/přepočtený</t>
  </si>
  <si>
    <r>
      <t xml:space="preserve">Průměrná hrubá mzda     </t>
    </r>
    <r>
      <rPr>
        <sz val="10"/>
        <color theme="0"/>
        <rFont val="Calibri"/>
        <family val="2"/>
        <charset val="238"/>
        <scheme val="minor"/>
      </rPr>
      <t>(měsíční)</t>
    </r>
  </si>
  <si>
    <r>
      <rPr>
        <b/>
        <sz val="11"/>
        <color theme="0"/>
        <rFont val="Calibri"/>
        <family val="2"/>
        <charset val="238"/>
        <scheme val="minor"/>
      </rPr>
      <t xml:space="preserve">Hospodářská střediska - bez příspěvku města:                                </t>
    </r>
    <r>
      <rPr>
        <sz val="10"/>
        <color theme="9" tint="0.39997558519241921"/>
        <rFont val="Calibri"/>
        <family val="2"/>
        <charset val="238"/>
        <scheme val="minor"/>
      </rPr>
      <t>(Nečlení-li se organizace střediskově, vyplní v prvním řádku údaj za celou organozaci a ostatní řádky odstraní)</t>
    </r>
  </si>
  <si>
    <t>Náklady z hlavní činnosti</t>
  </si>
  <si>
    <t>Náklady z  hospodářské činnosti</t>
  </si>
  <si>
    <t>Náklady celkem</t>
  </si>
  <si>
    <t>Výnosy z hlavní činnosti</t>
  </si>
  <si>
    <t>Výnosy z hospodářské činnosti</t>
  </si>
  <si>
    <t>Výnosy celkem</t>
  </si>
  <si>
    <r>
      <rPr>
        <b/>
        <sz val="11"/>
        <color theme="0"/>
        <rFont val="Calibri"/>
        <family val="2"/>
        <charset val="238"/>
        <scheme val="minor"/>
      </rPr>
      <t xml:space="preserve">Hospodářská střediska - bez příspěvku města:                             </t>
    </r>
    <r>
      <rPr>
        <sz val="10"/>
        <color theme="9" tint="0.39997558519241921"/>
        <rFont val="Calibri"/>
        <family val="2"/>
        <charset val="238"/>
        <scheme val="minor"/>
      </rPr>
      <t>(Nečlení-li se organizace střediskově, vyplní v prvním řádku údaj za celou organozaci a ostatní řádky odstraní)</t>
    </r>
  </si>
  <si>
    <t>Změna nákladů</t>
  </si>
  <si>
    <t>Změna výnosů</t>
  </si>
  <si>
    <t>změnový rozdíl</t>
  </si>
  <si>
    <t>Výsledek hlavní činnosti</t>
  </si>
  <si>
    <t>Výdledek hospodářské činnosti</t>
  </si>
  <si>
    <t>Index hlavní činnosti</t>
  </si>
  <si>
    <t>Index hospodářské činnosti</t>
  </si>
  <si>
    <t>Zpracoval:</t>
  </si>
  <si>
    <t>Schválil a předkládá:</t>
  </si>
  <si>
    <t>výsledek hospodaření 13/12</t>
  </si>
  <si>
    <t>V Chomutově, dne: 28.4.2015</t>
  </si>
  <si>
    <t>pronájem+spon.dary+nájem</t>
  </si>
  <si>
    <t>ŠVP+ŠD+kroužky</t>
  </si>
  <si>
    <t>úrok+ zapojení fondů</t>
  </si>
  <si>
    <t>stravné,</t>
  </si>
  <si>
    <t>proúčtování ESF+ ÚP</t>
  </si>
  <si>
    <t>V Chomutově, dne:</t>
  </si>
  <si>
    <t>Mgr.Libuše Slavíková</t>
  </si>
  <si>
    <t>čerpání fondů, jiné příjmy  (648+ 649)</t>
  </si>
  <si>
    <t>prodej                       (601+604+65.)</t>
  </si>
  <si>
    <t>V Chomutově, dne: 4.5.2015</t>
  </si>
  <si>
    <t>Sociální služby Chomutov, příspěvková organizace, Písečná 5030, 430 04 Chomutov</t>
  </si>
  <si>
    <r>
      <rPr>
        <b/>
        <i/>
        <sz val="12"/>
        <rFont val="Calibri"/>
        <family val="2"/>
        <charset val="238"/>
        <scheme val="minor"/>
      </rPr>
      <t xml:space="preserve">v tis. Kč     </t>
    </r>
    <r>
      <rPr>
        <b/>
        <i/>
        <sz val="12"/>
        <color rgb="FFC00000"/>
        <rFont val="Calibri"/>
        <family val="2"/>
        <charset val="238"/>
        <scheme val="minor"/>
      </rPr>
      <t xml:space="preserve">           </t>
    </r>
    <r>
      <rPr>
        <b/>
        <i/>
        <sz val="11"/>
        <color rgb="FFC00000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i/>
        <sz val="10"/>
        <color rgb="FFC00000"/>
        <rFont val="Calibri"/>
        <family val="2"/>
        <charset val="238"/>
        <scheme val="minor"/>
      </rPr>
      <t>údaje vyplňujte v tisících na 2 desetinná místa</t>
    </r>
  </si>
  <si>
    <r>
      <t xml:space="preserve">Výnosy                     </t>
    </r>
    <r>
      <rPr>
        <b/>
        <sz val="8"/>
        <rFont val="Calibri"/>
        <family val="2"/>
        <charset val="238"/>
        <scheme val="minor"/>
      </rPr>
      <t>(bez dotace SMCH)</t>
    </r>
  </si>
  <si>
    <t>Dotace zřizovatel</t>
  </si>
  <si>
    <t>DpS Písečná</t>
  </si>
  <si>
    <t>ředitelství</t>
  </si>
  <si>
    <t>CDS Bezručova</t>
  </si>
  <si>
    <t>DOZP Písečná</t>
  </si>
  <si>
    <t>DSOZP Písečná</t>
  </si>
  <si>
    <t>Jesle Písečná</t>
  </si>
  <si>
    <t>DS Písečná</t>
  </si>
  <si>
    <t>AD Písečná</t>
  </si>
  <si>
    <t xml:space="preserve">SC Písečná </t>
  </si>
  <si>
    <t>Doprava a údržba</t>
  </si>
  <si>
    <t>středisko 0 (viz komentář rozboru)</t>
  </si>
  <si>
    <r>
      <rPr>
        <b/>
        <sz val="11"/>
        <color theme="0"/>
        <rFont val="Calibri"/>
        <family val="2"/>
        <charset val="238"/>
        <scheme val="minor"/>
      </rPr>
      <t xml:space="preserve">Hospodářská střediska - bez příspěvku města:                                </t>
    </r>
    <r>
      <rPr>
        <sz val="10"/>
        <color theme="9" tint="0.39997558519241921"/>
        <rFont val="Calibri"/>
        <family val="2"/>
        <charset val="238"/>
        <scheme val="minor"/>
      </rPr>
      <t>(Nečlení-li se organizace střediskově, vyplní v prvním řádku údaj za celou organizaci a ostatní řádky odstraní)</t>
    </r>
  </si>
  <si>
    <r>
      <rPr>
        <b/>
        <sz val="11"/>
        <color theme="0"/>
        <rFont val="Calibri"/>
        <family val="2"/>
        <charset val="238"/>
        <scheme val="minor"/>
      </rPr>
      <t xml:space="preserve">Hospodářská střediska - bez příspěvku města:                             </t>
    </r>
    <r>
      <rPr>
        <sz val="10"/>
        <color theme="9" tint="0.39997558519241921"/>
        <rFont val="Calibri"/>
        <family val="2"/>
        <charset val="238"/>
        <scheme val="minor"/>
      </rPr>
      <t>(Nečlení-li se organizace střediskově, vyplní v prvním řádku údaj za celou organizaci a ostatní řádky odstraní)</t>
    </r>
  </si>
  <si>
    <t>Výsledek hospodářské činnosti</t>
  </si>
  <si>
    <t>Mgr. Alena Tölgová</t>
  </si>
  <si>
    <t>výsledek hospodaření 14/13</t>
  </si>
  <si>
    <r>
      <rPr>
        <b/>
        <i/>
        <sz val="12"/>
        <rFont val="Calibri"/>
        <family val="2"/>
        <charset val="238"/>
      </rPr>
      <t xml:space="preserve">v tis. Kč     </t>
    </r>
    <r>
      <rPr>
        <b/>
        <i/>
        <sz val="12"/>
        <color indexed="60"/>
        <rFont val="Calibri"/>
        <family val="2"/>
        <charset val="238"/>
      </rPr>
      <t xml:space="preserve">           </t>
    </r>
    <r>
      <rPr>
        <b/>
        <i/>
        <sz val="11"/>
        <color indexed="60"/>
        <rFont val="Calibri"/>
        <family val="2"/>
        <charset val="238"/>
      </rPr>
      <t xml:space="preserve">                                                                                                </t>
    </r>
    <r>
      <rPr>
        <b/>
        <i/>
        <sz val="10"/>
        <color indexed="60"/>
        <rFont val="Calibri"/>
        <family val="2"/>
        <charset val="238"/>
      </rPr>
      <t>údaje vyplňujte zaokrouhlené na tisíce (2 desetinná místa)</t>
    </r>
  </si>
  <si>
    <r>
      <rPr>
        <b/>
        <sz val="11"/>
        <color indexed="9"/>
        <rFont val="Calibri"/>
        <family val="2"/>
        <charset val="238"/>
      </rPr>
      <t>Hospodářská střediska - bez příspěvku města:</t>
    </r>
    <r>
      <rPr>
        <b/>
        <sz val="11"/>
        <color indexed="57"/>
        <rFont val="Calibri"/>
        <family val="2"/>
        <charset val="238"/>
      </rPr>
      <t xml:space="preserve">                                        </t>
    </r>
    <r>
      <rPr>
        <sz val="10"/>
        <color indexed="57"/>
        <rFont val="Calibri"/>
        <family val="2"/>
        <charset val="238"/>
      </rPr>
      <t>(Nečlení-li se organizace střediskově, vyplní údaj za celou organizaci a ostatní řádky odstraní)</t>
    </r>
  </si>
  <si>
    <t>Konírna</t>
  </si>
  <si>
    <r>
      <rPr>
        <b/>
        <sz val="10"/>
        <color indexed="9"/>
        <rFont val="Calibri"/>
        <family val="2"/>
        <charset val="238"/>
      </rPr>
      <t xml:space="preserve">Průměrná hrubá mzda     </t>
    </r>
    <r>
      <rPr>
        <sz val="10"/>
        <color indexed="9"/>
        <rFont val="Calibri"/>
        <family val="2"/>
        <charset val="238"/>
      </rPr>
      <t>(měsíční)</t>
    </r>
  </si>
  <si>
    <r>
      <rPr>
        <b/>
        <sz val="11"/>
        <color indexed="9"/>
        <rFont val="Calibri"/>
        <family val="2"/>
        <charset val="238"/>
      </rPr>
      <t xml:space="preserve">Hospodářská střediska - bez příspěvku města:                                </t>
    </r>
    <r>
      <rPr>
        <sz val="10"/>
        <color indexed="57"/>
        <rFont val="Calibri"/>
        <family val="2"/>
        <charset val="238"/>
      </rPr>
      <t>(Nečlení-li se organizace střediskově, vyplní v prvním řádku údaj za celou organozaci a ostatní řádky odstraní)</t>
    </r>
  </si>
  <si>
    <r>
      <rPr>
        <b/>
        <sz val="11"/>
        <color indexed="9"/>
        <rFont val="Calibri"/>
        <family val="2"/>
        <charset val="238"/>
      </rPr>
      <t xml:space="preserve">Hospodářská střediska - bez příspěvku města:                             </t>
    </r>
    <r>
      <rPr>
        <sz val="10"/>
        <color indexed="57"/>
        <rFont val="Calibri"/>
        <family val="2"/>
        <charset val="238"/>
      </rPr>
      <t>(Nečlení-li se organizace střediskově, vyplní v prvním řádku údaj za celou organozaci a ostatní řádky odstraní)</t>
    </r>
  </si>
  <si>
    <t>Zpracovala:</t>
  </si>
  <si>
    <t>Schválila a předkládá:</t>
  </si>
  <si>
    <t>podpis ředitelky organizace</t>
  </si>
  <si>
    <t>zúčt.fondů,přeplatky energií,ost.výnosy,NAEP</t>
  </si>
  <si>
    <t>bez příspěvku města</t>
  </si>
  <si>
    <t>Bc. Marcela Moravcová</t>
  </si>
  <si>
    <t>V Chomutově, dne: 21.4.2015</t>
  </si>
  <si>
    <t>Mgr. Miloslav Hons</t>
  </si>
  <si>
    <t>Zpracoval: Věra Kurialová</t>
  </si>
  <si>
    <t>V Chomutově, dne: 30.4.2015</t>
  </si>
  <si>
    <t>Grimlová Marie</t>
  </si>
  <si>
    <t>Základní škola speciální a Mateřská škola, Chomutov, Palachova 4881, příspěvková organizace</t>
  </si>
  <si>
    <t>V Chomutově, dne:  24.4.2015</t>
  </si>
  <si>
    <t>Schválil a předkládá:    Mgr. Radmila Zítková</t>
  </si>
  <si>
    <t>prodej+ ost. výnosy    (644+649)</t>
  </si>
  <si>
    <t>úroky na účtech (662)</t>
  </si>
  <si>
    <t>čerpání fondů (648)</t>
  </si>
  <si>
    <t>stravné      (602)</t>
  </si>
  <si>
    <t>pronájem  (603)</t>
  </si>
  <si>
    <t>Organizace neúčtuje na hospodářská střediska</t>
  </si>
  <si>
    <t>28 807,-/31 262,-</t>
  </si>
  <si>
    <t>23 257,-/23 257,-</t>
  </si>
  <si>
    <t>ostatní náklady                      (512,527,54.,59.)</t>
  </si>
  <si>
    <t>náklady z DHIM a DNIM      (558)</t>
  </si>
  <si>
    <t>odpisy HIM                               (551)</t>
  </si>
  <si>
    <t>osobní náklady                        (521,524,525)</t>
  </si>
  <si>
    <t>ostatní služby                           (518)</t>
  </si>
  <si>
    <t>opravy a údržba                        (511)</t>
  </si>
  <si>
    <t xml:space="preserve">        aktivace oběžného majetku (507)</t>
  </si>
  <si>
    <t xml:space="preserve">         prodané zboží                            (504)</t>
  </si>
  <si>
    <t>spotřeba energie                      (502)</t>
  </si>
  <si>
    <t>spotřeba materiálů                  (501)</t>
  </si>
  <si>
    <t>ostatní výnosy      (648,649)</t>
  </si>
  <si>
    <t>fond rezerv            (413)</t>
  </si>
  <si>
    <t>zúčtování fondů  (648)</t>
  </si>
  <si>
    <t>dotace                     (672)</t>
  </si>
  <si>
    <t>Jiřina Tollarová</t>
  </si>
  <si>
    <t>V Chomutově, dne: 17. 4. 2015</t>
  </si>
  <si>
    <t>Bc. Irena Kopecká</t>
  </si>
  <si>
    <t>V Chomutově, dne: 29. 4. 2015</t>
  </si>
  <si>
    <t>Zpracoval: Michaela Havlíková</t>
  </si>
  <si>
    <t>Finanční plán - KÚ dotace přímé náklady</t>
  </si>
  <si>
    <t>Finanční plán -  MMCH bez příspěvku města</t>
  </si>
  <si>
    <t>osobní náklady           (521,524,525) - ÚZ 33123, ÚZ 13233</t>
  </si>
  <si>
    <t>spotřeba materiálů (501) - ÚZ 33047</t>
  </si>
  <si>
    <t>spotřeba materiálů (501) - ÚZ 33123</t>
  </si>
  <si>
    <t>zapojení fondů, dary, prodeje (646, 648, 649)</t>
  </si>
  <si>
    <t>Výnosy z dotace KÚ další jazky ÚZ 33047</t>
  </si>
  <si>
    <t>Výnosy z dotace ESF amin. pracovnice ÚZ 13233</t>
  </si>
  <si>
    <t>Výnosy z dotace ESF Peníze školám ÚZ 33123</t>
  </si>
  <si>
    <t>Mgr. Milan Märc</t>
  </si>
  <si>
    <t xml:space="preserve">V Chomutově, dne: 4.5.2015 </t>
  </si>
  <si>
    <t>Blanka Vavrušková</t>
  </si>
  <si>
    <t>Středisko volného času Domeček</t>
  </si>
  <si>
    <t>Šedinová Alena</t>
  </si>
  <si>
    <t>Základní škola Chomutov</t>
  </si>
  <si>
    <t>V Chomutově, dne: 16.4.2015</t>
  </si>
  <si>
    <t>ZŠ a MŠ, Chomutov, 17.listopadu 4728, PO - celkem</t>
  </si>
  <si>
    <t xml:space="preserve">ZŠ a MŠ, Chomutov, 17.listopadu 4728, PO - celkem </t>
  </si>
  <si>
    <t>dotace</t>
  </si>
  <si>
    <t>podpis statutární zástupce ředitele organizace</t>
  </si>
  <si>
    <t>V Chomutově, dne:  4. 5. 2015</t>
  </si>
  <si>
    <t>Mgr. Alena Nazarčíková</t>
  </si>
  <si>
    <t>Středisko volného času Domeček Chomutov, příspěvková organizace             (od 1.9.2014)</t>
  </si>
  <si>
    <t>Středisko knihovnických a kulturních služeb města Chomutov, příspěvková organizace; Palackého 4995/85, Chomutov</t>
  </si>
  <si>
    <t>pronájem                (603)</t>
  </si>
  <si>
    <t>tržby za služby      (602)</t>
  </si>
  <si>
    <t>vstupné                   (602-330,331,333,334,335,370)</t>
  </si>
  <si>
    <t>prodej                      (602-339,341,343+604+644)</t>
  </si>
  <si>
    <t>ostatní                     (648+649+662)</t>
  </si>
  <si>
    <r>
      <t xml:space="preserve">Průměrná hrubá mzda     </t>
    </r>
    <r>
      <rPr>
        <sz val="10"/>
        <color theme="0"/>
        <rFont val="Calibri"/>
        <family val="2"/>
        <charset val="238"/>
        <scheme val="minor"/>
      </rPr>
      <t>(měsíční) v Kč</t>
    </r>
  </si>
  <si>
    <t>Skutečnost k 30.12.2013</t>
  </si>
  <si>
    <t>V Chomutově, dne: 24.2.2015</t>
  </si>
  <si>
    <t>příspěvková organizace</t>
  </si>
  <si>
    <t>Technické služby města Chomutova,</t>
  </si>
  <si>
    <t>ředitel</t>
  </si>
  <si>
    <t>Ing,. Zbyněk Koblížek</t>
  </si>
  <si>
    <t>V Chomutově, dne: 14.5.2015</t>
  </si>
  <si>
    <t>Zpracoval: Ing. Petra Langhammerová</t>
  </si>
  <si>
    <t>Ostatní provozy, režijní</t>
  </si>
  <si>
    <t>Doprava, velkoobjemové kontejnery, odtahy</t>
  </si>
  <si>
    <t>Svoz odpadu</t>
  </si>
  <si>
    <t>Místní komunikace</t>
  </si>
  <si>
    <t>Pohřební služby</t>
  </si>
  <si>
    <t>Hřbitovní služby</t>
  </si>
  <si>
    <t>Veřejné osvětlení</t>
  </si>
  <si>
    <t>Veřejná zeleň</t>
  </si>
  <si>
    <t>Čištění města</t>
  </si>
  <si>
    <t>Hospodaření s odpady</t>
  </si>
  <si>
    <t>Odpadové hospodářství města Chomutova</t>
  </si>
  <si>
    <t>Městské tržiště</t>
  </si>
  <si>
    <t>Veřejná WC</t>
  </si>
  <si>
    <t>Skutečnost k 31.12.2012</t>
  </si>
  <si>
    <t>Technické služby města Chomutova, příspěvková organizace, nám. 1. máje 89, Chomutov, PSČ 430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</si>
</sst>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"/>
    <numFmt numFmtId="166" formatCode="[$-405]General"/>
    <numFmt numFmtId="167" formatCode="[$-405]d&quot;.&quot;m&quot;.&quot;yy"/>
    <numFmt numFmtId="168" formatCode="[$-405]0.0"/>
    <numFmt numFmtId="169" formatCode="[$-405]d&quot;.&quot;m&quot;.&quot;yyyy"/>
    <numFmt numFmtId="170" formatCode="#,##0.00_ ;[Red]\-#,##0.00\ "/>
    <numFmt numFmtId="171" formatCode="#,##0.00_ ;\-#,##0.00\ "/>
    <numFmt numFmtId="172" formatCode="#,##0.0_ ;[Red]\-#,##0.0\ "/>
    <numFmt numFmtId="173" formatCode="0.00_ ;[Red]\-0.00\ "/>
    <numFmt numFmtId="174" formatCode="mmm\-yy"/>
  </numFmts>
  <fonts count="8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3.5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theme="0"/>
      <name val="Arial CE"/>
      <family val="2"/>
      <charset val="238"/>
    </font>
    <font>
      <b/>
      <sz val="10"/>
      <color theme="0"/>
      <name val="Arial CE"/>
      <charset val="238"/>
    </font>
    <font>
      <b/>
      <sz val="10"/>
      <name val="Arial CE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indexed="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9" tint="0.39997558519241921"/>
      <name val="Calibri"/>
      <family val="2"/>
      <charset val="238"/>
      <scheme val="minor"/>
    </font>
    <font>
      <sz val="10"/>
      <color theme="9" tint="0.3999755851924192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5"/>
      <color indexed="9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indexed="60"/>
      <name val="Calibri"/>
      <family val="2"/>
      <charset val="238"/>
    </font>
    <font>
      <b/>
      <i/>
      <sz val="10"/>
      <color indexed="60"/>
      <name val="Calibri"/>
      <family val="2"/>
      <charset val="238"/>
    </font>
    <font>
      <b/>
      <sz val="11"/>
      <color indexed="60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57"/>
      <name val="Calibri"/>
      <family val="2"/>
      <charset val="238"/>
    </font>
    <font>
      <sz val="10"/>
      <color indexed="57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9"/>
      <name val="Calibri"/>
      <family val="2"/>
      <charset val="238"/>
    </font>
    <font>
      <sz val="10"/>
      <color indexed="22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rgb="FF5186A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6D5E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7070"/>
        <bgColor indexed="64"/>
      </patternFill>
    </fill>
    <fill>
      <patternFill patternType="solid">
        <fgColor rgb="FFC8D200"/>
        <bgColor indexed="64"/>
      </patternFill>
    </fill>
    <fill>
      <patternFill patternType="solid">
        <fgColor rgb="FFF294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 tint="-0.499984740745262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20" fillId="0" borderId="0" applyBorder="0" applyProtection="0"/>
    <xf numFmtId="0" fontId="29" fillId="0" borderId="0"/>
    <xf numFmtId="0" fontId="33" fillId="0" borderId="0" applyNumberFormat="0" applyFill="0" applyBorder="0" applyAlignment="0" applyProtection="0"/>
    <xf numFmtId="0" fontId="34" fillId="0" borderId="0"/>
    <xf numFmtId="0" fontId="67" fillId="0" borderId="0">
      <alignment vertical="center"/>
    </xf>
  </cellStyleXfs>
  <cellXfs count="1231">
    <xf numFmtId="0" fontId="0" fillId="0" borderId="0" xfId="0"/>
    <xf numFmtId="0" fontId="3" fillId="2" borderId="0" xfId="0" applyFont="1" applyFill="1" applyProtection="1"/>
    <xf numFmtId="0" fontId="4" fillId="2" borderId="0" xfId="0" applyFont="1" applyFill="1" applyAlignment="1" applyProtection="1"/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0" borderId="0" xfId="0" applyFont="1"/>
    <xf numFmtId="0" fontId="6" fillId="2" borderId="0" xfId="0" applyFont="1" applyFill="1" applyAlignment="1" applyProtection="1">
      <alignment vertical="center"/>
    </xf>
    <xf numFmtId="0" fontId="8" fillId="2" borderId="0" xfId="0" applyFont="1" applyFill="1" applyProtection="1"/>
    <xf numFmtId="0" fontId="9" fillId="2" borderId="0" xfId="0" applyFont="1" applyFill="1" applyAlignment="1" applyProtection="1">
      <alignment horizontal="center" vertical="center"/>
    </xf>
    <xf numFmtId="0" fontId="8" fillId="0" borderId="0" xfId="0" applyFont="1"/>
    <xf numFmtId="0" fontId="6" fillId="2" borderId="0" xfId="0" applyFont="1" applyFill="1" applyAlignment="1" applyProtection="1">
      <alignment horizontal="left" vertical="center" indent="3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vertical="center"/>
    </xf>
    <xf numFmtId="0" fontId="10" fillId="2" borderId="2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3" fillId="2" borderId="7" xfId="0" applyFont="1" applyFill="1" applyBorder="1" applyProtection="1"/>
    <xf numFmtId="0" fontId="3" fillId="0" borderId="8" xfId="0" applyFont="1" applyBorder="1" applyProtection="1">
      <protection locked="0"/>
    </xf>
    <xf numFmtId="0" fontId="10" fillId="2" borderId="6" xfId="0" applyFont="1" applyFill="1" applyBorder="1" applyAlignment="1" applyProtection="1">
      <alignment vertical="center"/>
    </xf>
    <xf numFmtId="164" fontId="10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49" fontId="8" fillId="0" borderId="8" xfId="0" applyNumberFormat="1" applyFont="1" applyBorder="1" applyAlignment="1" applyProtection="1">
      <alignment horizontal="left" indent="2"/>
      <protection locked="0"/>
    </xf>
    <xf numFmtId="165" fontId="8" fillId="0" borderId="8" xfId="0" applyNumberFormat="1" applyFont="1" applyBorder="1" applyProtection="1">
      <protection locked="0"/>
    </xf>
    <xf numFmtId="49" fontId="8" fillId="0" borderId="6" xfId="0" applyNumberFormat="1" applyFont="1" applyFill="1" applyBorder="1" applyAlignment="1" applyProtection="1">
      <alignment horizontal="left" vertical="center" indent="2"/>
      <protection locked="0"/>
    </xf>
    <xf numFmtId="165" fontId="8" fillId="0" borderId="6" xfId="0" applyNumberFormat="1" applyFont="1" applyFill="1" applyBorder="1" applyAlignment="1" applyProtection="1">
      <alignment vertical="center"/>
      <protection locked="0"/>
    </xf>
    <xf numFmtId="49" fontId="8" fillId="0" borderId="8" xfId="0" applyNumberFormat="1" applyFont="1" applyFill="1" applyBorder="1" applyAlignment="1" applyProtection="1">
      <alignment horizontal="left" indent="2"/>
      <protection locked="0"/>
    </xf>
    <xf numFmtId="0" fontId="11" fillId="2" borderId="6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164" fontId="10" fillId="2" borderId="10" xfId="0" applyNumberFormat="1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164" fontId="3" fillId="0" borderId="12" xfId="0" applyNumberFormat="1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</xf>
    <xf numFmtId="164" fontId="10" fillId="2" borderId="12" xfId="0" applyNumberFormat="1" applyFont="1" applyFill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164" fontId="3" fillId="4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164" fontId="3" fillId="0" borderId="14" xfId="0" applyNumberFormat="1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</xf>
    <xf numFmtId="0" fontId="13" fillId="2" borderId="0" xfId="0" applyFont="1" applyFill="1" applyBorder="1" applyProtection="1"/>
    <xf numFmtId="0" fontId="3" fillId="2" borderId="0" xfId="0" applyFont="1" applyFill="1" applyBorder="1" applyProtection="1"/>
    <xf numFmtId="0" fontId="14" fillId="2" borderId="0" xfId="0" applyFont="1" applyFill="1" applyAlignment="1" applyProtection="1">
      <alignment vertical="center"/>
    </xf>
    <xf numFmtId="164" fontId="3" fillId="0" borderId="4" xfId="0" applyNumberFormat="1" applyFont="1" applyFill="1" applyBorder="1" applyProtection="1">
      <protection locked="0"/>
    </xf>
    <xf numFmtId="0" fontId="3" fillId="2" borderId="5" xfId="0" applyFont="1" applyFill="1" applyBorder="1" applyProtection="1"/>
    <xf numFmtId="164" fontId="3" fillId="0" borderId="6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vertical="center"/>
    </xf>
    <xf numFmtId="164" fontId="3" fillId="0" borderId="10" xfId="0" applyNumberFormat="1" applyFont="1" applyFill="1" applyBorder="1" applyAlignment="1" applyProtection="1">
      <alignment vertical="center"/>
      <protection locked="0"/>
    </xf>
    <xf numFmtId="164" fontId="13" fillId="0" borderId="6" xfId="0" applyNumberFormat="1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center"/>
    </xf>
    <xf numFmtId="164" fontId="13" fillId="0" borderId="2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left" vertical="center"/>
    </xf>
    <xf numFmtId="164" fontId="3" fillId="0" borderId="4" xfId="0" applyNumberFormat="1" applyFont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164" fontId="3" fillId="0" borderId="6" xfId="0" applyNumberFormat="1" applyFont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vertical="center"/>
      <protection locked="0"/>
    </xf>
    <xf numFmtId="164" fontId="13" fillId="0" borderId="10" xfId="0" applyNumberFormat="1" applyFont="1" applyFill="1" applyBorder="1" applyProtection="1">
      <protection locked="0"/>
    </xf>
    <xf numFmtId="0" fontId="3" fillId="2" borderId="9" xfId="0" applyFont="1" applyFill="1" applyBorder="1" applyProtection="1"/>
    <xf numFmtId="164" fontId="3" fillId="2" borderId="10" xfId="0" applyNumberFormat="1" applyFont="1" applyFill="1" applyBorder="1" applyProtection="1"/>
    <xf numFmtId="0" fontId="13" fillId="2" borderId="11" xfId="0" applyFont="1" applyFill="1" applyBorder="1" applyAlignment="1" applyProtection="1">
      <alignment vertical="center"/>
    </xf>
    <xf numFmtId="164" fontId="13" fillId="2" borderId="12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Alignment="1" applyProtection="1">
      <alignment vertical="center"/>
    </xf>
    <xf numFmtId="0" fontId="13" fillId="2" borderId="15" xfId="0" applyFont="1" applyFill="1" applyBorder="1" applyAlignment="1" applyProtection="1">
      <alignment vertical="center"/>
    </xf>
    <xf numFmtId="164" fontId="13" fillId="0" borderId="16" xfId="0" applyNumberFormat="1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</xf>
    <xf numFmtId="164" fontId="13" fillId="2" borderId="18" xfId="0" applyNumberFormat="1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164" fontId="13" fillId="2" borderId="20" xfId="0" applyNumberFormat="1" applyFont="1" applyFill="1" applyBorder="1" applyAlignment="1" applyProtection="1">
      <alignment vertical="center"/>
    </xf>
    <xf numFmtId="0" fontId="13" fillId="2" borderId="5" xfId="0" applyFont="1" applyFill="1" applyBorder="1" applyProtection="1"/>
    <xf numFmtId="164" fontId="13" fillId="2" borderId="6" xfId="0" applyNumberFormat="1" applyFont="1" applyFill="1" applyBorder="1" applyAlignment="1" applyProtection="1">
      <alignment vertical="center"/>
    </xf>
    <xf numFmtId="49" fontId="8" fillId="0" borderId="19" xfId="0" applyNumberFormat="1" applyFont="1" applyFill="1" applyBorder="1" applyAlignment="1" applyProtection="1">
      <alignment horizontal="left" vertical="center" indent="2"/>
      <protection locked="0"/>
    </xf>
    <xf numFmtId="164" fontId="8" fillId="0" borderId="20" xfId="0" applyNumberFormat="1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</xf>
    <xf numFmtId="164" fontId="13" fillId="2" borderId="22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 indent="2"/>
    </xf>
    <xf numFmtId="0" fontId="3" fillId="0" borderId="0" xfId="0" applyFont="1" applyFill="1" applyAlignment="1" applyProtection="1">
      <alignment horizontal="left" vertical="center" indent="2"/>
      <protection locked="0"/>
    </xf>
    <xf numFmtId="0" fontId="3" fillId="2" borderId="0" xfId="0" applyFont="1" applyFill="1" applyAlignment="1" applyProtection="1">
      <alignment horizontal="left" indent="2"/>
    </xf>
    <xf numFmtId="0" fontId="3" fillId="2" borderId="0" xfId="0" applyFont="1" applyFill="1" applyAlignment="1" applyProtection="1">
      <alignment horizontal="right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 indent="3"/>
    </xf>
    <xf numFmtId="0" fontId="3" fillId="2" borderId="0" xfId="0" applyFont="1" applyFill="1" applyAlignment="1">
      <alignment vertical="center"/>
    </xf>
    <xf numFmtId="0" fontId="15" fillId="5" borderId="0" xfId="0" applyFont="1" applyFill="1" applyProtection="1"/>
    <xf numFmtId="0" fontId="4" fillId="5" borderId="0" xfId="0" applyFont="1" applyFill="1" applyAlignment="1" applyProtection="1"/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15" fillId="0" borderId="0" xfId="0" applyFont="1"/>
    <xf numFmtId="0" fontId="6" fillId="5" borderId="0" xfId="0" applyFont="1" applyFill="1" applyAlignment="1" applyProtection="1">
      <alignment vertical="center"/>
    </xf>
    <xf numFmtId="0" fontId="16" fillId="5" borderId="0" xfId="0" applyFont="1" applyFill="1" applyProtection="1"/>
    <xf numFmtId="0" fontId="9" fillId="5" borderId="0" xfId="0" applyFont="1" applyFill="1" applyAlignment="1" applyProtection="1">
      <alignment horizontal="center" vertical="center"/>
    </xf>
    <xf numFmtId="0" fontId="16" fillId="0" borderId="0" xfId="0" applyFont="1"/>
    <xf numFmtId="0" fontId="6" fillId="5" borderId="0" xfId="0" applyFont="1" applyFill="1" applyAlignment="1" applyProtection="1">
      <alignment horizontal="left" vertical="center" indent="3"/>
    </xf>
    <xf numFmtId="0" fontId="15" fillId="5" borderId="0" xfId="0" applyFont="1" applyFill="1" applyBorder="1" applyAlignment="1" applyProtection="1">
      <alignment vertical="center"/>
    </xf>
    <xf numFmtId="0" fontId="15" fillId="5" borderId="0" xfId="0" applyFont="1" applyFill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10" fillId="5" borderId="2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0" fontId="15" fillId="5" borderId="3" xfId="0" applyFont="1" applyFill="1" applyBorder="1" applyAlignment="1" applyProtection="1">
      <alignment vertical="center"/>
    </xf>
    <xf numFmtId="164" fontId="15" fillId="0" borderId="4" xfId="0" applyNumberFormat="1" applyFont="1" applyFill="1" applyBorder="1" applyAlignment="1" applyProtection="1">
      <alignment vertical="center"/>
      <protection locked="0"/>
    </xf>
    <xf numFmtId="0" fontId="15" fillId="5" borderId="4" xfId="0" applyFont="1" applyFill="1" applyBorder="1" applyAlignment="1" applyProtection="1">
      <alignment vertical="center"/>
    </xf>
    <xf numFmtId="0" fontId="15" fillId="5" borderId="5" xfId="0" applyFont="1" applyFill="1" applyBorder="1" applyAlignment="1" applyProtection="1">
      <alignment vertical="center"/>
    </xf>
    <xf numFmtId="164" fontId="15" fillId="0" borderId="6" xfId="0" applyNumberFormat="1" applyFont="1" applyFill="1" applyBorder="1" applyAlignment="1" applyProtection="1">
      <alignment vertical="center"/>
      <protection locked="0"/>
    </xf>
    <xf numFmtId="0" fontId="15" fillId="5" borderId="6" xfId="0" applyFont="1" applyFill="1" applyBorder="1" applyAlignment="1" applyProtection="1">
      <alignment vertical="center"/>
    </xf>
    <xf numFmtId="0" fontId="15" fillId="5" borderId="7" xfId="0" applyFont="1" applyFill="1" applyBorder="1" applyProtection="1"/>
    <xf numFmtId="0" fontId="15" fillId="0" borderId="8" xfId="0" applyFont="1" applyBorder="1" applyProtection="1">
      <protection locked="0"/>
    </xf>
    <xf numFmtId="0" fontId="10" fillId="5" borderId="6" xfId="0" applyFont="1" applyFill="1" applyBorder="1" applyAlignment="1" applyProtection="1">
      <alignment vertical="center"/>
    </xf>
    <xf numFmtId="164" fontId="10" fillId="5" borderId="6" xfId="0" applyNumberFormat="1" applyFont="1" applyFill="1" applyBorder="1" applyAlignment="1" applyProtection="1">
      <alignment vertical="center"/>
    </xf>
    <xf numFmtId="164" fontId="15" fillId="5" borderId="6" xfId="0" applyNumberFormat="1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vertical="center"/>
    </xf>
    <xf numFmtId="49" fontId="16" fillId="0" borderId="8" xfId="0" applyNumberFormat="1" applyFont="1" applyBorder="1" applyAlignment="1" applyProtection="1">
      <alignment horizontal="left" indent="2"/>
      <protection locked="0"/>
    </xf>
    <xf numFmtId="165" fontId="16" fillId="0" borderId="8" xfId="0" applyNumberFormat="1" applyFont="1" applyBorder="1" applyProtection="1">
      <protection locked="0"/>
    </xf>
    <xf numFmtId="49" fontId="16" fillId="0" borderId="6" xfId="0" applyNumberFormat="1" applyFont="1" applyFill="1" applyBorder="1" applyAlignment="1" applyProtection="1">
      <alignment horizontal="left" vertical="center" indent="2"/>
      <protection locked="0"/>
    </xf>
    <xf numFmtId="165" fontId="16" fillId="0" borderId="6" xfId="0" applyNumberFormat="1" applyFont="1" applyFill="1" applyBorder="1" applyAlignment="1" applyProtection="1">
      <alignment vertical="center"/>
      <protection locked="0"/>
    </xf>
    <xf numFmtId="49" fontId="16" fillId="0" borderId="8" xfId="0" applyNumberFormat="1" applyFont="1" applyFill="1" applyBorder="1" applyAlignment="1" applyProtection="1">
      <alignment horizontal="left" indent="2"/>
      <protection locked="0"/>
    </xf>
    <xf numFmtId="0" fontId="11" fillId="5" borderId="6" xfId="0" applyFont="1" applyFill="1" applyBorder="1" applyAlignment="1" applyProtection="1">
      <alignment vertical="center"/>
    </xf>
    <xf numFmtId="0" fontId="10" fillId="5" borderId="9" xfId="0" applyFont="1" applyFill="1" applyBorder="1" applyAlignment="1" applyProtection="1">
      <alignment vertical="center"/>
    </xf>
    <xf numFmtId="164" fontId="10" fillId="5" borderId="10" xfId="0" applyNumberFormat="1" applyFont="1" applyFill="1" applyBorder="1" applyAlignment="1" applyProtection="1">
      <alignment vertical="center"/>
    </xf>
    <xf numFmtId="0" fontId="15" fillId="5" borderId="11" xfId="0" applyFont="1" applyFill="1" applyBorder="1" applyAlignment="1" applyProtection="1">
      <alignment vertical="center"/>
    </xf>
    <xf numFmtId="164" fontId="15" fillId="0" borderId="12" xfId="0" applyNumberFormat="1" applyFont="1" applyFill="1" applyBorder="1" applyAlignment="1" applyProtection="1">
      <alignment vertical="center"/>
      <protection locked="0"/>
    </xf>
    <xf numFmtId="0" fontId="10" fillId="5" borderId="12" xfId="0" applyFont="1" applyFill="1" applyBorder="1" applyAlignment="1" applyProtection="1">
      <alignment vertical="center"/>
    </xf>
    <xf numFmtId="164" fontId="10" fillId="5" borderId="12" xfId="0" applyNumberFormat="1" applyFont="1" applyFill="1" applyBorder="1" applyAlignment="1" applyProtection="1">
      <alignment vertical="center"/>
    </xf>
    <xf numFmtId="164" fontId="15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</xf>
    <xf numFmtId="0" fontId="15" fillId="5" borderId="13" xfId="0" applyFont="1" applyFill="1" applyBorder="1" applyAlignment="1" applyProtection="1">
      <alignment vertical="center"/>
    </xf>
    <xf numFmtId="164" fontId="15" fillId="0" borderId="14" xfId="0" applyNumberFormat="1" applyFont="1" applyFill="1" applyBorder="1" applyAlignment="1" applyProtection="1">
      <alignment vertical="center"/>
      <protection locked="0"/>
    </xf>
    <xf numFmtId="0" fontId="10" fillId="5" borderId="11" xfId="0" applyFont="1" applyFill="1" applyBorder="1" applyAlignment="1" applyProtection="1">
      <alignment vertical="center"/>
    </xf>
    <xf numFmtId="0" fontId="18" fillId="5" borderId="0" xfId="0" applyFont="1" applyFill="1" applyBorder="1" applyProtection="1"/>
    <xf numFmtId="0" fontId="15" fillId="5" borderId="0" xfId="0" applyFont="1" applyFill="1" applyBorder="1" applyProtection="1"/>
    <xf numFmtId="0" fontId="19" fillId="5" borderId="0" xfId="0" applyFont="1" applyFill="1" applyAlignment="1" applyProtection="1">
      <alignment vertical="center"/>
    </xf>
    <xf numFmtId="164" fontId="15" fillId="0" borderId="4" xfId="0" applyNumberFormat="1" applyFont="1" applyFill="1" applyBorder="1" applyProtection="1">
      <protection locked="0"/>
    </xf>
    <xf numFmtId="0" fontId="15" fillId="5" borderId="5" xfId="0" applyFont="1" applyFill="1" applyBorder="1" applyProtection="1"/>
    <xf numFmtId="164" fontId="15" fillId="0" borderId="6" xfId="0" applyNumberFormat="1" applyFont="1" applyFill="1" applyBorder="1" applyProtection="1">
      <protection locked="0"/>
    </xf>
    <xf numFmtId="0" fontId="15" fillId="5" borderId="9" xfId="0" applyFont="1" applyFill="1" applyBorder="1" applyAlignment="1" applyProtection="1">
      <alignment vertical="center"/>
    </xf>
    <xf numFmtId="164" fontId="15" fillId="0" borderId="10" xfId="0" applyNumberFormat="1" applyFont="1" applyFill="1" applyBorder="1" applyAlignment="1" applyProtection="1">
      <alignment vertical="center"/>
      <protection locked="0"/>
    </xf>
    <xf numFmtId="164" fontId="18" fillId="0" borderId="6" xfId="0" applyNumberFormat="1" applyFont="1" applyFill="1" applyBorder="1" applyProtection="1">
      <protection locked="0"/>
    </xf>
    <xf numFmtId="0" fontId="18" fillId="5" borderId="1" xfId="0" applyFont="1" applyFill="1" applyBorder="1" applyAlignment="1" applyProtection="1">
      <alignment vertical="center"/>
    </xf>
    <xf numFmtId="164" fontId="18" fillId="0" borderId="2" xfId="0" applyNumberFormat="1" applyFont="1" applyFill="1" applyBorder="1" applyAlignment="1" applyProtection="1">
      <alignment vertical="center"/>
      <protection locked="0"/>
    </xf>
    <xf numFmtId="164" fontId="15" fillId="5" borderId="6" xfId="0" applyNumberFormat="1" applyFont="1" applyFill="1" applyBorder="1" applyProtection="1"/>
    <xf numFmtId="0" fontId="18" fillId="5" borderId="0" xfId="0" applyFont="1" applyFill="1" applyBorder="1" applyAlignment="1" applyProtection="1">
      <alignment vertical="center"/>
    </xf>
    <xf numFmtId="164" fontId="15" fillId="5" borderId="0" xfId="0" applyNumberFormat="1" applyFont="1" applyFill="1" applyBorder="1" applyAlignment="1" applyProtection="1">
      <alignment vertical="center"/>
    </xf>
    <xf numFmtId="0" fontId="19" fillId="5" borderId="0" xfId="0" applyFont="1" applyFill="1" applyBorder="1" applyAlignment="1" applyProtection="1">
      <alignment vertical="center"/>
    </xf>
    <xf numFmtId="0" fontId="15" fillId="5" borderId="3" xfId="0" applyFont="1" applyFill="1" applyBorder="1" applyAlignment="1" applyProtection="1">
      <alignment horizontal="left" vertical="center"/>
    </xf>
    <xf numFmtId="164" fontId="15" fillId="0" borderId="4" xfId="0" applyNumberFormat="1" applyFont="1" applyBorder="1" applyAlignment="1" applyProtection="1">
      <alignment vertical="center"/>
      <protection locked="0"/>
    </xf>
    <xf numFmtId="0" fontId="15" fillId="5" borderId="5" xfId="0" applyFont="1" applyFill="1" applyBorder="1" applyAlignment="1" applyProtection="1">
      <alignment horizontal="left" vertical="center"/>
    </xf>
    <xf numFmtId="164" fontId="15" fillId="0" borderId="6" xfId="0" applyNumberFormat="1" applyFont="1" applyBorder="1" applyAlignment="1" applyProtection="1">
      <alignment vertical="center"/>
      <protection locked="0"/>
    </xf>
    <xf numFmtId="0" fontId="15" fillId="5" borderId="11" xfId="0" applyFont="1" applyFill="1" applyBorder="1" applyAlignment="1" applyProtection="1">
      <alignment horizontal="left" vertical="center"/>
    </xf>
    <xf numFmtId="164" fontId="15" fillId="0" borderId="12" xfId="0" applyNumberFormat="1" applyFont="1" applyBorder="1" applyAlignment="1" applyProtection="1">
      <alignment vertical="center"/>
      <protection locked="0"/>
    </xf>
    <xf numFmtId="164" fontId="18" fillId="0" borderId="10" xfId="0" applyNumberFormat="1" applyFont="1" applyFill="1" applyBorder="1" applyProtection="1">
      <protection locked="0"/>
    </xf>
    <xf numFmtId="0" fontId="15" fillId="5" borderId="9" xfId="0" applyFont="1" applyFill="1" applyBorder="1" applyProtection="1"/>
    <xf numFmtId="164" fontId="15" fillId="5" borderId="10" xfId="0" applyNumberFormat="1" applyFont="1" applyFill="1" applyBorder="1" applyProtection="1"/>
    <xf numFmtId="0" fontId="18" fillId="5" borderId="11" xfId="0" applyFont="1" applyFill="1" applyBorder="1" applyAlignment="1" applyProtection="1">
      <alignment vertical="center"/>
    </xf>
    <xf numFmtId="164" fontId="18" fillId="5" borderId="12" xfId="0" applyNumberFormat="1" applyFont="1" applyFill="1" applyBorder="1" applyAlignment="1" applyProtection="1">
      <alignment vertical="center"/>
    </xf>
    <xf numFmtId="164" fontId="15" fillId="5" borderId="0" xfId="0" applyNumberFormat="1" applyFont="1" applyFill="1" applyAlignment="1" applyProtection="1">
      <alignment vertical="center"/>
    </xf>
    <xf numFmtId="0" fontId="18" fillId="5" borderId="15" xfId="0" applyFont="1" applyFill="1" applyBorder="1" applyAlignment="1" applyProtection="1">
      <alignment vertical="center"/>
    </xf>
    <xf numFmtId="164" fontId="18" fillId="0" borderId="16" xfId="0" applyNumberFormat="1" applyFont="1" applyFill="1" applyBorder="1" applyAlignment="1" applyProtection="1">
      <alignment vertical="center"/>
      <protection locked="0"/>
    </xf>
    <xf numFmtId="0" fontId="18" fillId="5" borderId="17" xfId="0" applyFont="1" applyFill="1" applyBorder="1" applyAlignment="1" applyProtection="1">
      <alignment vertical="center"/>
    </xf>
    <xf numFmtId="164" fontId="18" fillId="5" borderId="18" xfId="0" applyNumberFormat="1" applyFont="1" applyFill="1" applyBorder="1" applyAlignment="1" applyProtection="1">
      <alignment vertical="center"/>
    </xf>
    <xf numFmtId="0" fontId="15" fillId="5" borderId="19" xfId="0" applyFont="1" applyFill="1" applyBorder="1" applyAlignment="1" applyProtection="1">
      <alignment vertical="center"/>
    </xf>
    <xf numFmtId="164" fontId="18" fillId="5" borderId="20" xfId="0" applyNumberFormat="1" applyFont="1" applyFill="1" applyBorder="1" applyAlignment="1" applyProtection="1">
      <alignment vertical="center"/>
    </xf>
    <xf numFmtId="0" fontId="18" fillId="5" borderId="5" xfId="0" applyFont="1" applyFill="1" applyBorder="1" applyProtection="1"/>
    <xf numFmtId="164" fontId="18" fillId="5" borderId="6" xfId="0" applyNumberFormat="1" applyFont="1" applyFill="1" applyBorder="1" applyAlignment="1" applyProtection="1">
      <alignment vertical="center"/>
    </xf>
    <xf numFmtId="49" fontId="16" fillId="0" borderId="19" xfId="0" applyNumberFormat="1" applyFont="1" applyFill="1" applyBorder="1" applyAlignment="1" applyProtection="1">
      <alignment horizontal="left" vertical="center" indent="2"/>
      <protection locked="0"/>
    </xf>
    <xf numFmtId="164" fontId="16" fillId="0" borderId="20" xfId="0" applyNumberFormat="1" applyFont="1" applyFill="1" applyBorder="1" applyAlignment="1" applyProtection="1">
      <alignment vertical="center"/>
      <protection locked="0"/>
    </xf>
    <xf numFmtId="0" fontId="18" fillId="5" borderId="21" xfId="0" applyFont="1" applyFill="1" applyBorder="1" applyAlignment="1" applyProtection="1">
      <alignment vertical="center"/>
    </xf>
    <xf numFmtId="164" fontId="18" fillId="5" borderId="22" xfId="0" applyNumberFormat="1" applyFont="1" applyFill="1" applyBorder="1" applyAlignment="1" applyProtection="1">
      <alignment vertical="center"/>
    </xf>
    <xf numFmtId="0" fontId="15" fillId="5" borderId="0" xfId="0" applyFont="1" applyFill="1" applyAlignment="1" applyProtection="1">
      <alignment horizontal="left" vertical="center" indent="2"/>
    </xf>
    <xf numFmtId="0" fontId="15" fillId="0" borderId="0" xfId="0" applyFont="1" applyFill="1" applyAlignment="1" applyProtection="1">
      <alignment horizontal="left" vertical="center" indent="2"/>
      <protection locked="0"/>
    </xf>
    <xf numFmtId="0" fontId="15" fillId="5" borderId="0" xfId="0" applyFont="1" applyFill="1" applyAlignment="1" applyProtection="1">
      <alignment horizontal="left" indent="2"/>
    </xf>
    <xf numFmtId="0" fontId="15" fillId="5" borderId="0" xfId="0" applyFont="1" applyFill="1" applyAlignment="1" applyProtection="1">
      <alignment horizontal="right"/>
    </xf>
    <xf numFmtId="14" fontId="15" fillId="0" borderId="0" xfId="0" applyNumberFormat="1" applyFont="1" applyFill="1" applyBorder="1" applyAlignment="1" applyProtection="1">
      <alignment vertical="center"/>
      <protection locked="0"/>
    </xf>
    <xf numFmtId="0" fontId="15" fillId="5" borderId="0" xfId="0" applyFont="1" applyFill="1" applyAlignment="1" applyProtection="1">
      <alignment horizontal="left" vertical="center" indent="3"/>
    </xf>
    <xf numFmtId="0" fontId="15" fillId="5" borderId="0" xfId="0" applyFont="1" applyFill="1" applyAlignment="1">
      <alignment vertical="center"/>
    </xf>
    <xf numFmtId="166" fontId="0" fillId="7" borderId="0" xfId="1" applyFont="1" applyFill="1" applyAlignment="1" applyProtection="1"/>
    <xf numFmtId="166" fontId="21" fillId="7" borderId="0" xfId="1" applyFont="1" applyFill="1" applyAlignment="1" applyProtection="1"/>
    <xf numFmtId="166" fontId="22" fillId="7" borderId="0" xfId="1" applyFont="1" applyFill="1" applyAlignment="1" applyProtection="1">
      <alignment vertical="center"/>
    </xf>
    <xf numFmtId="166" fontId="0" fillId="0" borderId="0" xfId="1" applyFont="1" applyFill="1" applyAlignment="1" applyProtection="1"/>
    <xf numFmtId="166" fontId="23" fillId="7" borderId="0" xfId="1" applyFont="1" applyFill="1" applyAlignment="1" applyProtection="1">
      <alignment vertical="center"/>
    </xf>
    <xf numFmtId="166" fontId="25" fillId="7" borderId="0" xfId="1" applyFont="1" applyFill="1" applyAlignment="1" applyProtection="1"/>
    <xf numFmtId="166" fontId="26" fillId="7" borderId="0" xfId="1" applyFont="1" applyFill="1" applyAlignment="1" applyProtection="1">
      <alignment horizontal="center" vertical="center"/>
    </xf>
    <xf numFmtId="166" fontId="25" fillId="0" borderId="0" xfId="1" applyFont="1" applyFill="1" applyAlignment="1" applyProtection="1"/>
    <xf numFmtId="166" fontId="23" fillId="7" borderId="0" xfId="1" applyFont="1" applyFill="1" applyAlignment="1" applyProtection="1">
      <alignment horizontal="left" vertical="center" indent="2"/>
    </xf>
    <xf numFmtId="166" fontId="0" fillId="7" borderId="0" xfId="1" applyFont="1" applyFill="1" applyAlignment="1" applyProtection="1">
      <alignment vertical="center"/>
    </xf>
    <xf numFmtId="166" fontId="21" fillId="7" borderId="0" xfId="1" applyFont="1" applyFill="1" applyAlignment="1" applyProtection="1">
      <alignment vertical="center"/>
    </xf>
    <xf numFmtId="166" fontId="27" fillId="7" borderId="24" xfId="1" applyFont="1" applyFill="1" applyBorder="1" applyAlignment="1" applyProtection="1">
      <alignment vertical="center"/>
    </xf>
    <xf numFmtId="166" fontId="27" fillId="7" borderId="25" xfId="1" applyFont="1" applyFill="1" applyBorder="1" applyAlignment="1" applyProtection="1">
      <alignment horizontal="center" vertical="center"/>
    </xf>
    <xf numFmtId="166" fontId="27" fillId="7" borderId="0" xfId="1" applyFont="1" applyFill="1" applyAlignment="1" applyProtection="1">
      <alignment vertical="center"/>
    </xf>
    <xf numFmtId="166" fontId="27" fillId="7" borderId="25" xfId="1" applyFont="1" applyFill="1" applyBorder="1" applyAlignment="1" applyProtection="1">
      <alignment vertical="center"/>
    </xf>
    <xf numFmtId="166" fontId="0" fillId="7" borderId="24" xfId="1" applyFont="1" applyFill="1" applyBorder="1" applyAlignment="1" applyProtection="1">
      <alignment vertical="center"/>
    </xf>
    <xf numFmtId="164" fontId="0" fillId="0" borderId="25" xfId="1" applyNumberFormat="1" applyFont="1" applyFill="1" applyBorder="1" applyAlignment="1" applyProtection="1">
      <alignment vertical="center"/>
      <protection locked="0"/>
    </xf>
    <xf numFmtId="166" fontId="0" fillId="7" borderId="25" xfId="1" applyFont="1" applyFill="1" applyBorder="1" applyAlignment="1" applyProtection="1">
      <alignment vertical="center"/>
    </xf>
    <xf numFmtId="166" fontId="0" fillId="7" borderId="26" xfId="1" applyFont="1" applyFill="1" applyBorder="1" applyAlignment="1" applyProtection="1"/>
    <xf numFmtId="168" fontId="0" fillId="0" borderId="27" xfId="1" applyNumberFormat="1" applyFont="1" applyFill="1" applyBorder="1" applyAlignment="1" applyProtection="1">
      <protection locked="0"/>
    </xf>
    <xf numFmtId="164" fontId="27" fillId="7" borderId="25" xfId="1" applyNumberFormat="1" applyFont="1" applyFill="1" applyBorder="1" applyAlignment="1" applyProtection="1">
      <alignment vertical="center"/>
    </xf>
    <xf numFmtId="164" fontId="0" fillId="7" borderId="25" xfId="1" applyNumberFormat="1" applyFont="1" applyFill="1" applyBorder="1" applyAlignment="1" applyProtection="1">
      <alignment vertical="center"/>
    </xf>
    <xf numFmtId="49" fontId="25" fillId="0" borderId="27" xfId="1" applyNumberFormat="1" applyFont="1" applyFill="1" applyBorder="1" applyAlignment="1" applyProtection="1">
      <alignment horizontal="left" indent="1"/>
      <protection locked="0"/>
    </xf>
    <xf numFmtId="165" fontId="25" fillId="0" borderId="27" xfId="1" applyNumberFormat="1" applyFont="1" applyFill="1" applyBorder="1" applyAlignment="1" applyProtection="1">
      <protection locked="0"/>
    </xf>
    <xf numFmtId="49" fontId="25" fillId="0" borderId="25" xfId="1" applyNumberFormat="1" applyFont="1" applyFill="1" applyBorder="1" applyAlignment="1" applyProtection="1">
      <alignment horizontal="left" vertical="center" indent="1"/>
      <protection locked="0"/>
    </xf>
    <xf numFmtId="165" fontId="25" fillId="0" borderId="25" xfId="1" applyNumberFormat="1" applyFont="1" applyFill="1" applyBorder="1" applyAlignment="1" applyProtection="1">
      <alignment vertical="center"/>
      <protection locked="0"/>
    </xf>
    <xf numFmtId="166" fontId="27" fillId="7" borderId="28" xfId="1" applyFont="1" applyFill="1" applyBorder="1" applyAlignment="1" applyProtection="1">
      <alignment vertical="center"/>
    </xf>
    <xf numFmtId="164" fontId="27" fillId="7" borderId="29" xfId="1" applyNumberFormat="1" applyFont="1" applyFill="1" applyBorder="1" applyAlignment="1" applyProtection="1">
      <alignment vertical="center"/>
    </xf>
    <xf numFmtId="164" fontId="0" fillId="7" borderId="0" xfId="1" applyNumberFormat="1" applyFont="1" applyFill="1" applyAlignment="1" applyProtection="1">
      <alignment vertical="center"/>
      <protection locked="0"/>
    </xf>
    <xf numFmtId="166" fontId="0" fillId="7" borderId="30" xfId="1" applyFont="1" applyFill="1" applyBorder="1" applyAlignment="1" applyProtection="1">
      <alignment vertical="center"/>
    </xf>
    <xf numFmtId="164" fontId="0" fillId="0" borderId="31" xfId="1" applyNumberFormat="1" applyFont="1" applyFill="1" applyBorder="1" applyAlignment="1" applyProtection="1">
      <alignment vertical="center"/>
      <protection locked="0"/>
    </xf>
    <xf numFmtId="166" fontId="27" fillId="7" borderId="0" xfId="1" applyFont="1" applyFill="1" applyAlignment="1" applyProtection="1"/>
    <xf numFmtId="164" fontId="0" fillId="0" borderId="25" xfId="1" applyNumberFormat="1" applyFont="1" applyFill="1" applyBorder="1" applyAlignment="1" applyProtection="1">
      <protection locked="0"/>
    </xf>
    <xf numFmtId="166" fontId="0" fillId="7" borderId="24" xfId="1" applyFont="1" applyFill="1" applyBorder="1" applyAlignment="1" applyProtection="1"/>
    <xf numFmtId="166" fontId="0" fillId="7" borderId="28" xfId="1" applyFont="1" applyFill="1" applyBorder="1" applyAlignment="1" applyProtection="1">
      <alignment vertical="center"/>
    </xf>
    <xf numFmtId="164" fontId="0" fillId="0" borderId="29" xfId="1" applyNumberFormat="1" applyFont="1" applyFill="1" applyBorder="1" applyAlignment="1" applyProtection="1">
      <alignment vertical="center"/>
      <protection locked="0"/>
    </xf>
    <xf numFmtId="164" fontId="27" fillId="0" borderId="25" xfId="1" applyNumberFormat="1" applyFont="1" applyFill="1" applyBorder="1" applyAlignment="1" applyProtection="1">
      <protection locked="0"/>
    </xf>
    <xf numFmtId="164" fontId="27" fillId="0" borderId="25" xfId="1" applyNumberFormat="1" applyFont="1" applyFill="1" applyBorder="1" applyAlignment="1" applyProtection="1">
      <alignment vertical="center"/>
      <protection locked="0"/>
    </xf>
    <xf numFmtId="164" fontId="0" fillId="7" borderId="25" xfId="1" applyNumberFormat="1" applyFont="1" applyFill="1" applyBorder="1" applyAlignment="1" applyProtection="1"/>
    <xf numFmtId="164" fontId="0" fillId="7" borderId="0" xfId="1" applyNumberFormat="1" applyFont="1" applyFill="1" applyAlignment="1" applyProtection="1">
      <alignment vertical="center"/>
    </xf>
    <xf numFmtId="166" fontId="0" fillId="7" borderId="24" xfId="1" applyFont="1" applyFill="1" applyBorder="1" applyAlignment="1" applyProtection="1">
      <alignment horizontal="left" vertical="center"/>
    </xf>
    <xf numFmtId="164" fontId="27" fillId="0" borderId="29" xfId="1" applyNumberFormat="1" applyFont="1" applyFill="1" applyBorder="1" applyAlignment="1" applyProtection="1">
      <protection locked="0"/>
    </xf>
    <xf numFmtId="166" fontId="0" fillId="7" borderId="28" xfId="1" applyFont="1" applyFill="1" applyBorder="1" applyAlignment="1" applyProtection="1"/>
    <xf numFmtId="164" fontId="0" fillId="7" borderId="29" xfId="1" applyNumberFormat="1" applyFont="1" applyFill="1" applyBorder="1" applyAlignment="1" applyProtection="1"/>
    <xf numFmtId="166" fontId="27" fillId="7" borderId="31" xfId="1" applyFont="1" applyFill="1" applyBorder="1" applyAlignment="1" applyProtection="1">
      <alignment vertical="center"/>
    </xf>
    <xf numFmtId="164" fontId="27" fillId="7" borderId="31" xfId="1" applyNumberFormat="1" applyFont="1" applyFill="1" applyBorder="1" applyAlignment="1" applyProtection="1">
      <alignment vertical="center"/>
    </xf>
    <xf numFmtId="166" fontId="27" fillId="7" borderId="24" xfId="1" applyFont="1" applyFill="1" applyBorder="1" applyAlignment="1" applyProtection="1"/>
    <xf numFmtId="164" fontId="25" fillId="0" borderId="25" xfId="1" applyNumberFormat="1" applyFont="1" applyFill="1" applyBorder="1" applyAlignment="1" applyProtection="1">
      <alignment vertical="center"/>
      <protection locked="0"/>
    </xf>
    <xf numFmtId="166" fontId="0" fillId="7" borderId="0" xfId="1" applyFont="1" applyFill="1" applyAlignment="1" applyProtection="1">
      <alignment horizontal="left" vertical="center" indent="1"/>
    </xf>
    <xf numFmtId="166" fontId="0" fillId="0" borderId="0" xfId="1" applyFont="1" applyFill="1" applyAlignment="1" applyProtection="1">
      <alignment horizontal="left" vertical="center" indent="1"/>
      <protection locked="0"/>
    </xf>
    <xf numFmtId="166" fontId="0" fillId="7" borderId="0" xfId="1" applyFont="1" applyFill="1" applyAlignment="1" applyProtection="1">
      <alignment horizontal="left" indent="1"/>
    </xf>
    <xf numFmtId="166" fontId="0" fillId="7" borderId="0" xfId="1" applyFont="1" applyFill="1" applyAlignment="1" applyProtection="1">
      <alignment horizontal="right"/>
    </xf>
    <xf numFmtId="169" fontId="0" fillId="0" borderId="0" xfId="1" applyNumberFormat="1" applyFont="1" applyFill="1" applyAlignment="1" applyProtection="1">
      <alignment vertical="center"/>
      <protection locked="0"/>
    </xf>
    <xf numFmtId="166" fontId="0" fillId="7" borderId="0" xfId="1" applyFont="1" applyFill="1" applyAlignment="1" applyProtection="1">
      <alignment horizontal="left" vertical="center" indent="2"/>
    </xf>
    <xf numFmtId="0" fontId="29" fillId="0" borderId="0" xfId="2"/>
    <xf numFmtId="0" fontId="3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2" fillId="0" borderId="0" xfId="0" applyFont="1" applyFill="1" applyBorder="1"/>
    <xf numFmtId="49" fontId="2" fillId="0" borderId="0" xfId="0" applyNumberFormat="1" applyFont="1" applyFill="1" applyBorder="1" applyAlignment="1">
      <alignment horizontal="left" wrapText="1" indent="2"/>
    </xf>
    <xf numFmtId="49" fontId="2" fillId="0" borderId="0" xfId="0" applyNumberFormat="1" applyFont="1" applyFill="1" applyBorder="1" applyAlignment="1">
      <alignment horizontal="left" indent="2"/>
    </xf>
    <xf numFmtId="0" fontId="33" fillId="0" borderId="0" xfId="3" applyFill="1" applyBorder="1"/>
    <xf numFmtId="49" fontId="2" fillId="0" borderId="0" xfId="0" applyNumberFormat="1" applyFont="1" applyFill="1" applyBorder="1" applyAlignment="1">
      <alignment horizontal="left" indent="1"/>
    </xf>
    <xf numFmtId="0" fontId="35" fillId="0" borderId="0" xfId="4" applyFont="1" applyFill="1" applyBorder="1" applyAlignment="1">
      <alignment horizontal="left"/>
    </xf>
    <xf numFmtId="0" fontId="34" fillId="0" borderId="0" xfId="4" applyFill="1" applyBorder="1" applyAlignment="1">
      <alignment horizontal="left" indent="2"/>
    </xf>
    <xf numFmtId="0" fontId="34" fillId="0" borderId="0" xfId="4" applyFill="1" applyBorder="1" applyAlignment="1">
      <alignment horizontal="center"/>
    </xf>
    <xf numFmtId="0" fontId="36" fillId="0" borderId="0" xfId="4" applyFont="1" applyFill="1" applyBorder="1" applyAlignment="1">
      <alignment horizontal="left"/>
    </xf>
    <xf numFmtId="0" fontId="33" fillId="0" borderId="0" xfId="3"/>
    <xf numFmtId="170" fontId="34" fillId="0" borderId="0" xfId="4" applyNumberFormat="1"/>
    <xf numFmtId="0" fontId="34" fillId="0" borderId="0" xfId="4"/>
    <xf numFmtId="0" fontId="34" fillId="0" borderId="0" xfId="4" applyBorder="1"/>
    <xf numFmtId="0" fontId="38" fillId="9" borderId="33" xfId="0" applyFont="1" applyFill="1" applyBorder="1" applyAlignment="1">
      <alignment horizontal="center"/>
    </xf>
    <xf numFmtId="0" fontId="39" fillId="9" borderId="39" xfId="0" applyFont="1" applyFill="1" applyBorder="1"/>
    <xf numFmtId="0" fontId="39" fillId="9" borderId="40" xfId="0" applyFont="1" applyFill="1" applyBorder="1"/>
    <xf numFmtId="0" fontId="39" fillId="9" borderId="42" xfId="0" applyFont="1" applyFill="1" applyBorder="1" applyAlignment="1">
      <alignment horizontal="center"/>
    </xf>
    <xf numFmtId="0" fontId="39" fillId="9" borderId="43" xfId="0" applyFont="1" applyFill="1" applyBorder="1" applyAlignment="1">
      <alignment horizontal="center"/>
    </xf>
    <xf numFmtId="0" fontId="39" fillId="9" borderId="46" xfId="0" applyFont="1" applyFill="1" applyBorder="1" applyAlignment="1">
      <alignment horizontal="center"/>
    </xf>
    <xf numFmtId="0" fontId="39" fillId="9" borderId="47" xfId="0" applyFont="1" applyFill="1" applyBorder="1" applyAlignment="1">
      <alignment horizontal="center"/>
    </xf>
    <xf numFmtId="0" fontId="39" fillId="9" borderId="48" xfId="0" applyFont="1" applyFill="1" applyBorder="1" applyAlignment="1">
      <alignment horizontal="center"/>
    </xf>
    <xf numFmtId="170" fontId="34" fillId="0" borderId="0" xfId="4" applyNumberFormat="1" applyAlignment="1">
      <alignment horizontal="right"/>
    </xf>
    <xf numFmtId="4" fontId="0" fillId="0" borderId="53" xfId="0" applyNumberFormat="1" applyBorder="1" applyAlignment="1"/>
    <xf numFmtId="4" fontId="0" fillId="0" borderId="54" xfId="0" applyNumberFormat="1" applyBorder="1" applyAlignment="1"/>
    <xf numFmtId="4" fontId="0" fillId="0" borderId="35" xfId="0" applyNumberFormat="1" applyBorder="1" applyAlignment="1"/>
    <xf numFmtId="170" fontId="0" fillId="0" borderId="56" xfId="0" applyNumberFormat="1" applyBorder="1"/>
    <xf numFmtId="170" fontId="0" fillId="0" borderId="22" xfId="0" applyNumberFormat="1" applyBorder="1"/>
    <xf numFmtId="4" fontId="41" fillId="0" borderId="0" xfId="0" applyNumberFormat="1" applyFont="1" applyBorder="1"/>
    <xf numFmtId="4" fontId="41" fillId="0" borderId="57" xfId="0" applyNumberFormat="1" applyFont="1" applyBorder="1"/>
    <xf numFmtId="4" fontId="0" fillId="0" borderId="50" xfId="0" applyNumberFormat="1" applyBorder="1" applyAlignment="1"/>
    <xf numFmtId="4" fontId="0" fillId="0" borderId="53" xfId="0" applyNumberFormat="1" applyFill="1" applyBorder="1"/>
    <xf numFmtId="4" fontId="0" fillId="0" borderId="54" xfId="0" applyNumberFormat="1" applyFill="1" applyBorder="1"/>
    <xf numFmtId="4" fontId="41" fillId="0" borderId="49" xfId="0" applyNumberFormat="1" applyFont="1" applyBorder="1"/>
    <xf numFmtId="4" fontId="0" fillId="0" borderId="47" xfId="0" applyNumberFormat="1" applyFill="1" applyBorder="1"/>
    <xf numFmtId="4" fontId="0" fillId="0" borderId="0" xfId="0" applyNumberFormat="1" applyBorder="1"/>
    <xf numFmtId="4" fontId="0" fillId="0" borderId="57" xfId="0" applyNumberFormat="1" applyBorder="1"/>
    <xf numFmtId="4" fontId="0" fillId="0" borderId="41" xfId="0" applyNumberFormat="1" applyBorder="1" applyAlignment="1"/>
    <xf numFmtId="4" fontId="0" fillId="0" borderId="53" xfId="0" applyNumberFormat="1" applyBorder="1"/>
    <xf numFmtId="4" fontId="0" fillId="0" borderId="54" xfId="0" applyNumberFormat="1" applyBorder="1"/>
    <xf numFmtId="4" fontId="0" fillId="0" borderId="49" xfId="0" applyNumberFormat="1" applyBorder="1"/>
    <xf numFmtId="4" fontId="0" fillId="0" borderId="47" xfId="0" applyNumberFormat="1" applyBorder="1"/>
    <xf numFmtId="4" fontId="0" fillId="0" borderId="35" xfId="0" applyNumberFormat="1" applyBorder="1"/>
    <xf numFmtId="0" fontId="34" fillId="0" borderId="0" xfId="4" applyFill="1"/>
    <xf numFmtId="4" fontId="0" fillId="0" borderId="50" xfId="0" applyNumberFormat="1" applyBorder="1"/>
    <xf numFmtId="170" fontId="0" fillId="0" borderId="42" xfId="0" applyNumberFormat="1" applyBorder="1"/>
    <xf numFmtId="170" fontId="0" fillId="0" borderId="43" xfId="0" applyNumberFormat="1" applyBorder="1"/>
    <xf numFmtId="4" fontId="34" fillId="0" borderId="35" xfId="0" applyNumberFormat="1" applyFont="1" applyBorder="1"/>
    <xf numFmtId="4" fontId="41" fillId="0" borderId="49" xfId="0" applyNumberFormat="1" applyFont="1" applyFill="1" applyBorder="1"/>
    <xf numFmtId="4" fontId="0" fillId="0" borderId="47" xfId="0" applyNumberFormat="1" applyFill="1" applyBorder="1" applyAlignment="1"/>
    <xf numFmtId="4" fontId="41" fillId="0" borderId="50" xfId="0" applyNumberFormat="1" applyFont="1" applyBorder="1"/>
    <xf numFmtId="4" fontId="0" fillId="0" borderId="0" xfId="0" applyNumberFormat="1" applyFill="1" applyBorder="1"/>
    <xf numFmtId="170" fontId="0" fillId="0" borderId="50" xfId="0" applyNumberFormat="1" applyBorder="1"/>
    <xf numFmtId="4" fontId="41" fillId="0" borderId="0" xfId="0" applyNumberFormat="1" applyFont="1"/>
    <xf numFmtId="4" fontId="0" fillId="0" borderId="53" xfId="0" applyNumberFormat="1" applyFont="1" applyBorder="1"/>
    <xf numFmtId="4" fontId="0" fillId="0" borderId="54" xfId="0" applyNumberFormat="1" applyFont="1" applyBorder="1"/>
    <xf numFmtId="4" fontId="41" fillId="0" borderId="47" xfId="0" applyNumberFormat="1" applyFont="1" applyBorder="1"/>
    <xf numFmtId="4" fontId="0" fillId="0" borderId="57" xfId="0" applyNumberFormat="1" applyFont="1" applyBorder="1"/>
    <xf numFmtId="4" fontId="34" fillId="0" borderId="54" xfId="0" applyNumberFormat="1" applyFont="1" applyBorder="1"/>
    <xf numFmtId="4" fontId="34" fillId="0" borderId="47" xfId="0" applyNumberFormat="1" applyFont="1" applyBorder="1"/>
    <xf numFmtId="4" fontId="34" fillId="0" borderId="50" xfId="0" applyNumberFormat="1" applyFont="1" applyBorder="1"/>
    <xf numFmtId="4" fontId="42" fillId="0" borderId="53" xfId="0" applyNumberFormat="1" applyFont="1" applyBorder="1" applyAlignment="1"/>
    <xf numFmtId="4" fontId="42" fillId="0" borderId="54" xfId="0" applyNumberFormat="1" applyFont="1" applyBorder="1" applyAlignment="1"/>
    <xf numFmtId="4" fontId="0" fillId="0" borderId="60" xfId="0" applyNumberFormat="1" applyBorder="1"/>
    <xf numFmtId="4" fontId="0" fillId="10" borderId="49" xfId="0" applyNumberFormat="1" applyFill="1" applyBorder="1" applyAlignment="1"/>
    <xf numFmtId="4" fontId="0" fillId="10" borderId="47" xfId="0" applyNumberFormat="1" applyFill="1" applyBorder="1" applyAlignment="1"/>
    <xf numFmtId="4" fontId="2" fillId="10" borderId="48" xfId="0" applyNumberFormat="1" applyFont="1" applyFill="1" applyBorder="1"/>
    <xf numFmtId="4" fontId="0" fillId="10" borderId="50" xfId="0" applyNumberFormat="1" applyFill="1" applyBorder="1"/>
    <xf numFmtId="170" fontId="0" fillId="0" borderId="61" xfId="0" applyNumberFormat="1" applyBorder="1"/>
    <xf numFmtId="4" fontId="0" fillId="0" borderId="49" xfId="0" applyNumberFormat="1" applyFill="1" applyBorder="1"/>
    <xf numFmtId="4" fontId="41" fillId="0" borderId="47" xfId="0" applyNumberFormat="1" applyFont="1" applyFill="1" applyBorder="1" applyAlignment="1">
      <alignment horizontal="right"/>
    </xf>
    <xf numFmtId="4" fontId="34" fillId="0" borderId="33" xfId="4" applyNumberFormat="1" applyBorder="1" applyAlignment="1"/>
    <xf numFmtId="4" fontId="34" fillId="0" borderId="54" xfId="4" applyNumberFormat="1" applyBorder="1" applyAlignment="1"/>
    <xf numFmtId="4" fontId="34" fillId="0" borderId="53" xfId="4" applyNumberFormat="1" applyBorder="1" applyAlignment="1"/>
    <xf numFmtId="4" fontId="40" fillId="0" borderId="54" xfId="4" applyNumberFormat="1" applyFont="1" applyBorder="1" applyAlignment="1"/>
    <xf numFmtId="4" fontId="41" fillId="0" borderId="7" xfId="4" applyNumberFormat="1" applyFont="1" applyBorder="1"/>
    <xf numFmtId="4" fontId="41" fillId="0" borderId="57" xfId="4" applyNumberFormat="1" applyFont="1" applyBorder="1"/>
    <xf numFmtId="4" fontId="41" fillId="0" borderId="0" xfId="4" applyNumberFormat="1" applyFont="1" applyBorder="1"/>
    <xf numFmtId="4" fontId="43" fillId="0" borderId="57" xfId="4" applyNumberFormat="1" applyFont="1" applyBorder="1"/>
    <xf numFmtId="4" fontId="34" fillId="0" borderId="33" xfId="4" applyNumberFormat="1" applyFill="1" applyBorder="1"/>
    <xf numFmtId="4" fontId="34" fillId="0" borderId="54" xfId="4" applyNumberFormat="1" applyFill="1" applyBorder="1"/>
    <xf numFmtId="4" fontId="34" fillId="0" borderId="53" xfId="4" applyNumberFormat="1" applyFill="1" applyBorder="1"/>
    <xf numFmtId="4" fontId="34" fillId="0" borderId="34" xfId="4" applyNumberFormat="1" applyFill="1" applyBorder="1"/>
    <xf numFmtId="4" fontId="40" fillId="0" borderId="34" xfId="4" applyNumberFormat="1" applyFont="1" applyFill="1" applyBorder="1"/>
    <xf numFmtId="4" fontId="41" fillId="0" borderId="46" xfId="4" applyNumberFormat="1" applyFont="1" applyBorder="1"/>
    <xf numFmtId="4" fontId="41" fillId="0" borderId="47" xfId="4" applyNumberFormat="1" applyFont="1" applyBorder="1"/>
    <xf numFmtId="4" fontId="41" fillId="0" borderId="49" xfId="4" applyNumberFormat="1" applyFont="1" applyBorder="1"/>
    <xf numFmtId="4" fontId="41" fillId="0" borderId="63" xfId="4" applyNumberFormat="1" applyFont="1" applyBorder="1"/>
    <xf numFmtId="4" fontId="40" fillId="0" borderId="63" xfId="4" applyNumberFormat="1" applyFont="1" applyFill="1" applyBorder="1"/>
    <xf numFmtId="4" fontId="34" fillId="0" borderId="7" xfId="4" applyNumberFormat="1" applyBorder="1"/>
    <xf numFmtId="4" fontId="34" fillId="0" borderId="57" xfId="4" applyNumberFormat="1" applyBorder="1"/>
    <xf numFmtId="4" fontId="34" fillId="0" borderId="0" xfId="4" applyNumberFormat="1" applyBorder="1"/>
    <xf numFmtId="4" fontId="40" fillId="0" borderId="64" xfId="4" applyNumberFormat="1" applyFont="1" applyBorder="1"/>
    <xf numFmtId="4" fontId="43" fillId="0" borderId="64" xfId="4" applyNumberFormat="1" applyFont="1" applyBorder="1"/>
    <xf numFmtId="4" fontId="34" fillId="0" borderId="33" xfId="4" applyNumberFormat="1" applyBorder="1"/>
    <xf numFmtId="4" fontId="34" fillId="0" borderId="54" xfId="4" applyNumberFormat="1" applyBorder="1"/>
    <xf numFmtId="4" fontId="34" fillId="0" borderId="53" xfId="4" applyNumberFormat="1" applyBorder="1"/>
    <xf numFmtId="4" fontId="40" fillId="0" borderId="65" xfId="4" applyNumberFormat="1" applyFont="1" applyBorder="1"/>
    <xf numFmtId="4" fontId="34" fillId="0" borderId="46" xfId="4" applyNumberFormat="1" applyBorder="1"/>
    <xf numFmtId="4" fontId="34" fillId="0" borderId="47" xfId="4" applyNumberFormat="1" applyBorder="1"/>
    <xf numFmtId="4" fontId="34" fillId="0" borderId="49" xfId="4" applyNumberFormat="1" applyBorder="1"/>
    <xf numFmtId="4" fontId="40" fillId="0" borderId="66" xfId="4" applyNumberFormat="1" applyFont="1" applyBorder="1"/>
    <xf numFmtId="4" fontId="40" fillId="0" borderId="65" xfId="4" applyNumberFormat="1" applyFont="1" applyBorder="1" applyAlignment="1"/>
    <xf numFmtId="4" fontId="34" fillId="0" borderId="46" xfId="4" applyNumberFormat="1" applyBorder="1" applyAlignment="1"/>
    <xf numFmtId="4" fontId="34" fillId="0" borderId="47" xfId="4" applyNumberFormat="1" applyBorder="1" applyAlignment="1"/>
    <xf numFmtId="4" fontId="34" fillId="0" borderId="49" xfId="4" applyNumberFormat="1" applyBorder="1" applyAlignment="1"/>
    <xf numFmtId="4" fontId="34" fillId="0" borderId="63" xfId="4" applyNumberFormat="1" applyBorder="1" applyAlignment="1"/>
    <xf numFmtId="4" fontId="40" fillId="0" borderId="66" xfId="4" applyNumberFormat="1" applyFont="1" applyBorder="1" applyAlignment="1"/>
    <xf numFmtId="4" fontId="34" fillId="0" borderId="33" xfId="4" applyNumberFormat="1" applyFont="1" applyBorder="1"/>
    <xf numFmtId="4" fontId="34" fillId="0" borderId="54" xfId="4" applyNumberFormat="1" applyFont="1" applyBorder="1"/>
    <xf numFmtId="4" fontId="34" fillId="0" borderId="53" xfId="4" applyNumberFormat="1" applyFont="1" applyBorder="1"/>
    <xf numFmtId="4" fontId="34" fillId="0" borderId="7" xfId="4" applyNumberFormat="1" applyFill="1" applyBorder="1"/>
    <xf numFmtId="4" fontId="34" fillId="0" borderId="57" xfId="4" applyNumberFormat="1" applyFill="1" applyBorder="1"/>
    <xf numFmtId="4" fontId="34" fillId="0" borderId="0" xfId="4" applyNumberFormat="1" applyFill="1" applyBorder="1"/>
    <xf numFmtId="4" fontId="43" fillId="0" borderId="66" xfId="4" applyNumberFormat="1" applyFont="1" applyBorder="1"/>
    <xf numFmtId="4" fontId="43" fillId="0" borderId="66" xfId="4" applyNumberFormat="1" applyFont="1" applyBorder="1" applyAlignment="1">
      <alignment horizontal="right"/>
    </xf>
    <xf numFmtId="0" fontId="50" fillId="3" borderId="0" xfId="0" applyFont="1" applyFill="1" applyBorder="1" applyAlignment="1" applyProtection="1">
      <alignment horizontal="left" vertical="center"/>
      <protection locked="0"/>
    </xf>
    <xf numFmtId="0" fontId="50" fillId="0" borderId="0" xfId="0" applyFont="1" applyProtection="1"/>
    <xf numFmtId="0" fontId="56" fillId="3" borderId="0" xfId="0" applyFont="1" applyFill="1" applyBorder="1" applyAlignment="1" applyProtection="1">
      <alignment horizontal="center" vertical="center" wrapText="1"/>
    </xf>
    <xf numFmtId="0" fontId="57" fillId="0" borderId="0" xfId="0" applyFont="1" applyProtection="1"/>
    <xf numFmtId="0" fontId="1" fillId="13" borderId="71" xfId="0" applyFont="1" applyFill="1" applyBorder="1" applyAlignment="1" applyProtection="1">
      <alignment horizontal="center"/>
    </xf>
    <xf numFmtId="0" fontId="1" fillId="13" borderId="70" xfId="0" applyFont="1" applyFill="1" applyBorder="1" applyAlignment="1" applyProtection="1">
      <alignment horizontal="center"/>
    </xf>
    <xf numFmtId="0" fontId="1" fillId="13" borderId="72" xfId="0" applyFont="1" applyFill="1" applyBorder="1" applyAlignment="1" applyProtection="1">
      <alignment horizontal="center"/>
    </xf>
    <xf numFmtId="0" fontId="1" fillId="13" borderId="80" xfId="0" applyFont="1" applyFill="1" applyBorder="1" applyAlignment="1" applyProtection="1">
      <alignment horizontal="center"/>
    </xf>
    <xf numFmtId="0" fontId="1" fillId="13" borderId="69" xfId="0" applyFont="1" applyFill="1" applyBorder="1" applyAlignment="1" applyProtection="1">
      <alignment horizontal="center"/>
    </xf>
    <xf numFmtId="0" fontId="60" fillId="0" borderId="0" xfId="0" applyFont="1" applyProtection="1"/>
    <xf numFmtId="171" fontId="49" fillId="0" borderId="15" xfId="0" applyNumberFormat="1" applyFont="1" applyBorder="1" applyAlignment="1" applyProtection="1"/>
    <xf numFmtId="171" fontId="49" fillId="0" borderId="73" xfId="0" applyNumberFormat="1" applyFont="1" applyBorder="1" applyAlignment="1" applyProtection="1">
      <alignment horizontal="right"/>
    </xf>
    <xf numFmtId="171" fontId="49" fillId="0" borderId="58" xfId="0" applyNumberFormat="1" applyFont="1" applyBorder="1" applyAlignment="1" applyProtection="1"/>
    <xf numFmtId="171" fontId="49" fillId="0" borderId="81" xfId="0" applyNumberFormat="1" applyFont="1" applyBorder="1" applyAlignment="1" applyProtection="1"/>
    <xf numFmtId="10" fontId="47" fillId="0" borderId="4" xfId="0" applyNumberFormat="1" applyFont="1" applyBorder="1" applyAlignment="1" applyProtection="1">
      <alignment horizontal="center"/>
      <protection locked="0"/>
    </xf>
    <xf numFmtId="10" fontId="47" fillId="0" borderId="3" xfId="0" applyNumberFormat="1" applyFont="1" applyBorder="1" applyAlignment="1" applyProtection="1">
      <alignment horizontal="center"/>
      <protection locked="0"/>
    </xf>
    <xf numFmtId="10" fontId="47" fillId="0" borderId="4" xfId="0" applyNumberFormat="1" applyFont="1" applyBorder="1" applyProtection="1"/>
    <xf numFmtId="10" fontId="47" fillId="3" borderId="0" xfId="0" applyNumberFormat="1" applyFont="1" applyFill="1" applyBorder="1" applyProtection="1"/>
    <xf numFmtId="0" fontId="49" fillId="0" borderId="0" xfId="0" applyFont="1" applyProtection="1"/>
    <xf numFmtId="0" fontId="57" fillId="0" borderId="5" xfId="0" applyFont="1" applyBorder="1" applyAlignment="1" applyProtection="1">
      <alignment horizontal="left" indent="2"/>
    </xf>
    <xf numFmtId="171" fontId="44" fillId="0" borderId="19" xfId="0" applyNumberFormat="1" applyFont="1" applyBorder="1" applyAlignment="1" applyProtection="1"/>
    <xf numFmtId="171" fontId="44" fillId="0" borderId="75" xfId="0" applyNumberFormat="1" applyFont="1" applyBorder="1" applyAlignment="1" applyProtection="1">
      <alignment horizontal="right"/>
    </xf>
    <xf numFmtId="171" fontId="44" fillId="0" borderId="76" xfId="0" applyNumberFormat="1" applyFont="1" applyBorder="1" applyAlignment="1" applyProtection="1"/>
    <xf numFmtId="171" fontId="60" fillId="0" borderId="84" xfId="0" applyNumberFormat="1" applyFont="1" applyBorder="1" applyAlignment="1" applyProtection="1"/>
    <xf numFmtId="10" fontId="44" fillId="0" borderId="6" xfId="0" applyNumberFormat="1" applyFont="1" applyBorder="1" applyAlignment="1" applyProtection="1">
      <alignment horizontal="center"/>
      <protection locked="0"/>
    </xf>
    <xf numFmtId="10" fontId="44" fillId="0" borderId="5" xfId="0" applyNumberFormat="1" applyFont="1" applyBorder="1" applyAlignment="1" applyProtection="1">
      <alignment horizontal="center"/>
      <protection locked="0"/>
    </xf>
    <xf numFmtId="10" fontId="44" fillId="0" borderId="6" xfId="0" applyNumberFormat="1" applyFont="1" applyBorder="1" applyProtection="1"/>
    <xf numFmtId="10" fontId="44" fillId="3" borderId="0" xfId="0" applyNumberFormat="1" applyFont="1" applyFill="1" applyBorder="1" applyProtection="1"/>
    <xf numFmtId="0" fontId="57" fillId="0" borderId="5" xfId="0" applyFont="1" applyBorder="1" applyProtection="1"/>
    <xf numFmtId="0" fontId="57" fillId="0" borderId="9" xfId="0" applyFont="1" applyBorder="1" applyProtection="1"/>
    <xf numFmtId="0" fontId="57" fillId="0" borderId="44" xfId="0" applyFont="1" applyBorder="1" applyAlignment="1" applyProtection="1">
      <alignment horizontal="left"/>
    </xf>
    <xf numFmtId="0" fontId="57" fillId="0" borderId="45" xfId="0" applyFont="1" applyBorder="1" applyAlignment="1" applyProtection="1">
      <alignment horizontal="left"/>
    </xf>
    <xf numFmtId="171" fontId="44" fillId="0" borderId="74" xfId="0" applyNumberFormat="1" applyFont="1" applyBorder="1" applyAlignment="1" applyProtection="1"/>
    <xf numFmtId="171" fontId="44" fillId="0" borderId="42" xfId="0" applyNumberFormat="1" applyFont="1" applyBorder="1" applyAlignment="1" applyProtection="1">
      <alignment horizontal="right"/>
    </xf>
    <xf numFmtId="171" fontId="44" fillId="0" borderId="68" xfId="0" applyNumberFormat="1" applyFont="1" applyBorder="1" applyAlignment="1" applyProtection="1"/>
    <xf numFmtId="171" fontId="60" fillId="0" borderId="85" xfId="0" applyNumberFormat="1" applyFont="1" applyBorder="1" applyAlignment="1" applyProtection="1"/>
    <xf numFmtId="10" fontId="44" fillId="0" borderId="10" xfId="0" applyNumberFormat="1" applyFont="1" applyBorder="1" applyAlignment="1" applyProtection="1">
      <alignment horizontal="center"/>
      <protection locked="0"/>
    </xf>
    <xf numFmtId="10" fontId="44" fillId="0" borderId="9" xfId="0" applyNumberFormat="1" applyFont="1" applyBorder="1" applyAlignment="1" applyProtection="1">
      <alignment horizontal="center"/>
      <protection locked="0"/>
    </xf>
    <xf numFmtId="10" fontId="44" fillId="0" borderId="10" xfId="0" applyNumberFormat="1" applyFont="1" applyBorder="1" applyProtection="1"/>
    <xf numFmtId="0" fontId="57" fillId="0" borderId="11" xfId="0" applyFont="1" applyBorder="1" applyProtection="1"/>
    <xf numFmtId="171" fontId="44" fillId="0" borderId="21" xfId="0" applyNumberFormat="1" applyFont="1" applyBorder="1" applyAlignment="1" applyProtection="1"/>
    <xf numFmtId="171" fontId="44" fillId="0" borderId="56" xfId="0" applyNumberFormat="1" applyFont="1" applyBorder="1" applyAlignment="1" applyProtection="1">
      <alignment horizontal="right"/>
    </xf>
    <xf numFmtId="171" fontId="44" fillId="0" borderId="88" xfId="0" applyNumberFormat="1" applyFont="1" applyBorder="1" applyAlignment="1" applyProtection="1"/>
    <xf numFmtId="171" fontId="60" fillId="0" borderId="89" xfId="0" applyNumberFormat="1" applyFont="1" applyBorder="1" applyAlignment="1" applyProtection="1"/>
    <xf numFmtId="10" fontId="44" fillId="0" borderId="12" xfId="0" applyNumberFormat="1" applyFont="1" applyBorder="1" applyAlignment="1" applyProtection="1">
      <alignment horizontal="center"/>
      <protection locked="0"/>
    </xf>
    <xf numFmtId="10" fontId="44" fillId="0" borderId="11" xfId="0" applyNumberFormat="1" applyFont="1" applyBorder="1" applyAlignment="1" applyProtection="1">
      <alignment horizontal="center"/>
      <protection locked="0"/>
    </xf>
    <xf numFmtId="10" fontId="44" fillId="0" borderId="12" xfId="0" applyNumberFormat="1" applyFont="1" applyBorder="1" applyProtection="1"/>
    <xf numFmtId="171" fontId="49" fillId="0" borderId="17" xfId="0" applyNumberFormat="1" applyFont="1" applyBorder="1" applyAlignment="1" applyProtection="1"/>
    <xf numFmtId="171" fontId="49" fillId="0" borderId="77" xfId="0" applyNumberFormat="1" applyFont="1" applyBorder="1" applyAlignment="1" applyProtection="1">
      <alignment horizontal="right"/>
    </xf>
    <xf numFmtId="171" fontId="49" fillId="0" borderId="39" xfId="0" applyNumberFormat="1" applyFont="1" applyBorder="1" applyAlignment="1" applyProtection="1"/>
    <xf numFmtId="10" fontId="44" fillId="0" borderId="93" xfId="0" applyNumberFormat="1" applyFont="1" applyBorder="1" applyAlignment="1" applyProtection="1">
      <alignment horizontal="center"/>
      <protection locked="0"/>
    </xf>
    <xf numFmtId="10" fontId="44" fillId="0" borderId="94" xfId="0" applyNumberFormat="1" applyFont="1" applyBorder="1" applyAlignment="1" applyProtection="1">
      <alignment horizontal="center"/>
      <protection locked="0"/>
    </xf>
    <xf numFmtId="10" fontId="44" fillId="0" borderId="93" xfId="0" applyNumberFormat="1" applyFont="1" applyBorder="1" applyProtection="1"/>
    <xf numFmtId="170" fontId="49" fillId="11" borderId="95" xfId="0" applyNumberFormat="1" applyFont="1" applyFill="1" applyBorder="1" applyAlignment="1" applyProtection="1"/>
    <xf numFmtId="170" fontId="49" fillId="11" borderId="96" xfId="0" applyNumberFormat="1" applyFont="1" applyFill="1" applyBorder="1" applyAlignment="1" applyProtection="1"/>
    <xf numFmtId="170" fontId="59" fillId="9" borderId="97" xfId="0" applyNumberFormat="1" applyFont="1" applyFill="1" applyBorder="1" applyAlignment="1" applyProtection="1"/>
    <xf numFmtId="10" fontId="47" fillId="11" borderId="51" xfId="0" applyNumberFormat="1" applyFont="1" applyFill="1" applyBorder="1" applyAlignment="1" applyProtection="1">
      <alignment horizontal="center"/>
      <protection locked="0"/>
    </xf>
    <xf numFmtId="10" fontId="47" fillId="11" borderId="46" xfId="0" applyNumberFormat="1" applyFont="1" applyFill="1" applyBorder="1" applyAlignment="1" applyProtection="1">
      <alignment horizontal="center"/>
      <protection locked="0"/>
    </xf>
    <xf numFmtId="10" fontId="47" fillId="11" borderId="51" xfId="0" applyNumberFormat="1" applyFont="1" applyFill="1" applyBorder="1" applyProtection="1"/>
    <xf numFmtId="172" fontId="49" fillId="0" borderId="0" xfId="0" applyNumberFormat="1" applyFont="1" applyAlignment="1" applyProtection="1"/>
    <xf numFmtId="172" fontId="49" fillId="0" borderId="49" xfId="0" applyNumberFormat="1" applyFont="1" applyFill="1" applyBorder="1" applyAlignment="1" applyProtection="1">
      <alignment horizontal="left" indent="1"/>
    </xf>
    <xf numFmtId="170" fontId="49" fillId="0" borderId="49" xfId="0" applyNumberFormat="1" applyFont="1" applyFill="1" applyBorder="1" applyAlignment="1" applyProtection="1"/>
    <xf numFmtId="170" fontId="49" fillId="0" borderId="0" xfId="0" applyNumberFormat="1" applyFont="1" applyFill="1" applyBorder="1" applyAlignment="1" applyProtection="1"/>
    <xf numFmtId="10" fontId="47" fillId="0" borderId="0" xfId="0" applyNumberFormat="1" applyFont="1" applyFill="1" applyBorder="1" applyAlignment="1" applyProtection="1">
      <alignment horizontal="center"/>
      <protection locked="0"/>
    </xf>
    <xf numFmtId="10" fontId="47" fillId="0" borderId="0" xfId="0" applyNumberFormat="1" applyFont="1" applyFill="1" applyBorder="1" applyProtection="1"/>
    <xf numFmtId="172" fontId="49" fillId="0" borderId="0" xfId="0" applyNumberFormat="1" applyFont="1" applyFill="1" applyBorder="1" applyAlignment="1" applyProtection="1"/>
    <xf numFmtId="172" fontId="49" fillId="0" borderId="1" xfId="0" applyNumberFormat="1" applyFont="1" applyFill="1" applyBorder="1" applyAlignment="1" applyProtection="1">
      <alignment horizontal="left" indent="1"/>
    </xf>
    <xf numFmtId="172" fontId="49" fillId="0" borderId="79" xfId="0" applyNumberFormat="1" applyFont="1" applyFill="1" applyBorder="1" applyAlignment="1" applyProtection="1">
      <alignment horizontal="left" indent="1"/>
    </xf>
    <xf numFmtId="170" fontId="49" fillId="3" borderId="0" xfId="0" applyNumberFormat="1" applyFont="1" applyFill="1" applyBorder="1" applyAlignment="1" applyProtection="1">
      <alignment horizontal="center"/>
    </xf>
    <xf numFmtId="0" fontId="47" fillId="11" borderId="71" xfId="0" applyFont="1" applyFill="1" applyBorder="1" applyAlignment="1" applyProtection="1">
      <alignment horizontal="center" vertical="center"/>
    </xf>
    <xf numFmtId="0" fontId="47" fillId="11" borderId="70" xfId="0" applyFont="1" applyFill="1" applyBorder="1" applyAlignment="1" applyProtection="1">
      <alignment horizontal="center" vertical="center"/>
    </xf>
    <xf numFmtId="0" fontId="47" fillId="11" borderId="72" xfId="0" applyFont="1" applyFill="1" applyBorder="1" applyAlignment="1" applyProtection="1">
      <alignment horizontal="center" vertical="center"/>
    </xf>
    <xf numFmtId="0" fontId="64" fillId="13" borderId="80" xfId="0" applyFont="1" applyFill="1" applyBorder="1" applyAlignment="1" applyProtection="1">
      <alignment horizontal="center" vertical="center" wrapText="1"/>
    </xf>
    <xf numFmtId="0" fontId="47" fillId="3" borderId="0" xfId="0" applyFont="1" applyFill="1" applyBorder="1" applyAlignment="1" applyProtection="1">
      <alignment horizontal="center" vertical="center"/>
    </xf>
    <xf numFmtId="0" fontId="64" fillId="3" borderId="0" xfId="0" applyFont="1" applyFill="1" applyBorder="1" applyAlignment="1" applyProtection="1">
      <alignment horizontal="center" vertical="center" wrapText="1"/>
    </xf>
    <xf numFmtId="170" fontId="44" fillId="0" borderId="17" xfId="0" applyNumberFormat="1" applyFont="1" applyBorder="1" applyAlignment="1" applyProtection="1">
      <alignment horizontal="right"/>
      <protection locked="0"/>
    </xf>
    <xf numFmtId="170" fontId="44" fillId="0" borderId="73" xfId="0" applyNumberFormat="1" applyFont="1" applyBorder="1" applyAlignment="1" applyProtection="1">
      <alignment horizontal="right"/>
      <protection locked="0"/>
    </xf>
    <xf numFmtId="170" fontId="44" fillId="0" borderId="39" xfId="0" applyNumberFormat="1" applyFont="1" applyBorder="1" applyAlignment="1" applyProtection="1">
      <alignment horizontal="right"/>
      <protection locked="0"/>
    </xf>
    <xf numFmtId="170" fontId="65" fillId="13" borderId="98" xfId="0" applyNumberFormat="1" applyFont="1" applyFill="1" applyBorder="1" applyAlignment="1" applyProtection="1">
      <alignment horizontal="right"/>
      <protection locked="0"/>
    </xf>
    <xf numFmtId="170" fontId="44" fillId="0" borderId="14" xfId="0" applyNumberFormat="1" applyFont="1" applyBorder="1" applyAlignment="1" applyProtection="1">
      <alignment horizontal="center"/>
      <protection locked="0"/>
    </xf>
    <xf numFmtId="172" fontId="44" fillId="0" borderId="14" xfId="0" applyNumberFormat="1" applyFont="1" applyBorder="1" applyAlignment="1" applyProtection="1"/>
    <xf numFmtId="170" fontId="44" fillId="3" borderId="0" xfId="0" applyNumberFormat="1" applyFont="1" applyFill="1" applyBorder="1" applyAlignment="1" applyProtection="1">
      <alignment horizontal="right"/>
      <protection locked="0"/>
    </xf>
    <xf numFmtId="170" fontId="65" fillId="3" borderId="0" xfId="0" applyNumberFormat="1" applyFont="1" applyFill="1" applyBorder="1" applyAlignment="1" applyProtection="1">
      <alignment horizontal="right" wrapText="1"/>
      <protection locked="0"/>
    </xf>
    <xf numFmtId="170" fontId="44" fillId="0" borderId="71" xfId="0" applyNumberFormat="1" applyFont="1" applyBorder="1" applyAlignment="1" applyProtection="1">
      <alignment horizontal="right"/>
      <protection locked="0"/>
    </xf>
    <xf numFmtId="170" fontId="44" fillId="0" borderId="1" xfId="0" applyNumberFormat="1" applyFont="1" applyBorder="1" applyAlignment="1" applyProtection="1">
      <alignment horizontal="right"/>
      <protection locked="0"/>
    </xf>
    <xf numFmtId="170" fontId="65" fillId="13" borderId="80" xfId="0" applyNumberFormat="1" applyFont="1" applyFill="1" applyBorder="1" applyAlignment="1" applyProtection="1">
      <alignment horizontal="right"/>
      <protection locked="0"/>
    </xf>
    <xf numFmtId="170" fontId="44" fillId="0" borderId="2" xfId="0" applyNumberFormat="1" applyFont="1" applyBorder="1" applyAlignment="1" applyProtection="1">
      <alignment horizontal="center"/>
      <protection locked="0"/>
    </xf>
    <xf numFmtId="172" fontId="44" fillId="0" borderId="2" xfId="0" applyNumberFormat="1" applyFont="1" applyBorder="1" applyAlignment="1" applyProtection="1"/>
    <xf numFmtId="0" fontId="64" fillId="0" borderId="53" xfId="0" applyFont="1" applyBorder="1" applyAlignment="1" applyProtection="1"/>
    <xf numFmtId="0" fontId="64" fillId="0" borderId="0" xfId="0" applyFont="1" applyProtection="1"/>
    <xf numFmtId="0" fontId="64" fillId="3" borderId="0" xfId="0" applyFont="1" applyFill="1" applyBorder="1" applyAlignment="1" applyProtection="1"/>
    <xf numFmtId="0" fontId="64" fillId="3" borderId="0" xfId="0" applyFont="1" applyFill="1" applyBorder="1" applyAlignment="1" applyProtection="1">
      <alignment horizontal="center"/>
    </xf>
    <xf numFmtId="0" fontId="44" fillId="0" borderId="0" xfId="0" applyFont="1" applyBorder="1" applyAlignment="1" applyProtection="1">
      <alignment horizontal="center"/>
    </xf>
    <xf numFmtId="0" fontId="44" fillId="0" borderId="0" xfId="0" applyFont="1" applyProtection="1"/>
    <xf numFmtId="0" fontId="66" fillId="11" borderId="71" xfId="0" applyFont="1" applyFill="1" applyBorder="1" applyAlignment="1" applyProtection="1">
      <alignment horizontal="center"/>
    </xf>
    <xf numFmtId="0" fontId="66" fillId="11" borderId="70" xfId="0" applyFont="1" applyFill="1" applyBorder="1" applyAlignment="1" applyProtection="1">
      <alignment horizontal="center"/>
    </xf>
    <xf numFmtId="0" fontId="66" fillId="11" borderId="72" xfId="0" applyFont="1" applyFill="1" applyBorder="1" applyAlignment="1" applyProtection="1">
      <alignment horizontal="center"/>
    </xf>
    <xf numFmtId="0" fontId="66" fillId="11" borderId="69" xfId="0" applyFont="1" applyFill="1" applyBorder="1" applyAlignment="1" applyProtection="1">
      <alignment horizontal="center"/>
    </xf>
    <xf numFmtId="0" fontId="66" fillId="3" borderId="0" xfId="0" applyFont="1" applyFill="1" applyBorder="1" applyAlignment="1" applyProtection="1">
      <alignment horizontal="center"/>
    </xf>
    <xf numFmtId="0" fontId="44" fillId="0" borderId="99" xfId="0" applyFont="1" applyBorder="1" applyAlignment="1" applyProtection="1">
      <alignment horizontal="center"/>
      <protection locked="0"/>
    </xf>
    <xf numFmtId="0" fontId="44" fillId="0" borderId="100" xfId="0" applyFont="1" applyBorder="1" applyAlignment="1" applyProtection="1">
      <alignment horizontal="center"/>
      <protection locked="0"/>
    </xf>
    <xf numFmtId="0" fontId="44" fillId="0" borderId="101" xfId="0" applyFont="1" applyBorder="1" applyAlignment="1" applyProtection="1">
      <alignment horizontal="center"/>
      <protection locked="0"/>
    </xf>
    <xf numFmtId="0" fontId="44" fillId="0" borderId="102" xfId="0" applyFont="1" applyBorder="1" applyAlignment="1" applyProtection="1">
      <alignment horizontal="center"/>
      <protection locked="0"/>
    </xf>
    <xf numFmtId="0" fontId="44" fillId="3" borderId="0" xfId="0" applyFont="1" applyFill="1" applyBorder="1" applyAlignment="1" applyProtection="1">
      <alignment horizontal="center"/>
      <protection locked="0"/>
    </xf>
    <xf numFmtId="0" fontId="44" fillId="3" borderId="0" xfId="0" applyFont="1" applyFill="1" applyBorder="1" applyAlignment="1" applyProtection="1">
      <alignment horizontal="center"/>
      <protection locked="0"/>
    </xf>
    <xf numFmtId="0" fontId="47" fillId="3" borderId="0" xfId="0" applyFont="1" applyFill="1" applyBorder="1" applyAlignment="1" applyProtection="1">
      <alignment horizontal="left" indent="1"/>
    </xf>
    <xf numFmtId="0" fontId="44" fillId="0" borderId="0" xfId="0" applyFont="1" applyBorder="1" applyAlignment="1" applyProtection="1">
      <alignment horizontal="center"/>
      <protection locked="0"/>
    </xf>
    <xf numFmtId="0" fontId="47" fillId="0" borderId="0" xfId="0" applyFont="1" applyBorder="1" applyAlignment="1" applyProtection="1"/>
    <xf numFmtId="0" fontId="47" fillId="11" borderId="52" xfId="0" applyFont="1" applyFill="1" applyBorder="1" applyAlignment="1" applyProtection="1">
      <alignment horizontal="center" vertical="center" wrapText="1"/>
    </xf>
    <xf numFmtId="0" fontId="47" fillId="11" borderId="54" xfId="0" applyFont="1" applyFill="1" applyBorder="1" applyAlignment="1" applyProtection="1">
      <alignment horizontal="center" vertical="center" wrapText="1"/>
    </xf>
    <xf numFmtId="0" fontId="47" fillId="11" borderId="60" xfId="0" applyFont="1" applyFill="1" applyBorder="1" applyAlignment="1" applyProtection="1">
      <alignment horizontal="center" vertical="center" wrapText="1"/>
    </xf>
    <xf numFmtId="0" fontId="47" fillId="11" borderId="72" xfId="0" applyFont="1" applyFill="1" applyBorder="1" applyAlignment="1" applyProtection="1">
      <alignment horizontal="center" vertical="center" wrapText="1"/>
    </xf>
    <xf numFmtId="0" fontId="64" fillId="9" borderId="2" xfId="0" applyFont="1" applyFill="1" applyBorder="1" applyAlignment="1" applyProtection="1">
      <alignment horizontal="center" vertical="center" wrapText="1"/>
    </xf>
    <xf numFmtId="0" fontId="44" fillId="0" borderId="0" xfId="0" applyFont="1" applyBorder="1" applyProtection="1"/>
    <xf numFmtId="0" fontId="47" fillId="16" borderId="52" xfId="0" applyFont="1" applyFill="1" applyBorder="1" applyAlignment="1" applyProtection="1">
      <alignment horizontal="center" vertical="center" wrapText="1"/>
    </xf>
    <xf numFmtId="0" fontId="47" fillId="16" borderId="54" xfId="0" applyFont="1" applyFill="1" applyBorder="1" applyAlignment="1" applyProtection="1">
      <alignment horizontal="center" vertical="center" wrapText="1"/>
    </xf>
    <xf numFmtId="0" fontId="47" fillId="16" borderId="60" xfId="0" applyFont="1" applyFill="1" applyBorder="1" applyAlignment="1" applyProtection="1">
      <alignment horizontal="center" vertical="center" wrapText="1"/>
    </xf>
    <xf numFmtId="0" fontId="47" fillId="16" borderId="72" xfId="0" applyFont="1" applyFill="1" applyBorder="1" applyAlignment="1" applyProtection="1">
      <alignment horizontal="center" vertical="center" wrapText="1"/>
    </xf>
    <xf numFmtId="0" fontId="47" fillId="16" borderId="2" xfId="0" applyFont="1" applyFill="1" applyBorder="1" applyAlignment="1" applyProtection="1">
      <alignment horizontal="center" vertical="center" wrapText="1"/>
    </xf>
    <xf numFmtId="0" fontId="47" fillId="3" borderId="0" xfId="0" applyFont="1" applyFill="1" applyBorder="1" applyAlignment="1" applyProtection="1">
      <alignment horizontal="center" vertical="center" wrapText="1"/>
    </xf>
    <xf numFmtId="0" fontId="47" fillId="11" borderId="21" xfId="0" applyFont="1" applyFill="1" applyBorder="1" applyAlignment="1" applyProtection="1">
      <alignment horizontal="center" vertical="center" wrapText="1"/>
    </xf>
    <xf numFmtId="0" fontId="47" fillId="11" borderId="56" xfId="0" applyFont="1" applyFill="1" applyBorder="1" applyAlignment="1" applyProtection="1">
      <alignment horizontal="center" vertical="center" wrapText="1"/>
    </xf>
    <xf numFmtId="0" fontId="47" fillId="11" borderId="22" xfId="0" applyFont="1" applyFill="1" applyBorder="1" applyAlignment="1" applyProtection="1">
      <alignment horizontal="center" vertical="center" wrapText="1"/>
    </xf>
    <xf numFmtId="0" fontId="44" fillId="0" borderId="0" xfId="0" applyFont="1" applyFill="1" applyProtection="1"/>
    <xf numFmtId="170" fontId="47" fillId="0" borderId="15" xfId="0" applyNumberFormat="1" applyFont="1" applyFill="1" applyBorder="1" applyAlignment="1" applyProtection="1">
      <alignment horizontal="right" vertical="center" wrapText="1"/>
    </xf>
    <xf numFmtId="170" fontId="47" fillId="0" borderId="58" xfId="0" applyNumberFormat="1" applyFont="1" applyFill="1" applyBorder="1" applyAlignment="1" applyProtection="1">
      <alignment horizontal="right" vertical="center" wrapText="1"/>
    </xf>
    <xf numFmtId="170" fontId="44" fillId="0" borderId="16" xfId="0" applyNumberFormat="1" applyFont="1" applyFill="1" applyBorder="1" applyAlignment="1" applyProtection="1">
      <alignment horizontal="right"/>
    </xf>
    <xf numFmtId="170" fontId="44" fillId="0" borderId="15" xfId="0" applyNumberFormat="1" applyFont="1" applyFill="1" applyBorder="1" applyAlignment="1" applyProtection="1">
      <alignment horizontal="right"/>
    </xf>
    <xf numFmtId="170" fontId="44" fillId="0" borderId="40" xfId="0" applyNumberFormat="1" applyFont="1" applyFill="1" applyBorder="1" applyAlignment="1" applyProtection="1">
      <alignment horizontal="right"/>
    </xf>
    <xf numFmtId="0" fontId="44" fillId="0" borderId="0" xfId="0" applyFont="1" applyFill="1" applyBorder="1" applyProtection="1"/>
    <xf numFmtId="170" fontId="44" fillId="3" borderId="0" xfId="0" applyNumberFormat="1" applyFont="1" applyFill="1" applyBorder="1" applyAlignment="1" applyProtection="1">
      <alignment horizontal="right"/>
    </xf>
    <xf numFmtId="170" fontId="44" fillId="0" borderId="17" xfId="0" applyNumberFormat="1" applyFont="1" applyBorder="1" applyProtection="1"/>
    <xf numFmtId="170" fontId="44" fillId="0" borderId="77" xfId="0" applyNumberFormat="1" applyFont="1" applyBorder="1" applyProtection="1"/>
    <xf numFmtId="170" fontId="44" fillId="0" borderId="18" xfId="0" applyNumberFormat="1" applyFont="1" applyBorder="1" applyProtection="1"/>
    <xf numFmtId="170" fontId="44" fillId="0" borderId="51" xfId="0" applyNumberFormat="1" applyFont="1" applyBorder="1" applyAlignment="1" applyProtection="1">
      <alignment horizontal="right" vertical="center"/>
    </xf>
    <xf numFmtId="170" fontId="44" fillId="17" borderId="1" xfId="0" applyNumberFormat="1" applyFont="1" applyFill="1" applyBorder="1" applyAlignment="1" applyProtection="1">
      <alignment vertical="center"/>
    </xf>
    <xf numFmtId="170" fontId="44" fillId="17" borderId="79" xfId="0" applyNumberFormat="1" applyFont="1" applyFill="1" applyBorder="1" applyAlignment="1" applyProtection="1">
      <alignment vertical="center"/>
    </xf>
    <xf numFmtId="170" fontId="44" fillId="15" borderId="2" xfId="0" applyNumberFormat="1" applyFont="1" applyFill="1" applyBorder="1" applyProtection="1"/>
    <xf numFmtId="170" fontId="44" fillId="0" borderId="0" xfId="0" applyNumberFormat="1" applyFont="1" applyProtection="1"/>
    <xf numFmtId="170" fontId="44" fillId="3" borderId="0" xfId="0" applyNumberFormat="1" applyFont="1" applyFill="1" applyBorder="1" applyProtection="1"/>
    <xf numFmtId="170" fontId="44" fillId="0" borderId="71" xfId="0" applyNumberFormat="1" applyFont="1" applyFill="1" applyBorder="1" applyProtection="1"/>
    <xf numFmtId="170" fontId="44" fillId="0" borderId="70" xfId="0" applyNumberFormat="1" applyFont="1" applyFill="1" applyBorder="1" applyProtection="1"/>
    <xf numFmtId="2" fontId="44" fillId="14" borderId="69" xfId="0" applyNumberFormat="1" applyFont="1" applyFill="1" applyBorder="1" applyProtection="1"/>
    <xf numFmtId="0" fontId="44" fillId="0" borderId="0" xfId="0" applyFont="1" applyFill="1" applyBorder="1" applyAlignment="1" applyProtection="1">
      <alignment horizontal="left"/>
    </xf>
    <xf numFmtId="0" fontId="44" fillId="0" borderId="0" xfId="0" applyFont="1" applyFill="1" applyBorder="1" applyAlignment="1" applyProtection="1"/>
    <xf numFmtId="0" fontId="44" fillId="0" borderId="0" xfId="0" applyFont="1" applyFill="1" applyBorder="1" applyAlignment="1" applyProtection="1">
      <alignment horizontal="center"/>
    </xf>
    <xf numFmtId="0" fontId="44" fillId="3" borderId="0" xfId="0" applyFont="1" applyFill="1" applyProtection="1"/>
    <xf numFmtId="0" fontId="47" fillId="15" borderId="15" xfId="0" applyFont="1" applyFill="1" applyBorder="1" applyProtection="1"/>
    <xf numFmtId="0" fontId="47" fillId="15" borderId="58" xfId="0" applyFont="1" applyFill="1" applyBorder="1" applyProtection="1"/>
    <xf numFmtId="0" fontId="44" fillId="0" borderId="4" xfId="0" applyFont="1" applyFill="1" applyBorder="1" applyProtection="1"/>
    <xf numFmtId="0" fontId="47" fillId="15" borderId="21" xfId="0" applyFont="1" applyFill="1" applyBorder="1" applyProtection="1"/>
    <xf numFmtId="0" fontId="47" fillId="15" borderId="88" xfId="0" applyFont="1" applyFill="1" applyBorder="1" applyProtection="1"/>
    <xf numFmtId="0" fontId="44" fillId="0" borderId="12" xfId="0" applyFont="1" applyFill="1" applyBorder="1" applyProtection="1"/>
    <xf numFmtId="0" fontId="44" fillId="0" borderId="0" xfId="0" applyFont="1" applyAlignment="1" applyProtection="1">
      <alignment horizontal="left" indent="1"/>
    </xf>
    <xf numFmtId="0" fontId="44" fillId="0" borderId="0" xfId="0" applyFont="1" applyAlignment="1" applyProtection="1">
      <alignment horizontal="center"/>
    </xf>
    <xf numFmtId="0" fontId="44" fillId="0" borderId="62" xfId="0" applyFont="1" applyBorder="1" applyAlignment="1" applyProtection="1">
      <alignment horizontal="center"/>
    </xf>
    <xf numFmtId="0" fontId="44" fillId="0" borderId="62" xfId="0" applyFont="1" applyBorder="1" applyProtection="1"/>
    <xf numFmtId="0" fontId="44" fillId="0" borderId="62" xfId="0" applyFont="1" applyFill="1" applyBorder="1" applyProtection="1"/>
    <xf numFmtId="0" fontId="47" fillId="15" borderId="1" xfId="0" applyFont="1" applyFill="1" applyBorder="1" applyProtection="1"/>
    <xf numFmtId="0" fontId="44" fillId="15" borderId="79" xfId="0" applyFont="1" applyFill="1" applyBorder="1" applyProtection="1"/>
    <xf numFmtId="0" fontId="44" fillId="0" borderId="2" xfId="0" applyFont="1" applyFill="1" applyBorder="1" applyProtection="1"/>
    <xf numFmtId="0" fontId="44" fillId="0" borderId="0" xfId="0" applyFont="1" applyAlignment="1" applyProtection="1">
      <alignment horizontal="left" indent="1"/>
    </xf>
    <xf numFmtId="0" fontId="44" fillId="0" borderId="0" xfId="0" applyFont="1" applyBorder="1" applyAlignment="1" applyProtection="1">
      <alignment horizontal="center"/>
    </xf>
    <xf numFmtId="0" fontId="45" fillId="0" borderId="0" xfId="0" applyFont="1" applyAlignment="1" applyProtection="1">
      <alignment horizontal="center"/>
    </xf>
    <xf numFmtId="14" fontId="44" fillId="0" borderId="0" xfId="0" applyNumberFormat="1" applyFont="1" applyProtection="1"/>
    <xf numFmtId="170" fontId="44" fillId="0" borderId="22" xfId="0" applyNumberFormat="1" applyFont="1" applyFill="1" applyBorder="1" applyAlignment="1" applyProtection="1">
      <alignment horizontal="right"/>
    </xf>
    <xf numFmtId="170" fontId="44" fillId="0" borderId="45" xfId="0" applyNumberFormat="1" applyFont="1" applyFill="1" applyBorder="1" applyAlignment="1" applyProtection="1">
      <alignment horizontal="right"/>
    </xf>
    <xf numFmtId="170" fontId="44" fillId="0" borderId="0" xfId="0" applyNumberFormat="1" applyFont="1" applyFill="1" applyBorder="1" applyProtection="1"/>
    <xf numFmtId="0" fontId="50" fillId="0" borderId="0" xfId="0" applyFont="1" applyFill="1" applyBorder="1" applyAlignment="1" applyProtection="1">
      <alignment horizontal="left" vertical="center"/>
      <protection locked="0"/>
    </xf>
    <xf numFmtId="0" fontId="50" fillId="0" borderId="0" xfId="0" applyFont="1" applyFill="1" applyProtection="1"/>
    <xf numFmtId="0" fontId="56" fillId="0" borderId="0" xfId="0" applyFont="1" applyFill="1" applyBorder="1" applyAlignment="1" applyProtection="1">
      <alignment horizontal="center" vertical="center" wrapText="1"/>
    </xf>
    <xf numFmtId="0" fontId="57" fillId="0" borderId="0" xfId="0" applyFont="1" applyFill="1" applyProtection="1"/>
    <xf numFmtId="0" fontId="60" fillId="0" borderId="0" xfId="0" applyFont="1" applyFill="1" applyProtection="1"/>
    <xf numFmtId="0" fontId="49" fillId="0" borderId="0" xfId="0" applyFont="1" applyFill="1" applyProtection="1"/>
    <xf numFmtId="10" fontId="44" fillId="0" borderId="0" xfId="0" applyNumberFormat="1" applyFont="1" applyFill="1" applyBorder="1" applyProtection="1"/>
    <xf numFmtId="171" fontId="44" fillId="0" borderId="105" xfId="0" applyNumberFormat="1" applyFont="1" applyBorder="1" applyAlignment="1" applyProtection="1"/>
    <xf numFmtId="171" fontId="44" fillId="0" borderId="106" xfId="0" applyNumberFormat="1" applyFont="1" applyBorder="1" applyAlignment="1" applyProtection="1">
      <alignment horizontal="right"/>
    </xf>
    <xf numFmtId="171" fontId="44" fillId="0" borderId="107" xfId="0" applyNumberFormat="1" applyFont="1" applyBorder="1" applyAlignment="1" applyProtection="1"/>
    <xf numFmtId="172" fontId="49" fillId="0" borderId="0" xfId="0" applyNumberFormat="1" applyFont="1" applyFill="1" applyAlignment="1" applyProtection="1"/>
    <xf numFmtId="170" fontId="49" fillId="0" borderId="0" xfId="0" applyNumberFormat="1" applyFont="1" applyFill="1" applyBorder="1" applyAlignment="1" applyProtection="1">
      <alignment horizontal="center"/>
    </xf>
    <xf numFmtId="0" fontId="47" fillId="11" borderId="70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/>
    </xf>
    <xf numFmtId="0" fontId="64" fillId="0" borderId="0" xfId="0" applyFont="1" applyFill="1" applyBorder="1" applyAlignment="1" applyProtection="1">
      <alignment horizontal="center" vertical="center" wrapText="1"/>
    </xf>
    <xf numFmtId="170" fontId="44" fillId="0" borderId="0" xfId="0" applyNumberFormat="1" applyFont="1" applyFill="1" applyBorder="1" applyAlignment="1" applyProtection="1">
      <alignment horizontal="right"/>
      <protection locked="0"/>
    </xf>
    <xf numFmtId="170" fontId="65" fillId="0" borderId="0" xfId="0" applyNumberFormat="1" applyFont="1" applyFill="1" applyBorder="1" applyAlignment="1" applyProtection="1">
      <alignment horizontal="right" wrapText="1"/>
      <protection locked="0"/>
    </xf>
    <xf numFmtId="170" fontId="44" fillId="0" borderId="5" xfId="0" applyNumberFormat="1" applyFont="1" applyBorder="1" applyAlignment="1" applyProtection="1">
      <alignment horizontal="right"/>
      <protection locked="0"/>
    </xf>
    <xf numFmtId="170" fontId="44" fillId="0" borderId="75" xfId="0" applyNumberFormat="1" applyFont="1" applyBorder="1" applyAlignment="1" applyProtection="1">
      <alignment horizontal="right"/>
      <protection locked="0"/>
    </xf>
    <xf numFmtId="170" fontId="65" fillId="13" borderId="84" xfId="0" applyNumberFormat="1" applyFont="1" applyFill="1" applyBorder="1" applyAlignment="1" applyProtection="1">
      <alignment horizontal="right"/>
      <protection locked="0"/>
    </xf>
    <xf numFmtId="170" fontId="44" fillId="0" borderId="6" xfId="0" applyNumberFormat="1" applyFont="1" applyBorder="1" applyAlignment="1" applyProtection="1">
      <alignment horizontal="center"/>
      <protection locked="0"/>
    </xf>
    <xf numFmtId="170" fontId="44" fillId="0" borderId="9" xfId="0" applyNumberFormat="1" applyFont="1" applyBorder="1" applyAlignment="1" applyProtection="1">
      <alignment horizontal="right"/>
      <protection locked="0"/>
    </xf>
    <xf numFmtId="170" fontId="44" fillId="0" borderId="42" xfId="0" applyNumberFormat="1" applyFont="1" applyBorder="1" applyAlignment="1" applyProtection="1">
      <alignment horizontal="right"/>
      <protection locked="0"/>
    </xf>
    <xf numFmtId="170" fontId="65" fillId="13" borderId="85" xfId="0" applyNumberFormat="1" applyFont="1" applyFill="1" applyBorder="1" applyAlignment="1" applyProtection="1">
      <alignment horizontal="right"/>
      <protection locked="0"/>
    </xf>
    <xf numFmtId="170" fontId="44" fillId="0" borderId="74" xfId="0" applyNumberFormat="1" applyFont="1" applyBorder="1" applyAlignment="1" applyProtection="1">
      <alignment horizontal="right"/>
      <protection locked="0"/>
    </xf>
    <xf numFmtId="170" fontId="44" fillId="0" borderId="67" xfId="0" applyNumberFormat="1" applyFont="1" applyBorder="1" applyAlignment="1" applyProtection="1">
      <alignment horizontal="right"/>
      <protection locked="0"/>
    </xf>
    <xf numFmtId="170" fontId="44" fillId="0" borderId="10" xfId="0" applyNumberFormat="1" applyFont="1" applyBorder="1" applyAlignment="1" applyProtection="1">
      <alignment horizontal="center"/>
      <protection locked="0"/>
    </xf>
    <xf numFmtId="172" fontId="44" fillId="0" borderId="8" xfId="0" applyNumberFormat="1" applyFont="1" applyBorder="1" applyAlignment="1" applyProtection="1"/>
    <xf numFmtId="170" fontId="44" fillId="0" borderId="21" xfId="0" applyNumberFormat="1" applyFont="1" applyBorder="1" applyAlignment="1" applyProtection="1">
      <alignment horizontal="right"/>
      <protection locked="0"/>
    </xf>
    <xf numFmtId="170" fontId="44" fillId="0" borderId="56" xfId="0" applyNumberFormat="1" applyFont="1" applyBorder="1" applyAlignment="1" applyProtection="1">
      <alignment horizontal="right"/>
      <protection locked="0"/>
    </xf>
    <xf numFmtId="170" fontId="44" fillId="0" borderId="108" xfId="0" applyNumberFormat="1" applyFont="1" applyBorder="1" applyAlignment="1" applyProtection="1">
      <alignment horizontal="right"/>
      <protection locked="0"/>
    </xf>
    <xf numFmtId="170" fontId="65" fillId="13" borderId="86" xfId="0" applyNumberFormat="1" applyFont="1" applyFill="1" applyBorder="1" applyAlignment="1" applyProtection="1">
      <alignment horizontal="right"/>
      <protection locked="0"/>
    </xf>
    <xf numFmtId="172" fontId="44" fillId="0" borderId="12" xfId="0" applyNumberFormat="1" applyFont="1" applyBorder="1" applyAlignment="1" applyProtection="1"/>
    <xf numFmtId="0" fontId="64" fillId="0" borderId="0" xfId="0" applyFont="1" applyFill="1" applyBorder="1" applyAlignment="1" applyProtection="1"/>
    <xf numFmtId="0" fontId="64" fillId="0" borderId="0" xfId="0" applyFont="1" applyFill="1" applyBorder="1" applyAlignment="1" applyProtection="1">
      <alignment horizontal="center"/>
    </xf>
    <xf numFmtId="0" fontId="64" fillId="0" borderId="0" xfId="0" applyFont="1" applyFill="1" applyProtection="1"/>
    <xf numFmtId="0" fontId="66" fillId="0" borderId="0" xfId="0" applyFont="1" applyFill="1" applyBorder="1" applyAlignment="1" applyProtection="1">
      <alignment horizontal="center"/>
    </xf>
    <xf numFmtId="3" fontId="44" fillId="0" borderId="99" xfId="0" applyNumberFormat="1" applyFont="1" applyBorder="1" applyAlignment="1" applyProtection="1">
      <alignment horizontal="center"/>
      <protection locked="0"/>
    </xf>
    <xf numFmtId="3" fontId="44" fillId="0" borderId="100" xfId="0" applyNumberFormat="1" applyFont="1" applyBorder="1" applyAlignment="1" applyProtection="1">
      <alignment horizontal="center"/>
      <protection locked="0"/>
    </xf>
    <xf numFmtId="3" fontId="44" fillId="0" borderId="101" xfId="0" applyNumberFormat="1" applyFont="1" applyBorder="1" applyAlignment="1" applyProtection="1">
      <alignment horizontal="center"/>
      <protection locked="0"/>
    </xf>
    <xf numFmtId="3" fontId="44" fillId="0" borderId="102" xfId="0" applyNumberFormat="1" applyFont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horizontal="center"/>
      <protection locked="0"/>
    </xf>
    <xf numFmtId="170" fontId="44" fillId="0" borderId="15" xfId="0" applyNumberFormat="1" applyFont="1" applyFill="1" applyBorder="1" applyAlignment="1" applyProtection="1">
      <alignment horizontal="right" vertical="center" wrapText="1"/>
    </xf>
    <xf numFmtId="170" fontId="44" fillId="0" borderId="58" xfId="0" applyNumberFormat="1" applyFont="1" applyFill="1" applyBorder="1" applyAlignment="1" applyProtection="1">
      <alignment horizontal="right" vertical="center" wrapText="1"/>
    </xf>
    <xf numFmtId="170" fontId="44" fillId="0" borderId="19" xfId="0" applyNumberFormat="1" applyFont="1" applyFill="1" applyBorder="1" applyAlignment="1" applyProtection="1">
      <alignment horizontal="right" vertical="center" wrapText="1"/>
    </xf>
    <xf numFmtId="170" fontId="44" fillId="0" borderId="76" xfId="0" applyNumberFormat="1" applyFont="1" applyFill="1" applyBorder="1" applyAlignment="1" applyProtection="1">
      <alignment horizontal="right" vertical="center" wrapText="1"/>
    </xf>
    <xf numFmtId="170" fontId="44" fillId="0" borderId="20" xfId="0" applyNumberFormat="1" applyFont="1" applyFill="1" applyBorder="1" applyAlignment="1" applyProtection="1">
      <alignment horizontal="right"/>
    </xf>
    <xf numFmtId="170" fontId="44" fillId="0" borderId="19" xfId="0" applyNumberFormat="1" applyFont="1" applyFill="1" applyBorder="1" applyAlignment="1" applyProtection="1">
      <alignment horizontal="right"/>
    </xf>
    <xf numFmtId="170" fontId="44" fillId="0" borderId="83" xfId="0" applyNumberFormat="1" applyFont="1" applyFill="1" applyBorder="1" applyAlignment="1" applyProtection="1">
      <alignment horizontal="right"/>
    </xf>
    <xf numFmtId="170" fontId="44" fillId="0" borderId="75" xfId="0" applyNumberFormat="1" applyFont="1" applyFill="1" applyBorder="1" applyAlignment="1" applyProtection="1">
      <alignment horizontal="right" vertical="center" wrapText="1"/>
    </xf>
    <xf numFmtId="170" fontId="44" fillId="0" borderId="74" xfId="0" applyNumberFormat="1" applyFont="1" applyFill="1" applyBorder="1" applyAlignment="1" applyProtection="1">
      <alignment horizontal="right"/>
    </xf>
    <xf numFmtId="170" fontId="44" fillId="0" borderId="42" xfId="0" applyNumberFormat="1" applyFont="1" applyFill="1" applyBorder="1" applyAlignment="1" applyProtection="1">
      <alignment horizontal="right"/>
    </xf>
    <xf numFmtId="170" fontId="44" fillId="0" borderId="43" xfId="0" applyNumberFormat="1" applyFont="1" applyFill="1" applyBorder="1" applyAlignment="1" applyProtection="1">
      <alignment horizontal="right"/>
    </xf>
    <xf numFmtId="170" fontId="44" fillId="0" borderId="21" xfId="0" applyNumberFormat="1" applyFont="1" applyFill="1" applyBorder="1" applyAlignment="1" applyProtection="1">
      <alignment horizontal="right"/>
    </xf>
    <xf numFmtId="170" fontId="44" fillId="0" borderId="56" xfId="0" applyNumberFormat="1" applyFont="1" applyFill="1" applyBorder="1" applyAlignment="1" applyProtection="1">
      <alignment horizontal="right"/>
    </xf>
    <xf numFmtId="4" fontId="44" fillId="14" borderId="69" xfId="0" applyNumberFormat="1" applyFont="1" applyFill="1" applyBorder="1" applyProtection="1"/>
    <xf numFmtId="0" fontId="44" fillId="0" borderId="62" xfId="0" applyFont="1" applyBorder="1" applyAlignment="1" applyProtection="1">
      <alignment horizontal="center"/>
    </xf>
    <xf numFmtId="14" fontId="44" fillId="0" borderId="0" xfId="0" applyNumberFormat="1" applyFont="1" applyAlignment="1" applyProtection="1">
      <alignment horizontal="left"/>
    </xf>
    <xf numFmtId="0" fontId="68" fillId="6" borderId="0" xfId="5" applyFont="1" applyFill="1" applyBorder="1" applyAlignment="1" applyProtection="1">
      <alignment horizontal="left" vertical="center"/>
      <protection locked="0"/>
    </xf>
    <xf numFmtId="0" fontId="68" fillId="0" borderId="0" xfId="5" applyFont="1" applyAlignment="1" applyProtection="1"/>
    <xf numFmtId="0" fontId="74" fillId="6" borderId="0" xfId="5" applyFont="1" applyFill="1" applyBorder="1" applyAlignment="1" applyProtection="1">
      <alignment horizontal="center" vertical="center" wrapText="1"/>
    </xf>
    <xf numFmtId="0" fontId="41" fillId="0" borderId="0" xfId="5" applyFont="1" applyAlignment="1" applyProtection="1"/>
    <xf numFmtId="0" fontId="77" fillId="19" borderId="71" xfId="5" applyFont="1" applyFill="1" applyBorder="1" applyAlignment="1" applyProtection="1">
      <alignment horizontal="center"/>
    </xf>
    <xf numFmtId="0" fontId="77" fillId="19" borderId="70" xfId="5" applyFont="1" applyFill="1" applyBorder="1" applyAlignment="1" applyProtection="1">
      <alignment horizontal="center"/>
    </xf>
    <xf numFmtId="0" fontId="77" fillId="19" borderId="72" xfId="5" applyFont="1" applyFill="1" applyBorder="1" applyAlignment="1" applyProtection="1">
      <alignment horizontal="center"/>
    </xf>
    <xf numFmtId="0" fontId="77" fillId="19" borderId="80" xfId="5" applyFont="1" applyFill="1" applyBorder="1" applyAlignment="1" applyProtection="1">
      <alignment horizontal="center"/>
    </xf>
    <xf numFmtId="0" fontId="77" fillId="19" borderId="69" xfId="5" applyFont="1" applyFill="1" applyBorder="1" applyAlignment="1" applyProtection="1">
      <alignment horizontal="center"/>
    </xf>
    <xf numFmtId="0" fontId="78" fillId="0" borderId="0" xfId="5" applyFont="1" applyAlignment="1" applyProtection="1"/>
    <xf numFmtId="171" fontId="79" fillId="0" borderId="15" xfId="5" applyNumberFormat="1" applyFont="1" applyBorder="1" applyAlignment="1" applyProtection="1"/>
    <xf numFmtId="171" fontId="79" fillId="0" borderId="73" xfId="5" applyNumberFormat="1" applyFont="1" applyBorder="1" applyAlignment="1" applyProtection="1">
      <alignment horizontal="right"/>
    </xf>
    <xf numFmtId="171" fontId="79" fillId="0" borderId="58" xfId="5" applyNumberFormat="1" applyFont="1" applyBorder="1" applyAlignment="1" applyProtection="1"/>
    <xf numFmtId="171" fontId="79" fillId="0" borderId="81" xfId="5" applyNumberFormat="1" applyFont="1" applyBorder="1" applyAlignment="1" applyProtection="1"/>
    <xf numFmtId="10" fontId="75" fillId="0" borderId="4" xfId="5" applyNumberFormat="1" applyFont="1" applyBorder="1" applyAlignment="1" applyProtection="1">
      <alignment horizontal="center"/>
      <protection locked="0"/>
    </xf>
    <xf numFmtId="10" fontId="75" fillId="0" borderId="3" xfId="5" applyNumberFormat="1" applyFont="1" applyBorder="1" applyAlignment="1" applyProtection="1">
      <alignment horizontal="center"/>
      <protection locked="0"/>
    </xf>
    <xf numFmtId="10" fontId="75" fillId="0" borderId="4" xfId="5" applyNumberFormat="1" applyFont="1" applyBorder="1" applyAlignment="1" applyProtection="1"/>
    <xf numFmtId="10" fontId="75" fillId="6" borderId="0" xfId="5" applyNumberFormat="1" applyFont="1" applyFill="1" applyBorder="1" applyAlignment="1" applyProtection="1"/>
    <xf numFmtId="0" fontId="79" fillId="0" borderId="0" xfId="5" applyFont="1" applyAlignment="1" applyProtection="1"/>
    <xf numFmtId="0" fontId="41" fillId="0" borderId="5" xfId="5" applyFont="1" applyBorder="1" applyAlignment="1" applyProtection="1">
      <alignment horizontal="left" indent="2"/>
    </xf>
    <xf numFmtId="171" fontId="80" fillId="0" borderId="19" xfId="5" applyNumberFormat="1" applyFont="1" applyBorder="1" applyAlignment="1" applyProtection="1"/>
    <xf numFmtId="171" fontId="80" fillId="0" borderId="75" xfId="5" applyNumberFormat="1" applyFont="1" applyBorder="1" applyAlignment="1" applyProtection="1">
      <alignment horizontal="right"/>
    </xf>
    <xf numFmtId="171" fontId="80" fillId="0" borderId="76" xfId="5" applyNumberFormat="1" applyFont="1" applyBorder="1" applyAlignment="1" applyProtection="1"/>
    <xf numFmtId="171" fontId="78" fillId="0" borderId="84" xfId="5" applyNumberFormat="1" applyFont="1" applyBorder="1" applyAlignment="1" applyProtection="1"/>
    <xf numFmtId="10" fontId="80" fillId="0" borderId="6" xfId="5" applyNumberFormat="1" applyFont="1" applyBorder="1" applyAlignment="1" applyProtection="1">
      <alignment horizontal="center"/>
      <protection locked="0"/>
    </xf>
    <xf numFmtId="10" fontId="80" fillId="0" borderId="5" xfId="5" applyNumberFormat="1" applyFont="1" applyBorder="1" applyAlignment="1" applyProtection="1">
      <alignment horizontal="center"/>
      <protection locked="0"/>
    </xf>
    <xf numFmtId="10" fontId="80" fillId="0" borderId="6" xfId="5" applyNumberFormat="1" applyFont="1" applyBorder="1" applyAlignment="1" applyProtection="1"/>
    <xf numFmtId="10" fontId="80" fillId="6" borderId="0" xfId="5" applyNumberFormat="1" applyFont="1" applyFill="1" applyBorder="1" applyAlignment="1" applyProtection="1"/>
    <xf numFmtId="0" fontId="41" fillId="0" borderId="5" xfId="5" applyFont="1" applyBorder="1" applyAlignment="1" applyProtection="1"/>
    <xf numFmtId="0" fontId="41" fillId="0" borderId="11" xfId="5" applyFont="1" applyBorder="1" applyAlignment="1" applyProtection="1"/>
    <xf numFmtId="171" fontId="80" fillId="0" borderId="21" xfId="5" applyNumberFormat="1" applyFont="1" applyBorder="1" applyAlignment="1" applyProtection="1"/>
    <xf numFmtId="171" fontId="80" fillId="0" borderId="56" xfId="5" applyNumberFormat="1" applyFont="1" applyBorder="1" applyAlignment="1" applyProtection="1">
      <alignment horizontal="right"/>
    </xf>
    <xf numFmtId="171" fontId="80" fillId="0" borderId="88" xfId="5" applyNumberFormat="1" applyFont="1" applyBorder="1" applyAlignment="1" applyProtection="1"/>
    <xf numFmtId="171" fontId="78" fillId="0" borderId="89" xfId="5" applyNumberFormat="1" applyFont="1" applyBorder="1" applyAlignment="1" applyProtection="1"/>
    <xf numFmtId="10" fontId="80" fillId="0" borderId="12" xfId="5" applyNumberFormat="1" applyFont="1" applyBorder="1" applyAlignment="1" applyProtection="1">
      <alignment horizontal="center"/>
      <protection locked="0"/>
    </xf>
    <xf numFmtId="10" fontId="80" fillId="0" borderId="11" xfId="5" applyNumberFormat="1" applyFont="1" applyBorder="1" applyAlignment="1" applyProtection="1">
      <alignment horizontal="center"/>
      <protection locked="0"/>
    </xf>
    <xf numFmtId="10" fontId="80" fillId="0" borderId="12" xfId="5" applyNumberFormat="1" applyFont="1" applyBorder="1" applyAlignment="1" applyProtection="1"/>
    <xf numFmtId="171" fontId="79" fillId="0" borderId="17" xfId="5" applyNumberFormat="1" applyFont="1" applyBorder="1" applyAlignment="1" applyProtection="1"/>
    <xf numFmtId="171" fontId="79" fillId="0" borderId="77" xfId="5" applyNumberFormat="1" applyFont="1" applyBorder="1" applyAlignment="1" applyProtection="1">
      <alignment horizontal="right"/>
    </xf>
    <xf numFmtId="171" fontId="79" fillId="0" borderId="39" xfId="5" applyNumberFormat="1" applyFont="1" applyBorder="1" applyAlignment="1" applyProtection="1"/>
    <xf numFmtId="171" fontId="80" fillId="0" borderId="74" xfId="5" applyNumberFormat="1" applyFont="1" applyBorder="1" applyAlignment="1" applyProtection="1"/>
    <xf numFmtId="171" fontId="80" fillId="0" borderId="42" xfId="5" applyNumberFormat="1" applyFont="1" applyBorder="1" applyAlignment="1" applyProtection="1">
      <alignment horizontal="right"/>
    </xf>
    <xf numFmtId="171" fontId="80" fillId="0" borderId="68" xfId="5" applyNumberFormat="1" applyFont="1" applyBorder="1" applyAlignment="1" applyProtection="1"/>
    <xf numFmtId="171" fontId="78" fillId="0" borderId="85" xfId="5" applyNumberFormat="1" applyFont="1" applyBorder="1" applyAlignment="1" applyProtection="1"/>
    <xf numFmtId="10" fontId="80" fillId="0" borderId="93" xfId="5" applyNumberFormat="1" applyFont="1" applyBorder="1" applyAlignment="1" applyProtection="1">
      <alignment horizontal="center"/>
      <protection locked="0"/>
    </xf>
    <xf numFmtId="10" fontId="80" fillId="0" borderId="94" xfId="5" applyNumberFormat="1" applyFont="1" applyBorder="1" applyAlignment="1" applyProtection="1">
      <alignment horizontal="center"/>
      <protection locked="0"/>
    </xf>
    <xf numFmtId="10" fontId="80" fillId="0" borderId="93" xfId="5" applyNumberFormat="1" applyFont="1" applyBorder="1" applyAlignment="1" applyProtection="1"/>
    <xf numFmtId="170" fontId="79" fillId="20" borderId="95" xfId="5" applyNumberFormat="1" applyFont="1" applyFill="1" applyBorder="1" applyAlignment="1" applyProtection="1"/>
    <xf numFmtId="170" fontId="79" fillId="20" borderId="96" xfId="5" applyNumberFormat="1" applyFont="1" applyFill="1" applyBorder="1" applyAlignment="1" applyProtection="1"/>
    <xf numFmtId="170" fontId="76" fillId="18" borderId="97" xfId="5" applyNumberFormat="1" applyFont="1" applyFill="1" applyBorder="1" applyAlignment="1" applyProtection="1"/>
    <xf numFmtId="10" fontId="75" fillId="20" borderId="51" xfId="5" applyNumberFormat="1" applyFont="1" applyFill="1" applyBorder="1" applyAlignment="1" applyProtection="1">
      <alignment horizontal="center"/>
      <protection locked="0"/>
    </xf>
    <xf numFmtId="10" fontId="75" fillId="20" borderId="46" xfId="5" applyNumberFormat="1" applyFont="1" applyFill="1" applyBorder="1" applyAlignment="1" applyProtection="1">
      <alignment horizontal="center"/>
      <protection locked="0"/>
    </xf>
    <xf numFmtId="10" fontId="75" fillId="20" borderId="51" xfId="5" applyNumberFormat="1" applyFont="1" applyFill="1" applyBorder="1" applyAlignment="1" applyProtection="1"/>
    <xf numFmtId="172" fontId="79" fillId="0" borderId="0" xfId="5" applyNumberFormat="1" applyFont="1" applyAlignment="1" applyProtection="1"/>
    <xf numFmtId="172" fontId="79" fillId="0" borderId="49" xfId="5" applyNumberFormat="1" applyFont="1" applyFill="1" applyBorder="1" applyAlignment="1" applyProtection="1">
      <alignment horizontal="left" indent="1"/>
    </xf>
    <xf numFmtId="170" fontId="79" fillId="0" borderId="49" xfId="5" applyNumberFormat="1" applyFont="1" applyFill="1" applyBorder="1" applyAlignment="1" applyProtection="1"/>
    <xf numFmtId="170" fontId="79" fillId="0" borderId="0" xfId="5" applyNumberFormat="1" applyFont="1" applyFill="1" applyBorder="1" applyAlignment="1" applyProtection="1"/>
    <xf numFmtId="10" fontId="75" fillId="0" borderId="0" xfId="5" applyNumberFormat="1" applyFont="1" applyFill="1" applyBorder="1" applyAlignment="1" applyProtection="1">
      <alignment horizontal="center"/>
      <protection locked="0"/>
    </xf>
    <xf numFmtId="10" fontId="75" fillId="0" borderId="0" xfId="5" applyNumberFormat="1" applyFont="1" applyFill="1" applyBorder="1" applyAlignment="1" applyProtection="1"/>
    <xf numFmtId="172" fontId="79" fillId="0" borderId="0" xfId="5" applyNumberFormat="1" applyFont="1" applyFill="1" applyBorder="1" applyAlignment="1" applyProtection="1"/>
    <xf numFmtId="172" fontId="79" fillId="0" borderId="1" xfId="5" applyNumberFormat="1" applyFont="1" applyFill="1" applyBorder="1" applyAlignment="1" applyProtection="1">
      <alignment horizontal="left" indent="1"/>
    </xf>
    <xf numFmtId="172" fontId="79" fillId="0" borderId="79" xfId="5" applyNumberFormat="1" applyFont="1" applyFill="1" applyBorder="1" applyAlignment="1" applyProtection="1">
      <alignment horizontal="left" indent="1"/>
    </xf>
    <xf numFmtId="170" fontId="79" fillId="6" borderId="0" xfId="5" applyNumberFormat="1" applyFont="1" applyFill="1" applyBorder="1" applyAlignment="1" applyProtection="1">
      <alignment horizontal="center"/>
    </xf>
    <xf numFmtId="0" fontId="75" fillId="20" borderId="71" xfId="5" applyFont="1" applyFill="1" applyBorder="1" applyAlignment="1" applyProtection="1">
      <alignment horizontal="center" vertical="center"/>
    </xf>
    <xf numFmtId="0" fontId="75" fillId="20" borderId="70" xfId="5" applyFont="1" applyFill="1" applyBorder="1" applyAlignment="1" applyProtection="1">
      <alignment horizontal="center" vertical="center"/>
    </xf>
    <xf numFmtId="0" fontId="75" fillId="20" borderId="72" xfId="5" applyFont="1" applyFill="1" applyBorder="1" applyAlignment="1" applyProtection="1">
      <alignment horizontal="center" vertical="center"/>
    </xf>
    <xf numFmtId="0" fontId="83" fillId="19" borderId="80" xfId="5" applyFont="1" applyFill="1" applyBorder="1" applyAlignment="1" applyProtection="1">
      <alignment horizontal="center" vertical="center" wrapText="1"/>
    </xf>
    <xf numFmtId="0" fontId="75" fillId="6" borderId="0" xfId="5" applyFont="1" applyFill="1" applyBorder="1" applyAlignment="1" applyProtection="1">
      <alignment horizontal="center" vertical="center"/>
    </xf>
    <xf numFmtId="0" fontId="83" fillId="6" borderId="0" xfId="5" applyFont="1" applyFill="1" applyBorder="1" applyAlignment="1" applyProtection="1">
      <alignment horizontal="center" vertical="center" wrapText="1"/>
    </xf>
    <xf numFmtId="170" fontId="80" fillId="0" borderId="17" xfId="5" applyNumberFormat="1" applyFont="1" applyBorder="1" applyAlignment="1" applyProtection="1">
      <alignment horizontal="right"/>
      <protection locked="0"/>
    </xf>
    <xf numFmtId="170" fontId="80" fillId="0" borderId="73" xfId="5" applyNumberFormat="1" applyFont="1" applyBorder="1" applyAlignment="1" applyProtection="1">
      <alignment horizontal="right"/>
      <protection locked="0"/>
    </xf>
    <xf numFmtId="170" fontId="80" fillId="0" borderId="39" xfId="5" applyNumberFormat="1" applyFont="1" applyBorder="1" applyAlignment="1" applyProtection="1">
      <alignment horizontal="right"/>
      <protection locked="0"/>
    </xf>
    <xf numFmtId="170" fontId="84" fillId="19" borderId="98" xfId="5" applyNumberFormat="1" applyFont="1" applyFill="1" applyBorder="1" applyAlignment="1" applyProtection="1">
      <alignment horizontal="right"/>
      <protection locked="0"/>
    </xf>
    <xf numFmtId="170" fontId="80" fillId="0" borderId="14" xfId="5" applyNumberFormat="1" applyFont="1" applyBorder="1" applyAlignment="1" applyProtection="1">
      <alignment horizontal="center"/>
      <protection locked="0"/>
    </xf>
    <xf numFmtId="172" fontId="80" fillId="0" borderId="14" xfId="5" applyNumberFormat="1" applyFont="1" applyBorder="1" applyAlignment="1" applyProtection="1"/>
    <xf numFmtId="170" fontId="80" fillId="6" borderId="0" xfId="5" applyNumberFormat="1" applyFont="1" applyFill="1" applyBorder="1" applyAlignment="1" applyProtection="1">
      <alignment horizontal="right"/>
      <protection locked="0"/>
    </xf>
    <xf numFmtId="170" fontId="84" fillId="6" borderId="0" xfId="5" applyNumberFormat="1" applyFont="1" applyFill="1" applyBorder="1" applyAlignment="1" applyProtection="1">
      <alignment horizontal="right" wrapText="1"/>
      <protection locked="0"/>
    </xf>
    <xf numFmtId="170" fontId="80" fillId="0" borderId="5" xfId="5" applyNumberFormat="1" applyFont="1" applyBorder="1" applyAlignment="1" applyProtection="1">
      <alignment horizontal="right"/>
      <protection locked="0"/>
    </xf>
    <xf numFmtId="170" fontId="80" fillId="0" borderId="75" xfId="5" applyNumberFormat="1" applyFont="1" applyBorder="1" applyAlignment="1" applyProtection="1">
      <alignment horizontal="right"/>
      <protection locked="0"/>
    </xf>
    <xf numFmtId="170" fontId="80" fillId="0" borderId="82" xfId="5" applyNumberFormat="1" applyFont="1" applyBorder="1" applyAlignment="1" applyProtection="1">
      <alignment horizontal="right"/>
      <protection locked="0"/>
    </xf>
    <xf numFmtId="170" fontId="84" fillId="19" borderId="84" xfId="5" applyNumberFormat="1" applyFont="1" applyFill="1" applyBorder="1" applyAlignment="1" applyProtection="1">
      <alignment horizontal="right"/>
      <protection locked="0"/>
    </xf>
    <xf numFmtId="170" fontId="80" fillId="0" borderId="6" xfId="5" applyNumberFormat="1" applyFont="1" applyBorder="1" applyAlignment="1" applyProtection="1">
      <alignment horizontal="center"/>
      <protection locked="0"/>
    </xf>
    <xf numFmtId="170" fontId="80" fillId="0" borderId="74" xfId="5" applyNumberFormat="1" applyFont="1" applyBorder="1" applyAlignment="1" applyProtection="1">
      <alignment horizontal="right"/>
      <protection locked="0"/>
    </xf>
    <xf numFmtId="170" fontId="80" fillId="0" borderId="42" xfId="5" applyNumberFormat="1" applyFont="1" applyBorder="1" applyAlignment="1" applyProtection="1">
      <alignment horizontal="right"/>
      <protection locked="0"/>
    </xf>
    <xf numFmtId="170" fontId="80" fillId="0" borderId="68" xfId="5" applyNumberFormat="1" applyFont="1" applyBorder="1" applyAlignment="1" applyProtection="1">
      <alignment horizontal="right"/>
      <protection locked="0"/>
    </xf>
    <xf numFmtId="170" fontId="84" fillId="19" borderId="85" xfId="5" applyNumberFormat="1" applyFont="1" applyFill="1" applyBorder="1" applyAlignment="1" applyProtection="1">
      <alignment horizontal="right"/>
      <protection locked="0"/>
    </xf>
    <xf numFmtId="170" fontId="80" fillId="0" borderId="10" xfId="5" applyNumberFormat="1" applyFont="1" applyBorder="1" applyAlignment="1" applyProtection="1">
      <alignment horizontal="center"/>
      <protection locked="0"/>
    </xf>
    <xf numFmtId="172" fontId="80" fillId="0" borderId="8" xfId="5" applyNumberFormat="1" applyFont="1" applyBorder="1" applyAlignment="1" applyProtection="1"/>
    <xf numFmtId="170" fontId="80" fillId="0" borderId="71" xfId="5" applyNumberFormat="1" applyFont="1" applyBorder="1" applyAlignment="1" applyProtection="1">
      <alignment horizontal="right"/>
      <protection locked="0"/>
    </xf>
    <xf numFmtId="170" fontId="80" fillId="0" borderId="1" xfId="5" applyNumberFormat="1" applyFont="1" applyBorder="1" applyAlignment="1" applyProtection="1">
      <alignment horizontal="right"/>
      <protection locked="0"/>
    </xf>
    <xf numFmtId="170" fontId="84" fillId="19" borderId="80" xfId="5" applyNumberFormat="1" applyFont="1" applyFill="1" applyBorder="1" applyAlignment="1" applyProtection="1">
      <alignment horizontal="right"/>
      <protection locked="0"/>
    </xf>
    <xf numFmtId="170" fontId="80" fillId="0" borderId="2" xfId="5" applyNumberFormat="1" applyFont="1" applyBorder="1" applyAlignment="1" applyProtection="1">
      <alignment horizontal="center"/>
      <protection locked="0"/>
    </xf>
    <xf numFmtId="172" fontId="80" fillId="0" borderId="2" xfId="5" applyNumberFormat="1" applyFont="1" applyBorder="1" applyAlignment="1" applyProtection="1"/>
    <xf numFmtId="0" fontId="83" fillId="0" borderId="0" xfId="5" applyFont="1" applyAlignment="1" applyProtection="1"/>
    <xf numFmtId="0" fontId="83" fillId="0" borderId="53" xfId="5" applyFont="1" applyBorder="1" applyAlignment="1" applyProtection="1"/>
    <xf numFmtId="0" fontId="83" fillId="6" borderId="0" xfId="5" applyFont="1" applyFill="1" applyBorder="1" applyAlignment="1" applyProtection="1"/>
    <xf numFmtId="0" fontId="83" fillId="6" borderId="0" xfId="5" applyFont="1" applyFill="1" applyBorder="1" applyAlignment="1" applyProtection="1">
      <alignment horizontal="center"/>
    </xf>
    <xf numFmtId="0" fontId="80" fillId="0" borderId="0" xfId="5" applyFont="1" applyAlignment="1" applyProtection="1"/>
    <xf numFmtId="0" fontId="80" fillId="0" borderId="0" xfId="5" applyFont="1" applyBorder="1" applyAlignment="1" applyProtection="1">
      <alignment horizontal="center"/>
    </xf>
    <xf numFmtId="0" fontId="85" fillId="20" borderId="71" xfId="5" applyFont="1" applyFill="1" applyBorder="1" applyAlignment="1" applyProtection="1">
      <alignment horizontal="center"/>
    </xf>
    <xf numFmtId="0" fontId="85" fillId="20" borderId="70" xfId="5" applyFont="1" applyFill="1" applyBorder="1" applyAlignment="1" applyProtection="1">
      <alignment horizontal="center"/>
    </xf>
    <xf numFmtId="0" fontId="85" fillId="20" borderId="72" xfId="5" applyFont="1" applyFill="1" applyBorder="1" applyAlignment="1" applyProtection="1">
      <alignment horizontal="center"/>
    </xf>
    <xf numFmtId="0" fontId="85" fillId="20" borderId="69" xfId="5" applyFont="1" applyFill="1" applyBorder="1" applyAlignment="1" applyProtection="1">
      <alignment horizontal="center"/>
    </xf>
    <xf numFmtId="0" fontId="85" fillId="6" borderId="0" xfId="5" applyFont="1" applyFill="1" applyBorder="1" applyAlignment="1" applyProtection="1">
      <alignment horizontal="center"/>
    </xf>
    <xf numFmtId="0" fontId="80" fillId="0" borderId="99" xfId="5" applyFont="1" applyBorder="1" applyAlignment="1" applyProtection="1">
      <alignment horizontal="center"/>
      <protection locked="0"/>
    </xf>
    <xf numFmtId="0" fontId="80" fillId="0" borderId="100" xfId="5" applyFont="1" applyBorder="1" applyAlignment="1" applyProtection="1">
      <alignment horizontal="center"/>
      <protection locked="0"/>
    </xf>
    <xf numFmtId="0" fontId="80" fillId="0" borderId="101" xfId="5" applyFont="1" applyBorder="1" applyAlignment="1" applyProtection="1">
      <alignment horizontal="center"/>
      <protection locked="0"/>
    </xf>
    <xf numFmtId="0" fontId="80" fillId="0" borderId="102" xfId="5" applyFont="1" applyBorder="1" applyAlignment="1" applyProtection="1">
      <alignment horizontal="center"/>
      <protection locked="0"/>
    </xf>
    <xf numFmtId="0" fontId="80" fillId="6" borderId="0" xfId="5" applyFont="1" applyFill="1" applyBorder="1" applyAlignment="1" applyProtection="1">
      <alignment horizontal="center"/>
      <protection locked="0"/>
    </xf>
    <xf numFmtId="0" fontId="75" fillId="6" borderId="0" xfId="5" applyFont="1" applyFill="1" applyBorder="1" applyAlignment="1" applyProtection="1">
      <alignment horizontal="left" indent="1"/>
    </xf>
    <xf numFmtId="0" fontId="80" fillId="0" borderId="0" xfId="5" applyFont="1" applyBorder="1" applyAlignment="1" applyProtection="1">
      <alignment horizontal="center"/>
      <protection locked="0"/>
    </xf>
    <xf numFmtId="0" fontId="75" fillId="0" borderId="0" xfId="5" applyFont="1" applyBorder="1" applyAlignment="1" applyProtection="1"/>
    <xf numFmtId="0" fontId="75" fillId="20" borderId="52" xfId="5" applyFont="1" applyFill="1" applyBorder="1" applyAlignment="1" applyProtection="1">
      <alignment horizontal="center" vertical="center" wrapText="1"/>
    </xf>
    <xf numFmtId="0" fontId="75" fillId="20" borderId="54" xfId="5" applyFont="1" applyFill="1" applyBorder="1" applyAlignment="1" applyProtection="1">
      <alignment horizontal="center" vertical="center" wrapText="1"/>
    </xf>
    <xf numFmtId="0" fontId="75" fillId="20" borderId="60" xfId="5" applyFont="1" applyFill="1" applyBorder="1" applyAlignment="1" applyProtection="1">
      <alignment horizontal="center" vertical="center" wrapText="1"/>
    </xf>
    <xf numFmtId="0" fontId="75" fillId="20" borderId="72" xfId="5" applyFont="1" applyFill="1" applyBorder="1" applyAlignment="1" applyProtection="1">
      <alignment horizontal="center" vertical="center" wrapText="1"/>
    </xf>
    <xf numFmtId="0" fontId="83" fillId="18" borderId="2" xfId="5" applyFont="1" applyFill="1" applyBorder="1" applyAlignment="1" applyProtection="1">
      <alignment horizontal="center" vertical="center" wrapText="1"/>
    </xf>
    <xf numFmtId="0" fontId="80" fillId="0" borderId="0" xfId="5" applyFont="1" applyBorder="1" applyAlignment="1" applyProtection="1"/>
    <xf numFmtId="0" fontId="75" fillId="12" borderId="52" xfId="5" applyFont="1" applyFill="1" applyBorder="1" applyAlignment="1" applyProtection="1">
      <alignment horizontal="center" vertical="center" wrapText="1"/>
    </xf>
    <xf numFmtId="0" fontId="75" fillId="12" borderId="54" xfId="5" applyFont="1" applyFill="1" applyBorder="1" applyAlignment="1" applyProtection="1">
      <alignment horizontal="center" vertical="center" wrapText="1"/>
    </xf>
    <xf numFmtId="0" fontId="75" fillId="12" borderId="60" xfId="5" applyFont="1" applyFill="1" applyBorder="1" applyAlignment="1" applyProtection="1">
      <alignment horizontal="center" vertical="center" wrapText="1"/>
    </xf>
    <xf numFmtId="0" fontId="75" fillId="12" borderId="72" xfId="5" applyFont="1" applyFill="1" applyBorder="1" applyAlignment="1" applyProtection="1">
      <alignment horizontal="center" vertical="center" wrapText="1"/>
    </xf>
    <xf numFmtId="0" fontId="75" fillId="12" borderId="2" xfId="5" applyFont="1" applyFill="1" applyBorder="1" applyAlignment="1" applyProtection="1">
      <alignment horizontal="center" vertical="center" wrapText="1"/>
    </xf>
    <xf numFmtId="0" fontId="75" fillId="6" borderId="0" xfId="5" applyFont="1" applyFill="1" applyBorder="1" applyAlignment="1" applyProtection="1">
      <alignment horizontal="center" vertical="center" wrapText="1"/>
    </xf>
    <xf numFmtId="0" fontId="75" fillId="20" borderId="21" xfId="5" applyFont="1" applyFill="1" applyBorder="1" applyAlignment="1" applyProtection="1">
      <alignment horizontal="center" vertical="center" wrapText="1"/>
    </xf>
    <xf numFmtId="0" fontId="75" fillId="20" borderId="56" xfId="5" applyFont="1" applyFill="1" applyBorder="1" applyAlignment="1" applyProtection="1">
      <alignment horizontal="center" vertical="center" wrapText="1"/>
    </xf>
    <xf numFmtId="0" fontId="75" fillId="20" borderId="22" xfId="5" applyFont="1" applyFill="1" applyBorder="1" applyAlignment="1" applyProtection="1">
      <alignment horizontal="center" vertical="center" wrapText="1"/>
    </xf>
    <xf numFmtId="0" fontId="80" fillId="0" borderId="0" xfId="5" applyFont="1" applyFill="1" applyAlignment="1" applyProtection="1"/>
    <xf numFmtId="170" fontId="75" fillId="0" borderId="15" xfId="5" applyNumberFormat="1" applyFont="1" applyFill="1" applyBorder="1" applyAlignment="1" applyProtection="1">
      <alignment horizontal="right" vertical="center" wrapText="1"/>
    </xf>
    <xf numFmtId="170" fontId="75" fillId="0" borderId="58" xfId="5" applyNumberFormat="1" applyFont="1" applyFill="1" applyBorder="1" applyAlignment="1" applyProtection="1">
      <alignment horizontal="right" vertical="center" wrapText="1"/>
    </xf>
    <xf numFmtId="170" fontId="80" fillId="0" borderId="16" xfId="5" applyNumberFormat="1" applyFont="1" applyFill="1" applyBorder="1" applyAlignment="1" applyProtection="1">
      <alignment horizontal="right"/>
    </xf>
    <xf numFmtId="170" fontId="80" fillId="0" borderId="15" xfId="5" applyNumberFormat="1" applyFont="1" applyFill="1" applyBorder="1" applyAlignment="1" applyProtection="1">
      <alignment horizontal="right"/>
    </xf>
    <xf numFmtId="170" fontId="80" fillId="0" borderId="40" xfId="5" applyNumberFormat="1" applyFont="1" applyFill="1" applyBorder="1" applyAlignment="1" applyProtection="1">
      <alignment horizontal="right"/>
    </xf>
    <xf numFmtId="0" fontId="80" fillId="0" borderId="0" xfId="5" applyFont="1" applyFill="1" applyBorder="1" applyAlignment="1" applyProtection="1"/>
    <xf numFmtId="170" fontId="80" fillId="6" borderId="0" xfId="5" applyNumberFormat="1" applyFont="1" applyFill="1" applyBorder="1" applyAlignment="1" applyProtection="1">
      <alignment horizontal="right"/>
    </xf>
    <xf numFmtId="170" fontId="80" fillId="0" borderId="17" xfId="5" applyNumberFormat="1" applyFont="1" applyBorder="1" applyAlignment="1" applyProtection="1"/>
    <xf numFmtId="170" fontId="80" fillId="0" borderId="77" xfId="5" applyNumberFormat="1" applyFont="1" applyBorder="1" applyAlignment="1" applyProtection="1"/>
    <xf numFmtId="170" fontId="80" fillId="0" borderId="18" xfId="5" applyNumberFormat="1" applyFont="1" applyBorder="1" applyAlignment="1" applyProtection="1"/>
    <xf numFmtId="170" fontId="75" fillId="0" borderId="19" xfId="5" applyNumberFormat="1" applyFont="1" applyFill="1" applyBorder="1" applyAlignment="1" applyProtection="1">
      <alignment horizontal="right" vertical="center" wrapText="1"/>
    </xf>
    <xf numFmtId="170" fontId="75" fillId="0" borderId="76" xfId="5" applyNumberFormat="1" applyFont="1" applyFill="1" applyBorder="1" applyAlignment="1" applyProtection="1">
      <alignment horizontal="right" vertical="center" wrapText="1"/>
    </xf>
    <xf numFmtId="170" fontId="80" fillId="0" borderId="20" xfId="5" applyNumberFormat="1" applyFont="1" applyFill="1" applyBorder="1" applyAlignment="1" applyProtection="1">
      <alignment horizontal="right"/>
    </xf>
    <xf numFmtId="170" fontId="80" fillId="0" borderId="19" xfId="5" applyNumberFormat="1" applyFont="1" applyFill="1" applyBorder="1" applyAlignment="1" applyProtection="1">
      <alignment horizontal="right"/>
    </xf>
    <xf numFmtId="170" fontId="80" fillId="0" borderId="83" xfId="5" applyNumberFormat="1" applyFont="1" applyFill="1" applyBorder="1" applyAlignment="1" applyProtection="1">
      <alignment horizontal="right"/>
    </xf>
    <xf numFmtId="170" fontId="75" fillId="0" borderId="21" xfId="5" applyNumberFormat="1" applyFont="1" applyFill="1" applyBorder="1" applyAlignment="1" applyProtection="1">
      <alignment horizontal="right" vertical="center" wrapText="1"/>
    </xf>
    <xf numFmtId="170" fontId="75" fillId="0" borderId="88" xfId="5" applyNumberFormat="1" applyFont="1" applyFill="1" applyBorder="1" applyAlignment="1" applyProtection="1">
      <alignment horizontal="right" vertical="center" wrapText="1"/>
    </xf>
    <xf numFmtId="170" fontId="80" fillId="0" borderId="22" xfId="5" applyNumberFormat="1" applyFont="1" applyFill="1" applyBorder="1" applyAlignment="1" applyProtection="1">
      <alignment horizontal="right"/>
    </xf>
    <xf numFmtId="170" fontId="80" fillId="0" borderId="21" xfId="5" applyNumberFormat="1" applyFont="1" applyFill="1" applyBorder="1" applyAlignment="1" applyProtection="1">
      <alignment horizontal="right"/>
    </xf>
    <xf numFmtId="170" fontId="80" fillId="0" borderId="87" xfId="5" applyNumberFormat="1" applyFont="1" applyFill="1" applyBorder="1" applyAlignment="1" applyProtection="1">
      <alignment horizontal="right"/>
    </xf>
    <xf numFmtId="170" fontId="80" fillId="0" borderId="55" xfId="5" applyNumberFormat="1" applyFont="1" applyFill="1" applyBorder="1" applyAlignment="1" applyProtection="1">
      <alignment horizontal="right"/>
    </xf>
    <xf numFmtId="170" fontId="80" fillId="0" borderId="47" xfId="5" applyNumberFormat="1" applyFont="1" applyFill="1" applyBorder="1" applyAlignment="1" applyProtection="1">
      <alignment horizontal="right"/>
    </xf>
    <xf numFmtId="170" fontId="80" fillId="0" borderId="48" xfId="5" applyNumberFormat="1" applyFont="1" applyFill="1" applyBorder="1" applyAlignment="1" applyProtection="1">
      <alignment horizontal="right"/>
    </xf>
    <xf numFmtId="170" fontId="80" fillId="0" borderId="41" xfId="5" applyNumberFormat="1" applyFont="1" applyFill="1" applyBorder="1" applyAlignment="1" applyProtection="1">
      <alignment horizontal="right"/>
    </xf>
    <xf numFmtId="170" fontId="80" fillId="0" borderId="0" xfId="5" applyNumberFormat="1" applyFont="1" applyFill="1" applyBorder="1" applyAlignment="1" applyProtection="1"/>
    <xf numFmtId="170" fontId="80" fillId="0" borderId="51" xfId="5" applyNumberFormat="1" applyFont="1" applyBorder="1" applyAlignment="1" applyProtection="1">
      <alignment horizontal="right" vertical="center"/>
    </xf>
    <xf numFmtId="170" fontId="80" fillId="18" borderId="1" xfId="5" applyNumberFormat="1" applyFont="1" applyFill="1" applyBorder="1" applyAlignment="1" applyProtection="1">
      <alignment vertical="center"/>
    </xf>
    <xf numFmtId="170" fontId="80" fillId="18" borderId="79" xfId="5" applyNumberFormat="1" applyFont="1" applyFill="1" applyBorder="1" applyAlignment="1" applyProtection="1">
      <alignment vertical="center"/>
    </xf>
    <xf numFmtId="170" fontId="80" fillId="22" borderId="2" xfId="5" applyNumberFormat="1" applyFont="1" applyFill="1" applyBorder="1" applyAlignment="1" applyProtection="1"/>
    <xf numFmtId="170" fontId="80" fillId="0" borderId="0" xfId="5" applyNumberFormat="1" applyFont="1" applyAlignment="1" applyProtection="1"/>
    <xf numFmtId="170" fontId="80" fillId="6" borderId="0" xfId="5" applyNumberFormat="1" applyFont="1" applyFill="1" applyBorder="1" applyAlignment="1" applyProtection="1"/>
    <xf numFmtId="170" fontId="80" fillId="0" borderId="71" xfId="5" applyNumberFormat="1" applyFont="1" applyFill="1" applyBorder="1" applyAlignment="1" applyProtection="1"/>
    <xf numFmtId="170" fontId="80" fillId="0" borderId="70" xfId="5" applyNumberFormat="1" applyFont="1" applyFill="1" applyBorder="1" applyAlignment="1" applyProtection="1"/>
    <xf numFmtId="2" fontId="80" fillId="21" borderId="69" xfId="5" applyNumberFormat="1" applyFont="1" applyFill="1" applyBorder="1" applyAlignment="1" applyProtection="1"/>
    <xf numFmtId="0" fontId="80" fillId="0" borderId="0" xfId="5" applyFont="1" applyFill="1" applyBorder="1" applyAlignment="1" applyProtection="1">
      <alignment horizontal="left"/>
    </xf>
    <xf numFmtId="0" fontId="80" fillId="0" borderId="0" xfId="5" applyFont="1" applyFill="1" applyBorder="1" applyAlignment="1" applyProtection="1">
      <alignment horizontal="center"/>
    </xf>
    <xf numFmtId="0" fontId="80" fillId="6" borderId="0" xfId="5" applyFont="1" applyFill="1" applyAlignment="1" applyProtection="1"/>
    <xf numFmtId="0" fontId="75" fillId="22" borderId="15" xfId="5" applyFont="1" applyFill="1" applyBorder="1" applyAlignment="1" applyProtection="1"/>
    <xf numFmtId="0" fontId="75" fillId="22" borderId="58" xfId="5" applyFont="1" applyFill="1" applyBorder="1" applyAlignment="1" applyProtection="1"/>
    <xf numFmtId="0" fontId="80" fillId="0" borderId="4" xfId="5" applyFont="1" applyFill="1" applyBorder="1" applyAlignment="1" applyProtection="1"/>
    <xf numFmtId="0" fontId="75" fillId="22" borderId="21" xfId="5" applyFont="1" applyFill="1" applyBorder="1" applyAlignment="1" applyProtection="1"/>
    <xf numFmtId="0" fontId="75" fillId="22" borderId="88" xfId="5" applyFont="1" applyFill="1" applyBorder="1" applyAlignment="1" applyProtection="1"/>
    <xf numFmtId="0" fontId="80" fillId="0" borderId="12" xfId="5" applyFont="1" applyFill="1" applyBorder="1" applyAlignment="1" applyProtection="1"/>
    <xf numFmtId="0" fontId="80" fillId="0" borderId="0" xfId="5" applyFont="1" applyAlignment="1" applyProtection="1">
      <alignment horizontal="left" indent="1"/>
    </xf>
    <xf numFmtId="0" fontId="80" fillId="0" borderId="0" xfId="5" applyFont="1" applyAlignment="1" applyProtection="1">
      <alignment horizontal="center"/>
    </xf>
    <xf numFmtId="0" fontId="80" fillId="0" borderId="62" xfId="5" applyFont="1" applyBorder="1" applyAlignment="1" applyProtection="1">
      <alignment horizontal="center"/>
    </xf>
    <xf numFmtId="0" fontId="80" fillId="0" borderId="62" xfId="5" applyFont="1" applyBorder="1" applyAlignment="1" applyProtection="1"/>
    <xf numFmtId="0" fontId="80" fillId="0" borderId="62" xfId="5" applyFont="1" applyFill="1" applyBorder="1" applyAlignment="1" applyProtection="1"/>
    <xf numFmtId="0" fontId="75" fillId="22" borderId="1" xfId="5" applyFont="1" applyFill="1" applyBorder="1" applyAlignment="1" applyProtection="1"/>
    <xf numFmtId="0" fontId="80" fillId="22" borderId="79" xfId="5" applyFont="1" applyFill="1" applyBorder="1" applyAlignment="1" applyProtection="1"/>
    <xf numFmtId="0" fontId="80" fillId="0" borderId="2" xfId="5" applyFont="1" applyFill="1" applyBorder="1" applyAlignment="1" applyProtection="1"/>
    <xf numFmtId="14" fontId="80" fillId="0" borderId="0" xfId="5" applyNumberFormat="1" applyFont="1" applyAlignment="1" applyProtection="1"/>
    <xf numFmtId="0" fontId="86" fillId="0" borderId="0" xfId="5" applyFont="1" applyAlignment="1" applyProtection="1">
      <alignment horizontal="center"/>
    </xf>
    <xf numFmtId="0" fontId="1" fillId="13" borderId="71" xfId="0" applyFont="1" applyFill="1" applyBorder="1" applyAlignment="1" applyProtection="1">
      <alignment horizontal="center" wrapText="1"/>
    </xf>
    <xf numFmtId="171" fontId="49" fillId="0" borderId="15" xfId="0" applyNumberFormat="1" applyFont="1" applyBorder="1" applyAlignment="1" applyProtection="1">
      <alignment wrapText="1"/>
    </xf>
    <xf numFmtId="171" fontId="49" fillId="0" borderId="73" xfId="0" applyNumberFormat="1" applyFont="1" applyFill="1" applyBorder="1" applyAlignment="1" applyProtection="1">
      <alignment horizontal="right"/>
    </xf>
    <xf numFmtId="171" fontId="49" fillId="0" borderId="81" xfId="0" applyNumberFormat="1" applyFont="1" applyFill="1" applyBorder="1" applyAlignment="1" applyProtection="1"/>
    <xf numFmtId="171" fontId="44" fillId="0" borderId="19" xfId="0" applyNumberFormat="1" applyFont="1" applyBorder="1" applyAlignment="1" applyProtection="1">
      <alignment wrapText="1"/>
    </xf>
    <xf numFmtId="0" fontId="57" fillId="0" borderId="82" xfId="0" applyFont="1" applyBorder="1" applyAlignment="1" applyProtection="1">
      <alignment horizontal="left"/>
    </xf>
    <xf numFmtId="0" fontId="57" fillId="0" borderId="83" xfId="0" applyFont="1" applyBorder="1" applyAlignment="1" applyProtection="1">
      <alignment horizontal="left"/>
    </xf>
    <xf numFmtId="171" fontId="44" fillId="0" borderId="21" xfId="0" applyNumberFormat="1" applyFont="1" applyBorder="1" applyAlignment="1" applyProtection="1">
      <alignment wrapText="1"/>
    </xf>
    <xf numFmtId="171" fontId="49" fillId="0" borderId="17" xfId="0" applyNumberFormat="1" applyFont="1" applyBorder="1" applyAlignment="1" applyProtection="1">
      <alignment wrapText="1"/>
    </xf>
    <xf numFmtId="171" fontId="44" fillId="0" borderId="74" xfId="0" applyNumberFormat="1" applyFont="1" applyBorder="1" applyAlignment="1" applyProtection="1">
      <alignment wrapText="1"/>
    </xf>
    <xf numFmtId="170" fontId="49" fillId="11" borderId="95" xfId="0" applyNumberFormat="1" applyFont="1" applyFill="1" applyBorder="1" applyAlignment="1" applyProtection="1">
      <alignment wrapText="1"/>
    </xf>
    <xf numFmtId="170" fontId="49" fillId="0" borderId="49" xfId="0" applyNumberFormat="1" applyFont="1" applyFill="1" applyBorder="1" applyAlignment="1" applyProtection="1">
      <alignment wrapText="1"/>
    </xf>
    <xf numFmtId="0" fontId="47" fillId="11" borderId="71" xfId="0" applyFont="1" applyFill="1" applyBorder="1" applyAlignment="1" applyProtection="1">
      <alignment horizontal="center" vertical="center" wrapText="1"/>
    </xf>
    <xf numFmtId="170" fontId="44" fillId="0" borderId="17" xfId="0" applyNumberFormat="1" applyFont="1" applyFill="1" applyBorder="1" applyAlignment="1" applyProtection="1">
      <alignment horizontal="right" wrapText="1"/>
      <protection locked="0"/>
    </xf>
    <xf numFmtId="170" fontId="44" fillId="0" borderId="71" xfId="0" applyNumberFormat="1" applyFont="1" applyBorder="1" applyAlignment="1" applyProtection="1">
      <alignment horizontal="right" wrapText="1"/>
      <protection locked="0"/>
    </xf>
    <xf numFmtId="0" fontId="64" fillId="0" borderId="53" xfId="0" applyFont="1" applyBorder="1" applyAlignment="1" applyProtection="1">
      <alignment wrapText="1"/>
    </xf>
    <xf numFmtId="0" fontId="44" fillId="0" borderId="0" xfId="0" applyFont="1" applyBorder="1" applyAlignment="1" applyProtection="1">
      <alignment horizontal="center" wrapText="1"/>
    </xf>
    <xf numFmtId="0" fontId="66" fillId="11" borderId="71" xfId="0" applyFont="1" applyFill="1" applyBorder="1" applyAlignment="1" applyProtection="1">
      <alignment horizontal="center" wrapText="1"/>
    </xf>
    <xf numFmtId="0" fontId="44" fillId="0" borderId="99" xfId="0" applyFont="1" applyBorder="1" applyAlignment="1" applyProtection="1">
      <alignment horizontal="center" wrapText="1"/>
      <protection locked="0"/>
    </xf>
    <xf numFmtId="0" fontId="44" fillId="0" borderId="0" xfId="0" applyFont="1" applyBorder="1" applyAlignment="1" applyProtection="1">
      <alignment horizontal="center" wrapText="1"/>
      <protection locked="0"/>
    </xf>
    <xf numFmtId="170" fontId="44" fillId="0" borderId="51" xfId="0" applyNumberFormat="1" applyFont="1" applyFill="1" applyBorder="1" applyAlignment="1" applyProtection="1">
      <alignment horizontal="right" vertical="center"/>
    </xf>
    <xf numFmtId="170" fontId="44" fillId="0" borderId="1" xfId="0" applyNumberFormat="1" applyFont="1" applyFill="1" applyBorder="1" applyAlignment="1" applyProtection="1">
      <alignment vertical="center"/>
    </xf>
    <xf numFmtId="170" fontId="44" fillId="0" borderId="79" xfId="0" applyNumberFormat="1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left" wrapText="1"/>
    </xf>
    <xf numFmtId="0" fontId="44" fillId="0" borderId="0" xfId="0" applyFont="1" applyAlignment="1" applyProtection="1">
      <alignment wrapText="1"/>
    </xf>
    <xf numFmtId="171" fontId="44" fillId="0" borderId="75" xfId="0" applyNumberFormat="1" applyFont="1" applyFill="1" applyBorder="1" applyAlignment="1" applyProtection="1">
      <alignment horizontal="right"/>
    </xf>
    <xf numFmtId="170" fontId="44" fillId="0" borderId="17" xfId="0" applyNumberFormat="1" applyFont="1" applyFill="1" applyBorder="1" applyAlignment="1" applyProtection="1">
      <alignment horizontal="right"/>
      <protection locked="0"/>
    </xf>
    <xf numFmtId="170" fontId="44" fillId="0" borderId="73" xfId="0" applyNumberFormat="1" applyFont="1" applyFill="1" applyBorder="1" applyAlignment="1" applyProtection="1">
      <alignment horizontal="right"/>
      <protection locked="0"/>
    </xf>
    <xf numFmtId="0" fontId="64" fillId="23" borderId="80" xfId="0" applyFont="1" applyFill="1" applyBorder="1" applyAlignment="1" applyProtection="1">
      <alignment horizontal="center" vertical="center" wrapText="1"/>
    </xf>
    <xf numFmtId="170" fontId="44" fillId="0" borderId="39" xfId="0" applyNumberFormat="1" applyFont="1" applyFill="1" applyBorder="1" applyAlignment="1" applyProtection="1">
      <alignment horizontal="right"/>
      <protection locked="0"/>
    </xf>
    <xf numFmtId="170" fontId="44" fillId="23" borderId="98" xfId="0" applyNumberFormat="1" applyFont="1" applyFill="1" applyBorder="1" applyAlignment="1" applyProtection="1">
      <alignment horizontal="right"/>
      <protection locked="0"/>
    </xf>
    <xf numFmtId="170" fontId="44" fillId="0" borderId="55" xfId="0" applyNumberFormat="1" applyFont="1" applyFill="1" applyBorder="1" applyAlignment="1" applyProtection="1">
      <alignment horizontal="right"/>
    </xf>
    <xf numFmtId="170" fontId="44" fillId="0" borderId="47" xfId="0" applyNumberFormat="1" applyFont="1" applyFill="1" applyBorder="1" applyAlignment="1" applyProtection="1">
      <alignment horizontal="right"/>
    </xf>
    <xf numFmtId="0" fontId="47" fillId="15" borderId="72" xfId="0" applyFont="1" applyFill="1" applyBorder="1" applyAlignment="1" applyProtection="1">
      <alignment horizontal="left"/>
      <protection locked="0"/>
    </xf>
    <xf numFmtId="0" fontId="47" fillId="15" borderId="70" xfId="0" applyFont="1" applyFill="1" applyBorder="1" applyAlignment="1" applyProtection="1">
      <alignment horizontal="left"/>
      <protection locked="0"/>
    </xf>
    <xf numFmtId="0" fontId="47" fillId="15" borderId="71" xfId="0" applyFont="1" applyFill="1" applyBorder="1" applyAlignment="1" applyProtection="1">
      <alignment horizontal="left"/>
      <protection locked="0"/>
    </xf>
    <xf numFmtId="0" fontId="44" fillId="0" borderId="40" xfId="0" applyFont="1" applyFill="1" applyBorder="1" applyAlignment="1" applyProtection="1">
      <alignment horizontal="left" vertical="center" wrapText="1"/>
    </xf>
    <xf numFmtId="0" fontId="44" fillId="0" borderId="62" xfId="0" applyFont="1" applyFill="1" applyBorder="1" applyAlignment="1" applyProtection="1">
      <alignment horizontal="left" vertical="center" wrapText="1"/>
    </xf>
    <xf numFmtId="0" fontId="44" fillId="0" borderId="13" xfId="0" applyFont="1" applyFill="1" applyBorder="1" applyAlignment="1" applyProtection="1">
      <alignment horizontal="left" vertical="center" wrapText="1"/>
    </xf>
    <xf numFmtId="0" fontId="44" fillId="0" borderId="78" xfId="0" applyFont="1" applyBorder="1" applyAlignment="1" applyProtection="1">
      <alignment horizontal="center"/>
    </xf>
    <xf numFmtId="0" fontId="44" fillId="0" borderId="79" xfId="0" applyFont="1" applyBorder="1" applyAlignment="1" applyProtection="1">
      <alignment horizontal="center"/>
    </xf>
    <xf numFmtId="0" fontId="44" fillId="0" borderId="1" xfId="0" applyFont="1" applyBorder="1" applyAlignment="1" applyProtection="1">
      <alignment horizontal="center"/>
    </xf>
    <xf numFmtId="0" fontId="64" fillId="9" borderId="78" xfId="0" applyFont="1" applyFill="1" applyBorder="1" applyAlignment="1" applyProtection="1">
      <alignment horizontal="left" indent="1"/>
    </xf>
    <xf numFmtId="0" fontId="64" fillId="9" borderId="79" xfId="0" applyFont="1" applyFill="1" applyBorder="1" applyAlignment="1" applyProtection="1">
      <alignment horizontal="left" indent="1"/>
    </xf>
    <xf numFmtId="0" fontId="64" fillId="9" borderId="1" xfId="0" applyFont="1" applyFill="1" applyBorder="1" applyAlignment="1" applyProtection="1">
      <alignment horizontal="left" indent="1"/>
    </xf>
    <xf numFmtId="0" fontId="64" fillId="9" borderId="49" xfId="0" applyFont="1" applyFill="1" applyBorder="1" applyAlignment="1" applyProtection="1">
      <alignment horizontal="left" indent="1"/>
    </xf>
    <xf numFmtId="0" fontId="64" fillId="9" borderId="46" xfId="0" applyFont="1" applyFill="1" applyBorder="1" applyAlignment="1" applyProtection="1">
      <alignment horizontal="left" indent="1"/>
    </xf>
    <xf numFmtId="0" fontId="64" fillId="9" borderId="92" xfId="0" applyFont="1" applyFill="1" applyBorder="1" applyAlignment="1" applyProtection="1">
      <alignment horizontal="left" vertical="center" indent="1"/>
    </xf>
    <xf numFmtId="0" fontId="64" fillId="9" borderId="91" xfId="0" applyFont="1" applyFill="1" applyBorder="1" applyAlignment="1" applyProtection="1">
      <alignment horizontal="left" vertical="center" indent="1"/>
    </xf>
    <xf numFmtId="0" fontId="64" fillId="9" borderId="90" xfId="0" applyFont="1" applyFill="1" applyBorder="1" applyAlignment="1" applyProtection="1">
      <alignment horizontal="left" vertical="center" indent="1"/>
    </xf>
    <xf numFmtId="0" fontId="64" fillId="9" borderId="35" xfId="0" applyFont="1" applyFill="1" applyBorder="1" applyAlignment="1" applyProtection="1">
      <alignment horizontal="left" vertical="center" indent="1"/>
    </xf>
    <xf numFmtId="0" fontId="64" fillId="9" borderId="53" xfId="0" applyFont="1" applyFill="1" applyBorder="1" applyAlignment="1" applyProtection="1">
      <alignment horizontal="left" vertical="center" indent="1"/>
    </xf>
    <xf numFmtId="0" fontId="64" fillId="9" borderId="33" xfId="0" applyFont="1" applyFill="1" applyBorder="1" applyAlignment="1" applyProtection="1">
      <alignment horizontal="left" vertical="center" indent="1"/>
    </xf>
    <xf numFmtId="0" fontId="44" fillId="9" borderId="78" xfId="0" applyFont="1" applyFill="1" applyBorder="1" applyAlignment="1" applyProtection="1">
      <alignment horizontal="center"/>
    </xf>
    <xf numFmtId="0" fontId="44" fillId="9" borderId="79" xfId="0" applyFont="1" applyFill="1" applyBorder="1" applyAlignment="1" applyProtection="1">
      <alignment horizontal="center"/>
    </xf>
    <xf numFmtId="0" fontId="44" fillId="9" borderId="1" xfId="0" applyFont="1" applyFill="1" applyBorder="1" applyAlignment="1" applyProtection="1">
      <alignment horizontal="center"/>
    </xf>
    <xf numFmtId="170" fontId="44" fillId="0" borderId="82" xfId="0" applyNumberFormat="1" applyFont="1" applyBorder="1" applyAlignment="1" applyProtection="1">
      <alignment horizontal="right"/>
      <protection locked="0"/>
    </xf>
    <xf numFmtId="0" fontId="44" fillId="0" borderId="76" xfId="0" applyFont="1" applyBorder="1" applyAlignment="1" applyProtection="1">
      <alignment horizontal="left"/>
      <protection locked="0"/>
    </xf>
    <xf numFmtId="0" fontId="44" fillId="0" borderId="75" xfId="0" applyFont="1" applyBorder="1" applyAlignment="1" applyProtection="1">
      <alignment horizontal="left"/>
      <protection locked="0"/>
    </xf>
    <xf numFmtId="0" fontId="44" fillId="0" borderId="19" xfId="0" applyFont="1" applyBorder="1" applyAlignment="1" applyProtection="1">
      <alignment horizontal="left"/>
      <protection locked="0"/>
    </xf>
    <xf numFmtId="0" fontId="44" fillId="0" borderId="39" xfId="0" applyFont="1" applyBorder="1" applyAlignment="1" applyProtection="1">
      <alignment horizontal="left"/>
      <protection locked="0"/>
    </xf>
    <xf numFmtId="0" fontId="44" fillId="0" borderId="77" xfId="0" applyFont="1" applyBorder="1" applyAlignment="1" applyProtection="1">
      <alignment horizontal="left"/>
      <protection locked="0"/>
    </xf>
    <xf numFmtId="0" fontId="44" fillId="0" borderId="17" xfId="0" applyFont="1" applyBorder="1" applyAlignment="1" applyProtection="1">
      <alignment horizontal="left"/>
      <protection locked="0"/>
    </xf>
    <xf numFmtId="172" fontId="49" fillId="11" borderId="50" xfId="0" applyNumberFormat="1" applyFont="1" applyFill="1" applyBorder="1" applyAlignment="1" applyProtection="1">
      <alignment horizontal="left" indent="1"/>
    </xf>
    <xf numFmtId="172" fontId="49" fillId="11" borderId="49" xfId="0" applyNumberFormat="1" applyFont="1" applyFill="1" applyBorder="1" applyAlignment="1" applyProtection="1">
      <alignment horizontal="left" indent="1"/>
    </xf>
    <xf numFmtId="172" fontId="49" fillId="11" borderId="46" xfId="0" applyNumberFormat="1" applyFont="1" applyFill="1" applyBorder="1" applyAlignment="1" applyProtection="1">
      <alignment horizontal="left" indent="1"/>
    </xf>
    <xf numFmtId="0" fontId="57" fillId="0" borderId="92" xfId="0" applyFont="1" applyBorder="1" applyAlignment="1" applyProtection="1">
      <alignment horizontal="left" indent="3"/>
    </xf>
    <xf numFmtId="0" fontId="57" fillId="0" borderId="91" xfId="0" applyFont="1" applyBorder="1" applyAlignment="1" applyProtection="1">
      <alignment horizontal="left" indent="3"/>
    </xf>
    <xf numFmtId="0" fontId="57" fillId="0" borderId="90" xfId="0" applyFont="1" applyBorder="1" applyAlignment="1" applyProtection="1">
      <alignment horizontal="left" indent="3"/>
    </xf>
    <xf numFmtId="0" fontId="57" fillId="0" borderId="83" xfId="0" applyFont="1" applyBorder="1" applyAlignment="1" applyProtection="1">
      <alignment horizontal="left" indent="3"/>
    </xf>
    <xf numFmtId="0" fontId="57" fillId="0" borderId="82" xfId="0" applyFont="1" applyBorder="1" applyAlignment="1" applyProtection="1">
      <alignment horizontal="left" indent="3"/>
    </xf>
    <xf numFmtId="0" fontId="57" fillId="0" borderId="5" xfId="0" applyFont="1" applyBorder="1" applyAlignment="1" applyProtection="1">
      <alignment horizontal="left" indent="3"/>
    </xf>
    <xf numFmtId="171" fontId="60" fillId="0" borderId="98" xfId="0" applyNumberFormat="1" applyFont="1" applyBorder="1" applyAlignment="1" applyProtection="1"/>
    <xf numFmtId="171" fontId="44" fillId="0" borderId="39" xfId="0" applyNumberFormat="1" applyFont="1" applyBorder="1" applyAlignment="1" applyProtection="1"/>
    <xf numFmtId="171" fontId="44" fillId="0" borderId="77" xfId="0" applyNumberFormat="1" applyFont="1" applyBorder="1" applyAlignment="1" applyProtection="1">
      <alignment horizontal="right"/>
    </xf>
    <xf numFmtId="171" fontId="44" fillId="0" borderId="17" xfId="0" applyNumberFormat="1" applyFont="1" applyBorder="1" applyAlignment="1" applyProtection="1"/>
    <xf numFmtId="171" fontId="44" fillId="0" borderId="98" xfId="0" applyNumberFormat="1" applyFont="1" applyBorder="1" applyAlignment="1" applyProtection="1"/>
    <xf numFmtId="171" fontId="49" fillId="0" borderId="98" xfId="0" applyNumberFormat="1" applyFont="1" applyBorder="1" applyAlignment="1" applyProtection="1"/>
    <xf numFmtId="0" fontId="49" fillId="0" borderId="40" xfId="0" applyFont="1" applyBorder="1" applyAlignment="1" applyProtection="1">
      <alignment horizontal="left" indent="1"/>
    </xf>
    <xf numFmtId="0" fontId="49" fillId="0" borderId="62" xfId="0" applyFont="1" applyBorder="1" applyAlignment="1" applyProtection="1">
      <alignment horizontal="left" indent="1"/>
    </xf>
    <xf numFmtId="0" fontId="49" fillId="0" borderId="13" xfId="0" applyFont="1" applyBorder="1" applyAlignment="1" applyProtection="1">
      <alignment horizontal="left" indent="1"/>
    </xf>
    <xf numFmtId="0" fontId="57" fillId="0" borderId="50" xfId="0" applyFont="1" applyBorder="1" applyAlignment="1" applyProtection="1">
      <alignment horizontal="left"/>
    </xf>
    <xf numFmtId="0" fontId="57" fillId="0" borderId="49" xfId="0" applyFont="1" applyBorder="1" applyAlignment="1" applyProtection="1">
      <alignment horizontal="left"/>
    </xf>
    <xf numFmtId="10" fontId="47" fillId="0" borderId="14" xfId="0" applyNumberFormat="1" applyFont="1" applyBorder="1" applyProtection="1"/>
    <xf numFmtId="10" fontId="47" fillId="0" borderId="13" xfId="0" applyNumberFormat="1" applyFont="1" applyBorder="1" applyAlignment="1" applyProtection="1">
      <alignment horizontal="center"/>
      <protection locked="0"/>
    </xf>
    <xf numFmtId="10" fontId="47" fillId="0" borderId="14" xfId="0" applyNumberFormat="1" applyFont="1" applyBorder="1" applyAlignment="1" applyProtection="1">
      <alignment horizontal="center"/>
      <protection locked="0"/>
    </xf>
    <xf numFmtId="171" fontId="57" fillId="0" borderId="39" xfId="0" applyNumberFormat="1" applyFont="1" applyBorder="1" applyAlignment="1" applyProtection="1"/>
    <xf numFmtId="171" fontId="57" fillId="0" borderId="77" xfId="0" applyNumberFormat="1" applyFont="1" applyBorder="1" applyAlignment="1" applyProtection="1">
      <alignment horizontal="right"/>
    </xf>
    <xf numFmtId="171" fontId="57" fillId="0" borderId="17" xfId="0" applyNumberFormat="1" applyFont="1" applyBorder="1" applyAlignment="1" applyProtection="1"/>
    <xf numFmtId="0" fontId="60" fillId="0" borderId="13" xfId="0" applyFont="1" applyBorder="1" applyAlignment="1" applyProtection="1">
      <alignment horizontal="left" indent="1"/>
    </xf>
    <xf numFmtId="170" fontId="44" fillId="0" borderId="48" xfId="0" applyNumberFormat="1" applyFont="1" applyFill="1" applyBorder="1" applyAlignment="1" applyProtection="1">
      <alignment horizontal="right"/>
    </xf>
    <xf numFmtId="0" fontId="44" fillId="0" borderId="0" xfId="0" applyFont="1" applyBorder="1" applyAlignment="1" applyProtection="1"/>
    <xf numFmtId="171" fontId="60" fillId="3" borderId="84" xfId="0" applyNumberFormat="1" applyFont="1" applyFill="1" applyBorder="1" applyAlignment="1" applyProtection="1"/>
    <xf numFmtId="171" fontId="44" fillId="3" borderId="76" xfId="0" applyNumberFormat="1" applyFont="1" applyFill="1" applyBorder="1" applyAlignment="1" applyProtection="1"/>
    <xf numFmtId="171" fontId="44" fillId="3" borderId="75" xfId="0" applyNumberFormat="1" applyFont="1" applyFill="1" applyBorder="1" applyAlignment="1" applyProtection="1">
      <alignment horizontal="right"/>
    </xf>
    <xf numFmtId="171" fontId="44" fillId="3" borderId="19" xfId="0" applyNumberFormat="1" applyFont="1" applyFill="1" applyBorder="1" applyAlignment="1" applyProtection="1"/>
    <xf numFmtId="4" fontId="57" fillId="0" borderId="0" xfId="0" applyNumberFormat="1" applyFont="1" applyFill="1" applyProtection="1"/>
    <xf numFmtId="0" fontId="35" fillId="0" borderId="52" xfId="0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70" fontId="40" fillId="11" borderId="58" xfId="0" applyNumberFormat="1" applyFont="1" applyFill="1" applyBorder="1" applyAlignment="1">
      <alignment horizontal="right" indent="5"/>
    </xf>
    <xf numFmtId="170" fontId="40" fillId="11" borderId="37" xfId="0" applyNumberFormat="1" applyFont="1" applyFill="1" applyBorder="1" applyAlignment="1">
      <alignment horizontal="right" indent="5"/>
    </xf>
    <xf numFmtId="0" fontId="35" fillId="0" borderId="52" xfId="0" applyFont="1" applyBorder="1" applyAlignment="1">
      <alignment vertical="center"/>
    </xf>
    <xf numFmtId="0" fontId="0" fillId="0" borderId="55" xfId="0" applyBorder="1" applyAlignment="1">
      <alignment vertical="center"/>
    </xf>
    <xf numFmtId="170" fontId="40" fillId="11" borderId="39" xfId="0" applyNumberFormat="1" applyFont="1" applyFill="1" applyBorder="1" applyAlignment="1">
      <alignment horizontal="right" indent="5"/>
    </xf>
    <xf numFmtId="170" fontId="40" fillId="11" borderId="40" xfId="0" applyNumberFormat="1" applyFont="1" applyFill="1" applyBorder="1" applyAlignment="1">
      <alignment horizontal="right" indent="5"/>
    </xf>
    <xf numFmtId="0" fontId="0" fillId="0" borderId="59" xfId="0" applyBorder="1" applyAlignment="1">
      <alignment vertical="center"/>
    </xf>
    <xf numFmtId="0" fontId="35" fillId="0" borderId="55" xfId="0" applyFont="1" applyBorder="1" applyAlignment="1">
      <alignment vertical="center"/>
    </xf>
    <xf numFmtId="0" fontId="35" fillId="0" borderId="59" xfId="0" applyFont="1" applyBorder="1" applyAlignment="1">
      <alignment vertical="center"/>
    </xf>
    <xf numFmtId="0" fontId="35" fillId="0" borderId="59" xfId="0" applyFont="1" applyFill="1" applyBorder="1" applyAlignment="1">
      <alignment vertical="center"/>
    </xf>
    <xf numFmtId="0" fontId="37" fillId="0" borderId="0" xfId="4" applyFont="1" applyBorder="1" applyAlignment="1">
      <alignment horizontal="center"/>
    </xf>
    <xf numFmtId="0" fontId="38" fillId="9" borderId="34" xfId="0" applyFont="1" applyFill="1" applyBorder="1" applyAlignment="1">
      <alignment horizontal="center"/>
    </xf>
    <xf numFmtId="0" fontId="38" fillId="9" borderId="35" xfId="0" applyFont="1" applyFill="1" applyBorder="1" applyAlignment="1">
      <alignment horizontal="center"/>
    </xf>
    <xf numFmtId="0" fontId="38" fillId="9" borderId="36" xfId="0" applyFont="1" applyFill="1" applyBorder="1" applyAlignment="1">
      <alignment horizontal="center"/>
    </xf>
    <xf numFmtId="0" fontId="38" fillId="9" borderId="37" xfId="0" applyFont="1" applyFill="1" applyBorder="1" applyAlignment="1">
      <alignment horizontal="center"/>
    </xf>
    <xf numFmtId="170" fontId="1" fillId="9" borderId="38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51" xfId="0" applyFont="1" applyFill="1" applyBorder="1" applyAlignment="1">
      <alignment horizontal="center" vertical="center"/>
    </xf>
    <xf numFmtId="0" fontId="39" fillId="9" borderId="7" xfId="0" applyFont="1" applyFill="1" applyBorder="1" applyAlignment="1">
      <alignment horizontal="center"/>
    </xf>
    <xf numFmtId="0" fontId="40" fillId="10" borderId="0" xfId="0" applyFont="1" applyFill="1" applyBorder="1" applyAlignment="1">
      <alignment horizontal="center"/>
    </xf>
    <xf numFmtId="0" fontId="40" fillId="10" borderId="41" xfId="0" applyFont="1" applyFill="1" applyBorder="1" applyAlignment="1">
      <alignment horizontal="center"/>
    </xf>
    <xf numFmtId="0" fontId="39" fillId="9" borderId="44" xfId="0" applyFont="1" applyFill="1" applyBorder="1" applyAlignment="1">
      <alignment horizontal="center" vertical="center"/>
    </xf>
    <xf numFmtId="0" fontId="39" fillId="9" borderId="49" xfId="0" applyFont="1" applyFill="1" applyBorder="1" applyAlignment="1">
      <alignment horizontal="center" vertical="center"/>
    </xf>
    <xf numFmtId="0" fontId="39" fillId="9" borderId="42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wrapText="1"/>
    </xf>
    <xf numFmtId="0" fontId="39" fillId="9" borderId="50" xfId="0" applyFont="1" applyFill="1" applyBorder="1" applyAlignment="1">
      <alignment horizontal="center" wrapText="1"/>
    </xf>
    <xf numFmtId="0" fontId="35" fillId="0" borderId="52" xfId="4" applyFont="1" applyBorder="1" applyAlignment="1">
      <alignment vertical="center"/>
    </xf>
    <xf numFmtId="0" fontId="34" fillId="0" borderId="55" xfId="4" applyBorder="1" applyAlignment="1">
      <alignment vertical="center"/>
    </xf>
    <xf numFmtId="0" fontId="34" fillId="0" borderId="59" xfId="4" applyBorder="1" applyAlignment="1">
      <alignment vertical="center"/>
    </xf>
    <xf numFmtId="0" fontId="35" fillId="0" borderId="52" xfId="4" applyFont="1" applyFill="1" applyBorder="1" applyAlignment="1">
      <alignment vertical="center"/>
    </xf>
    <xf numFmtId="0" fontId="34" fillId="0" borderId="55" xfId="4" applyFill="1" applyBorder="1" applyAlignment="1">
      <alignment vertical="center"/>
    </xf>
    <xf numFmtId="0" fontId="35" fillId="0" borderId="59" xfId="4" applyFont="1" applyBorder="1" applyAlignment="1">
      <alignment vertical="center"/>
    </xf>
    <xf numFmtId="0" fontId="35" fillId="0" borderId="55" xfId="4" applyFont="1" applyBorder="1" applyAlignment="1">
      <alignment vertical="center"/>
    </xf>
    <xf numFmtId="0" fontId="38" fillId="9" borderId="38" xfId="4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0" fontId="39" fillId="9" borderId="33" xfId="0" applyNumberFormat="1" applyFont="1" applyFill="1" applyBorder="1" applyAlignment="1">
      <alignment horizontal="center" vertical="center"/>
    </xf>
    <xf numFmtId="170" fontId="39" fillId="9" borderId="53" xfId="0" applyNumberFormat="1" applyFont="1" applyFill="1" applyBorder="1" applyAlignment="1">
      <alignment horizontal="center" vertical="center"/>
    </xf>
    <xf numFmtId="170" fontId="39" fillId="9" borderId="13" xfId="0" applyNumberFormat="1" applyFont="1" applyFill="1" applyBorder="1" applyAlignment="1">
      <alignment horizontal="center" vertical="center"/>
    </xf>
    <xf numFmtId="170" fontId="39" fillId="9" borderId="62" xfId="0" applyNumberFormat="1" applyFont="1" applyFill="1" applyBorder="1" applyAlignment="1">
      <alignment horizontal="center" vertical="center"/>
    </xf>
    <xf numFmtId="0" fontId="39" fillId="9" borderId="9" xfId="0" applyFont="1" applyFill="1" applyBorder="1" applyAlignment="1">
      <alignment horizontal="center" vertical="center"/>
    </xf>
    <xf numFmtId="0" fontId="39" fillId="9" borderId="46" xfId="0" applyFont="1" applyFill="1" applyBorder="1" applyAlignment="1">
      <alignment horizontal="center" vertical="center"/>
    </xf>
    <xf numFmtId="0" fontId="39" fillId="9" borderId="42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indent="4"/>
    </xf>
    <xf numFmtId="14" fontId="7" fillId="3" borderId="0" xfId="0" applyNumberFormat="1" applyFont="1" applyFill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44" fillId="0" borderId="13" xfId="0" applyFont="1" applyFill="1" applyBorder="1" applyAlignment="1" applyProtection="1">
      <alignment horizontal="left" vertical="center" wrapText="1"/>
    </xf>
    <xf numFmtId="0" fontId="44" fillId="0" borderId="62" xfId="0" applyFont="1" applyFill="1" applyBorder="1" applyAlignment="1" applyProtection="1">
      <alignment horizontal="left" vertical="center" wrapText="1"/>
    </xf>
    <xf numFmtId="0" fontId="44" fillId="0" borderId="40" xfId="0" applyFont="1" applyFill="1" applyBorder="1" applyAlignment="1" applyProtection="1">
      <alignment horizontal="left" vertical="center" wrapText="1"/>
    </xf>
    <xf numFmtId="0" fontId="44" fillId="9" borderId="1" xfId="0" applyFont="1" applyFill="1" applyBorder="1" applyAlignment="1" applyProtection="1">
      <alignment horizontal="left" vertical="center" wrapText="1"/>
    </xf>
    <xf numFmtId="0" fontId="44" fillId="9" borderId="79" xfId="0" applyFont="1" applyFill="1" applyBorder="1" applyAlignment="1" applyProtection="1">
      <alignment horizontal="left" vertical="center" wrapText="1"/>
    </xf>
    <xf numFmtId="0" fontId="44" fillId="9" borderId="78" xfId="0" applyFont="1" applyFill="1" applyBorder="1" applyAlignment="1" applyProtection="1">
      <alignment horizontal="left" vertical="center" wrapText="1"/>
    </xf>
    <xf numFmtId="0" fontId="44" fillId="0" borderId="1" xfId="0" applyFont="1" applyBorder="1" applyAlignment="1" applyProtection="1">
      <alignment horizontal="center"/>
    </xf>
    <xf numFmtId="0" fontId="44" fillId="0" borderId="79" xfId="0" applyFont="1" applyBorder="1" applyAlignment="1" applyProtection="1">
      <alignment horizontal="center"/>
    </xf>
    <xf numFmtId="0" fontId="44" fillId="0" borderId="78" xfId="0" applyFont="1" applyBorder="1" applyAlignment="1" applyProtection="1">
      <alignment horizontal="center"/>
    </xf>
    <xf numFmtId="0" fontId="44" fillId="0" borderId="0" xfId="0" applyFont="1" applyAlignment="1" applyProtection="1">
      <alignment horizontal="left" indent="1"/>
    </xf>
    <xf numFmtId="0" fontId="44" fillId="0" borderId="0" xfId="0" applyFont="1" applyBorder="1" applyAlignment="1" applyProtection="1">
      <alignment horizontal="center"/>
    </xf>
    <xf numFmtId="0" fontId="47" fillId="15" borderId="71" xfId="0" applyFont="1" applyFill="1" applyBorder="1" applyAlignment="1" applyProtection="1">
      <alignment horizontal="left"/>
      <protection locked="0"/>
    </xf>
    <xf numFmtId="0" fontId="47" fillId="15" borderId="70" xfId="0" applyFont="1" applyFill="1" applyBorder="1" applyAlignment="1" applyProtection="1">
      <alignment horizontal="left"/>
      <protection locked="0"/>
    </xf>
    <xf numFmtId="0" fontId="47" fillId="15" borderId="72" xfId="0" applyFont="1" applyFill="1" applyBorder="1" applyAlignment="1" applyProtection="1">
      <alignment horizontal="left"/>
      <protection locked="0"/>
    </xf>
    <xf numFmtId="170" fontId="44" fillId="17" borderId="46" xfId="0" applyNumberFormat="1" applyFont="1" applyFill="1" applyBorder="1" applyAlignment="1" applyProtection="1">
      <alignment horizontal="center" vertical="center"/>
    </xf>
    <xf numFmtId="170" fontId="44" fillId="17" borderId="49" xfId="0" applyNumberFormat="1" applyFont="1" applyFill="1" applyBorder="1" applyAlignment="1" applyProtection="1">
      <alignment horizontal="center" vertical="center"/>
    </xf>
    <xf numFmtId="0" fontId="44" fillId="0" borderId="95" xfId="0" applyFont="1" applyBorder="1" applyAlignment="1" applyProtection="1">
      <alignment horizontal="center"/>
      <protection locked="0"/>
    </xf>
    <xf numFmtId="0" fontId="44" fillId="0" borderId="103" xfId="0" applyFont="1" applyBorder="1" applyAlignment="1" applyProtection="1">
      <alignment horizontal="center"/>
      <protection locked="0"/>
    </xf>
    <xf numFmtId="0" fontId="44" fillId="0" borderId="104" xfId="0" applyFont="1" applyBorder="1" applyAlignment="1" applyProtection="1">
      <alignment horizontal="center"/>
      <protection locked="0"/>
    </xf>
    <xf numFmtId="0" fontId="64" fillId="9" borderId="1" xfId="0" applyFont="1" applyFill="1" applyBorder="1" applyAlignment="1" applyProtection="1">
      <alignment horizontal="center"/>
    </xf>
    <xf numFmtId="0" fontId="64" fillId="9" borderId="79" xfId="0" applyFont="1" applyFill="1" applyBorder="1" applyAlignment="1" applyProtection="1">
      <alignment horizontal="center"/>
    </xf>
    <xf numFmtId="0" fontId="64" fillId="9" borderId="78" xfId="0" applyFont="1" applyFill="1" applyBorder="1" applyAlignment="1" applyProtection="1">
      <alignment horizontal="center"/>
    </xf>
    <xf numFmtId="0" fontId="47" fillId="11" borderId="15" xfId="0" applyFont="1" applyFill="1" applyBorder="1" applyAlignment="1" applyProtection="1">
      <alignment horizontal="center"/>
    </xf>
    <xf numFmtId="0" fontId="47" fillId="11" borderId="73" xfId="0" applyFont="1" applyFill="1" applyBorder="1" applyAlignment="1" applyProtection="1">
      <alignment horizontal="center"/>
    </xf>
    <xf numFmtId="0" fontId="47" fillId="11" borderId="16" xfId="0" applyFont="1" applyFill="1" applyBorder="1" applyAlignment="1" applyProtection="1">
      <alignment horizontal="center"/>
    </xf>
    <xf numFmtId="0" fontId="44" fillId="3" borderId="0" xfId="0" applyFont="1" applyFill="1" applyBorder="1" applyAlignment="1" applyProtection="1">
      <alignment horizontal="center"/>
      <protection locked="0"/>
    </xf>
    <xf numFmtId="170" fontId="64" fillId="9" borderId="1" xfId="0" applyNumberFormat="1" applyFont="1" applyFill="1" applyBorder="1" applyAlignment="1" applyProtection="1">
      <alignment horizontal="center"/>
    </xf>
    <xf numFmtId="0" fontId="64" fillId="9" borderId="1" xfId="0" applyFont="1" applyFill="1" applyBorder="1" applyAlignment="1" applyProtection="1">
      <alignment horizontal="left" indent="1"/>
    </xf>
    <xf numFmtId="0" fontId="64" fillId="9" borderId="79" xfId="0" applyFont="1" applyFill="1" applyBorder="1" applyAlignment="1" applyProtection="1">
      <alignment horizontal="left" indent="1"/>
    </xf>
    <xf numFmtId="0" fontId="64" fillId="9" borderId="78" xfId="0" applyFont="1" applyFill="1" applyBorder="1" applyAlignment="1" applyProtection="1">
      <alignment horizontal="left" indent="1"/>
    </xf>
    <xf numFmtId="0" fontId="44" fillId="0" borderId="1" xfId="0" applyFont="1" applyBorder="1" applyAlignment="1" applyProtection="1">
      <alignment horizontal="center"/>
      <protection locked="0"/>
    </xf>
    <xf numFmtId="0" fontId="44" fillId="0" borderId="79" xfId="0" applyFont="1" applyBorder="1" applyAlignment="1" applyProtection="1">
      <alignment horizontal="center"/>
      <protection locked="0"/>
    </xf>
    <xf numFmtId="0" fontId="44" fillId="0" borderId="78" xfId="0" applyFont="1" applyBorder="1" applyAlignment="1" applyProtection="1">
      <alignment horizontal="center"/>
      <protection locked="0"/>
    </xf>
    <xf numFmtId="0" fontId="64" fillId="9" borderId="46" xfId="0" applyFont="1" applyFill="1" applyBorder="1" applyAlignment="1" applyProtection="1">
      <alignment horizontal="left" indent="1"/>
    </xf>
    <xf numFmtId="0" fontId="64" fillId="9" borderId="49" xfId="0" applyFont="1" applyFill="1" applyBorder="1" applyAlignment="1" applyProtection="1">
      <alignment horizontal="left" indent="1"/>
    </xf>
    <xf numFmtId="0" fontId="65" fillId="9" borderId="103" xfId="0" applyFont="1" applyFill="1" applyBorder="1" applyAlignment="1" applyProtection="1">
      <alignment horizontal="left"/>
    </xf>
    <xf numFmtId="0" fontId="65" fillId="9" borderId="104" xfId="0" applyFont="1" applyFill="1" applyBorder="1" applyAlignment="1" applyProtection="1">
      <alignment horizontal="left"/>
    </xf>
    <xf numFmtId="0" fontId="64" fillId="9" borderId="33" xfId="0" applyFont="1" applyFill="1" applyBorder="1" applyAlignment="1" applyProtection="1">
      <alignment horizontal="left" vertical="center" indent="1"/>
    </xf>
    <xf numFmtId="0" fontId="64" fillId="9" borderId="53" xfId="0" applyFont="1" applyFill="1" applyBorder="1" applyAlignment="1" applyProtection="1">
      <alignment horizontal="left" vertical="center" indent="1"/>
    </xf>
    <xf numFmtId="0" fontId="64" fillId="9" borderId="35" xfId="0" applyFont="1" applyFill="1" applyBorder="1" applyAlignment="1" applyProtection="1">
      <alignment horizontal="left" vertical="center" indent="1"/>
    </xf>
    <xf numFmtId="0" fontId="64" fillId="9" borderId="90" xfId="0" applyFont="1" applyFill="1" applyBorder="1" applyAlignment="1" applyProtection="1">
      <alignment horizontal="left" vertical="center" indent="1"/>
    </xf>
    <xf numFmtId="0" fontId="64" fillId="9" borderId="91" xfId="0" applyFont="1" applyFill="1" applyBorder="1" applyAlignment="1" applyProtection="1">
      <alignment horizontal="left" vertical="center" indent="1"/>
    </xf>
    <xf numFmtId="0" fontId="64" fillId="9" borderId="92" xfId="0" applyFont="1" applyFill="1" applyBorder="1" applyAlignment="1" applyProtection="1">
      <alignment horizontal="left" vertical="center" indent="1"/>
    </xf>
    <xf numFmtId="0" fontId="47" fillId="14" borderId="38" xfId="0" applyFont="1" applyFill="1" applyBorder="1" applyAlignment="1" applyProtection="1">
      <alignment horizontal="center" vertical="center" wrapText="1"/>
    </xf>
    <xf numFmtId="0" fontId="47" fillId="14" borderId="51" xfId="0" applyFont="1" applyFill="1" applyBorder="1" applyAlignment="1" applyProtection="1">
      <alignment horizontal="center" vertical="center" wrapText="1"/>
    </xf>
    <xf numFmtId="170" fontId="64" fillId="3" borderId="0" xfId="0" applyNumberFormat="1" applyFont="1" applyFill="1" applyBorder="1" applyAlignment="1" applyProtection="1">
      <alignment horizontal="center"/>
    </xf>
    <xf numFmtId="0" fontId="64" fillId="3" borderId="0" xfId="0" applyFont="1" applyFill="1" applyBorder="1" applyAlignment="1" applyProtection="1">
      <alignment horizontal="center"/>
    </xf>
    <xf numFmtId="0" fontId="44" fillId="9" borderId="1" xfId="0" applyFont="1" applyFill="1" applyBorder="1" applyAlignment="1" applyProtection="1">
      <alignment horizontal="center"/>
    </xf>
    <xf numFmtId="0" fontId="44" fillId="9" borderId="79" xfId="0" applyFont="1" applyFill="1" applyBorder="1" applyAlignment="1" applyProtection="1">
      <alignment horizontal="center"/>
    </xf>
    <xf numFmtId="0" fontId="44" fillId="9" borderId="78" xfId="0" applyFont="1" applyFill="1" applyBorder="1" applyAlignment="1" applyProtection="1">
      <alignment horizontal="center"/>
    </xf>
    <xf numFmtId="0" fontId="47" fillId="11" borderId="1" xfId="0" applyFont="1" applyFill="1" applyBorder="1" applyAlignment="1" applyProtection="1">
      <alignment horizontal="center"/>
    </xf>
    <xf numFmtId="0" fontId="47" fillId="11" borderId="79" xfId="0" applyFont="1" applyFill="1" applyBorder="1" applyAlignment="1" applyProtection="1">
      <alignment horizontal="center"/>
    </xf>
    <xf numFmtId="0" fontId="47" fillId="11" borderId="78" xfId="0" applyFont="1" applyFill="1" applyBorder="1" applyAlignment="1" applyProtection="1">
      <alignment horizontal="center"/>
    </xf>
    <xf numFmtId="0" fontId="47" fillId="3" borderId="0" xfId="0" applyFont="1" applyFill="1" applyBorder="1" applyAlignment="1" applyProtection="1">
      <alignment horizontal="center"/>
    </xf>
    <xf numFmtId="172" fontId="49" fillId="11" borderId="46" xfId="0" applyNumberFormat="1" applyFont="1" applyFill="1" applyBorder="1" applyAlignment="1" applyProtection="1">
      <alignment horizontal="left" indent="1"/>
    </xf>
    <xf numFmtId="172" fontId="49" fillId="11" borderId="49" xfId="0" applyNumberFormat="1" applyFont="1" applyFill="1" applyBorder="1" applyAlignment="1" applyProtection="1">
      <alignment horizontal="left" indent="1"/>
    </xf>
    <xf numFmtId="172" fontId="49" fillId="11" borderId="50" xfId="0" applyNumberFormat="1" applyFont="1" applyFill="1" applyBorder="1" applyAlignment="1" applyProtection="1">
      <alignment horizontal="left" indent="1"/>
    </xf>
    <xf numFmtId="0" fontId="57" fillId="0" borderId="5" xfId="0" applyFont="1" applyBorder="1" applyAlignment="1" applyProtection="1">
      <alignment horizontal="left" indent="3"/>
    </xf>
    <xf numFmtId="0" fontId="57" fillId="0" borderId="82" xfId="0" applyFont="1" applyBorder="1" applyAlignment="1" applyProtection="1">
      <alignment horizontal="left" indent="3"/>
    </xf>
    <xf numFmtId="0" fontId="57" fillId="0" borderId="83" xfId="0" applyFont="1" applyBorder="1" applyAlignment="1" applyProtection="1">
      <alignment horizontal="left" indent="3"/>
    </xf>
    <xf numFmtId="173" fontId="47" fillId="14" borderId="38" xfId="0" applyNumberFormat="1" applyFont="1" applyFill="1" applyBorder="1" applyAlignment="1" applyProtection="1">
      <alignment horizontal="center" vertical="center" wrapText="1"/>
    </xf>
    <xf numFmtId="173" fontId="47" fillId="14" borderId="51" xfId="0" applyNumberFormat="1" applyFont="1" applyFill="1" applyBorder="1" applyAlignment="1" applyProtection="1">
      <alignment horizontal="center" vertical="center" wrapText="1"/>
    </xf>
    <xf numFmtId="170" fontId="49" fillId="3" borderId="0" xfId="0" applyNumberFormat="1" applyFont="1" applyFill="1" applyBorder="1" applyAlignment="1" applyProtection="1">
      <alignment horizontal="center"/>
    </xf>
    <xf numFmtId="0" fontId="44" fillId="0" borderId="17" xfId="0" applyFont="1" applyBorder="1" applyAlignment="1" applyProtection="1">
      <alignment horizontal="left"/>
      <protection locked="0"/>
    </xf>
    <xf numFmtId="0" fontId="44" fillId="0" borderId="77" xfId="0" applyFont="1" applyBorder="1" applyAlignment="1" applyProtection="1">
      <alignment horizontal="left"/>
      <protection locked="0"/>
    </xf>
    <xf numFmtId="0" fontId="44" fillId="0" borderId="39" xfId="0" applyFont="1" applyBorder="1" applyAlignment="1" applyProtection="1">
      <alignment horizontal="left"/>
      <protection locked="0"/>
    </xf>
    <xf numFmtId="170" fontId="49" fillId="0" borderId="1" xfId="0" applyNumberFormat="1" applyFont="1" applyFill="1" applyBorder="1" applyAlignment="1" applyProtection="1">
      <alignment horizontal="center"/>
    </xf>
    <xf numFmtId="170" fontId="49" fillId="0" borderId="79" xfId="0" applyNumberFormat="1" applyFont="1" applyFill="1" applyBorder="1" applyAlignment="1" applyProtection="1">
      <alignment horizontal="center"/>
    </xf>
    <xf numFmtId="170" fontId="49" fillId="0" borderId="78" xfId="0" applyNumberFormat="1" applyFont="1" applyFill="1" applyBorder="1" applyAlignment="1" applyProtection="1">
      <alignment horizontal="center"/>
    </xf>
    <xf numFmtId="0" fontId="57" fillId="0" borderId="5" xfId="0" applyFont="1" applyBorder="1" applyAlignment="1" applyProtection="1">
      <alignment horizontal="left"/>
    </xf>
    <xf numFmtId="0" fontId="57" fillId="0" borderId="82" xfId="0" applyFont="1" applyBorder="1" applyAlignment="1" applyProtection="1">
      <alignment horizontal="left"/>
    </xf>
    <xf numFmtId="0" fontId="57" fillId="0" borderId="83" xfId="0" applyFont="1" applyBorder="1" applyAlignment="1" applyProtection="1">
      <alignment horizontal="left"/>
    </xf>
    <xf numFmtId="0" fontId="57" fillId="0" borderId="90" xfId="0" applyFont="1" applyBorder="1" applyAlignment="1" applyProtection="1">
      <alignment horizontal="left" indent="3"/>
    </xf>
    <xf numFmtId="0" fontId="57" fillId="0" borderId="91" xfId="0" applyFont="1" applyBorder="1" applyAlignment="1" applyProtection="1">
      <alignment horizontal="left" indent="3"/>
    </xf>
    <xf numFmtId="0" fontId="57" fillId="0" borderId="92" xfId="0" applyFont="1" applyBorder="1" applyAlignment="1" applyProtection="1">
      <alignment horizontal="left" indent="3"/>
    </xf>
    <xf numFmtId="0" fontId="46" fillId="0" borderId="46" xfId="0" applyFont="1" applyBorder="1" applyAlignment="1" applyProtection="1">
      <alignment horizontal="center"/>
    </xf>
    <xf numFmtId="0" fontId="46" fillId="0" borderId="49" xfId="0" applyFont="1" applyBorder="1" applyAlignment="1" applyProtection="1">
      <alignment horizontal="center"/>
    </xf>
    <xf numFmtId="0" fontId="46" fillId="0" borderId="50" xfId="0" applyFont="1" applyBorder="1" applyAlignment="1" applyProtection="1">
      <alignment horizontal="center"/>
    </xf>
    <xf numFmtId="0" fontId="49" fillId="0" borderId="3" xfId="0" applyFont="1" applyBorder="1" applyAlignment="1" applyProtection="1">
      <alignment horizontal="left" indent="1"/>
    </xf>
    <xf numFmtId="0" fontId="49" fillId="0" borderId="36" xfId="0" applyFont="1" applyBorder="1" applyAlignment="1" applyProtection="1">
      <alignment horizontal="left" indent="1"/>
    </xf>
    <xf numFmtId="0" fontId="49" fillId="0" borderId="37" xfId="0" applyFont="1" applyBorder="1" applyAlignment="1" applyProtection="1">
      <alignment horizontal="left" indent="1"/>
    </xf>
    <xf numFmtId="0" fontId="57" fillId="0" borderId="86" xfId="0" applyFont="1" applyBorder="1" applyAlignment="1" applyProtection="1">
      <alignment horizontal="left"/>
    </xf>
    <xf numFmtId="0" fontId="57" fillId="0" borderId="87" xfId="0" applyFont="1" applyBorder="1" applyAlignment="1" applyProtection="1">
      <alignment horizontal="left"/>
    </xf>
    <xf numFmtId="14" fontId="46" fillId="0" borderId="46" xfId="0" applyNumberFormat="1" applyFont="1" applyBorder="1" applyAlignment="1" applyProtection="1">
      <alignment horizontal="center"/>
      <protection locked="0"/>
    </xf>
    <xf numFmtId="14" fontId="46" fillId="0" borderId="49" xfId="0" applyNumberFormat="1" applyFont="1" applyBorder="1" applyAlignment="1" applyProtection="1">
      <alignment horizontal="center"/>
      <protection locked="0"/>
    </xf>
    <xf numFmtId="14" fontId="46" fillId="0" borderId="50" xfId="0" applyNumberFormat="1" applyFont="1" applyBorder="1" applyAlignment="1" applyProtection="1">
      <alignment horizontal="center"/>
      <protection locked="0"/>
    </xf>
    <xf numFmtId="0" fontId="47" fillId="0" borderId="38" xfId="0" applyFont="1" applyBorder="1" applyAlignment="1" applyProtection="1">
      <alignment horizontal="center" vertical="center" wrapText="1"/>
    </xf>
    <xf numFmtId="0" fontId="47" fillId="0" borderId="51" xfId="0" applyFont="1" applyBorder="1" applyAlignment="1" applyProtection="1">
      <alignment horizontal="center" vertical="center" wrapText="1"/>
    </xf>
    <xf numFmtId="0" fontId="47" fillId="0" borderId="33" xfId="0" applyFont="1" applyBorder="1" applyAlignment="1" applyProtection="1">
      <alignment horizontal="center" vertical="center" wrapText="1"/>
    </xf>
    <xf numFmtId="0" fontId="47" fillId="0" borderId="46" xfId="0" applyFont="1" applyBorder="1" applyAlignment="1" applyProtection="1">
      <alignment horizontal="center" vertical="center" wrapText="1"/>
    </xf>
    <xf numFmtId="0" fontId="59" fillId="13" borderId="1" xfId="0" applyFont="1" applyFill="1" applyBorder="1" applyAlignment="1" applyProtection="1">
      <alignment horizontal="left" indent="1"/>
    </xf>
    <xf numFmtId="0" fontId="59" fillId="13" borderId="79" xfId="0" applyFont="1" applyFill="1" applyBorder="1" applyAlignment="1" applyProtection="1">
      <alignment horizontal="left" indent="1"/>
    </xf>
    <xf numFmtId="0" fontId="59" fillId="13" borderId="78" xfId="0" applyFont="1" applyFill="1" applyBorder="1" applyAlignment="1" applyProtection="1">
      <alignment horizontal="left" indent="1"/>
    </xf>
    <xf numFmtId="0" fontId="49" fillId="0" borderId="13" xfId="0" applyFont="1" applyBorder="1" applyAlignment="1" applyProtection="1">
      <alignment horizontal="left" indent="1"/>
    </xf>
    <xf numFmtId="0" fontId="49" fillId="0" borderId="62" xfId="0" applyFont="1" applyBorder="1" applyAlignment="1" applyProtection="1">
      <alignment horizontal="left" indent="1"/>
    </xf>
    <xf numFmtId="0" fontId="49" fillId="0" borderId="40" xfId="0" applyFont="1" applyBorder="1" applyAlignment="1" applyProtection="1">
      <alignment horizontal="left" indent="1"/>
    </xf>
    <xf numFmtId="0" fontId="50" fillId="9" borderId="1" xfId="0" applyFont="1" applyFill="1" applyBorder="1" applyAlignment="1" applyProtection="1">
      <alignment horizontal="left" vertical="center" indent="1"/>
    </xf>
    <xf numFmtId="0" fontId="50" fillId="9" borderId="79" xfId="0" applyFont="1" applyFill="1" applyBorder="1" applyAlignment="1" applyProtection="1">
      <alignment horizontal="left" vertical="center" indent="1"/>
    </xf>
    <xf numFmtId="0" fontId="50" fillId="9" borderId="78" xfId="0" applyFont="1" applyFill="1" applyBorder="1" applyAlignment="1" applyProtection="1">
      <alignment horizontal="left" vertical="center" indent="1"/>
    </xf>
    <xf numFmtId="0" fontId="50" fillId="9" borderId="1" xfId="0" applyFont="1" applyFill="1" applyBorder="1" applyAlignment="1" applyProtection="1">
      <alignment horizontal="left" vertical="center"/>
      <protection locked="0"/>
    </xf>
    <xf numFmtId="0" fontId="50" fillId="9" borderId="79" xfId="0" applyFont="1" applyFill="1" applyBorder="1" applyAlignment="1" applyProtection="1">
      <alignment horizontal="left" vertical="center"/>
      <protection locked="0"/>
    </xf>
    <xf numFmtId="0" fontId="50" fillId="9" borderId="78" xfId="0" applyFont="1" applyFill="1" applyBorder="1" applyAlignment="1" applyProtection="1">
      <alignment horizontal="left" vertical="center"/>
      <protection locked="0"/>
    </xf>
    <xf numFmtId="0" fontId="51" fillId="0" borderId="33" xfId="0" applyFont="1" applyBorder="1" applyAlignment="1" applyProtection="1">
      <alignment horizontal="center" vertical="center" wrapText="1"/>
    </xf>
    <xf numFmtId="0" fontId="55" fillId="0" borderId="53" xfId="0" applyFont="1" applyBorder="1" applyAlignment="1" applyProtection="1">
      <alignment horizontal="center" vertical="center" wrapText="1"/>
    </xf>
    <xf numFmtId="0" fontId="55" fillId="0" borderId="35" xfId="0" applyFont="1" applyBorder="1" applyAlignment="1" applyProtection="1">
      <alignment horizontal="center" vertical="center" wrapText="1"/>
    </xf>
    <xf numFmtId="0" fontId="55" fillId="0" borderId="46" xfId="0" applyFont="1" applyBorder="1" applyAlignment="1" applyProtection="1">
      <alignment horizontal="center" vertical="center" wrapText="1"/>
    </xf>
    <xf numFmtId="0" fontId="55" fillId="0" borderId="49" xfId="0" applyFont="1" applyBorder="1" applyAlignment="1" applyProtection="1">
      <alignment horizontal="center" vertical="center" wrapText="1"/>
    </xf>
    <xf numFmtId="0" fontId="55" fillId="0" borderId="50" xfId="0" applyFont="1" applyBorder="1" applyAlignment="1" applyProtection="1">
      <alignment horizontal="center" vertical="center" wrapText="1"/>
    </xf>
    <xf numFmtId="0" fontId="46" fillId="0" borderId="33" xfId="0" applyFont="1" applyBorder="1" applyAlignment="1" applyProtection="1">
      <alignment horizontal="center" vertical="center"/>
    </xf>
    <xf numFmtId="0" fontId="46" fillId="0" borderId="53" xfId="0" applyFont="1" applyBorder="1" applyAlignment="1" applyProtection="1">
      <alignment horizontal="center" vertical="center"/>
    </xf>
    <xf numFmtId="0" fontId="46" fillId="0" borderId="35" xfId="0" applyFont="1" applyBorder="1" applyAlignment="1" applyProtection="1">
      <alignment horizontal="center" vertical="center"/>
    </xf>
    <xf numFmtId="0" fontId="46" fillId="0" borderId="46" xfId="0" applyFont="1" applyBorder="1" applyAlignment="1" applyProtection="1">
      <alignment horizontal="center" vertical="center"/>
    </xf>
    <xf numFmtId="0" fontId="46" fillId="0" borderId="49" xfId="0" applyFont="1" applyBorder="1" applyAlignment="1" applyProtection="1">
      <alignment horizontal="center" vertical="center"/>
    </xf>
    <xf numFmtId="0" fontId="46" fillId="0" borderId="50" xfId="0" applyFont="1" applyBorder="1" applyAlignment="1" applyProtection="1">
      <alignment horizontal="center" vertical="center"/>
    </xf>
    <xf numFmtId="0" fontId="46" fillId="0" borderId="33" xfId="0" applyFont="1" applyBorder="1" applyAlignment="1" applyProtection="1">
      <alignment horizontal="center"/>
    </xf>
    <xf numFmtId="0" fontId="46" fillId="0" borderId="53" xfId="0" applyFont="1" applyBorder="1" applyAlignment="1" applyProtection="1">
      <alignment horizontal="center"/>
    </xf>
    <xf numFmtId="0" fontId="46" fillId="0" borderId="35" xfId="0" applyFont="1" applyBorder="1" applyAlignment="1" applyProtection="1">
      <alignment horizontal="center"/>
    </xf>
    <xf numFmtId="17" fontId="46" fillId="0" borderId="1" xfId="0" applyNumberFormat="1" applyFont="1" applyBorder="1" applyAlignment="1" applyProtection="1">
      <alignment horizontal="center"/>
    </xf>
    <xf numFmtId="17" fontId="46" fillId="0" borderId="79" xfId="0" applyNumberFormat="1" applyFont="1" applyBorder="1" applyAlignment="1" applyProtection="1">
      <alignment horizontal="center"/>
    </xf>
    <xf numFmtId="0" fontId="56" fillId="0" borderId="38" xfId="0" applyFont="1" applyBorder="1" applyAlignment="1" applyProtection="1">
      <alignment horizontal="center" vertical="center" wrapText="1"/>
    </xf>
    <xf numFmtId="0" fontId="56" fillId="0" borderId="8" xfId="0" applyFont="1" applyBorder="1" applyAlignment="1" applyProtection="1">
      <alignment horizontal="center" vertical="center" wrapText="1"/>
    </xf>
    <xf numFmtId="0" fontId="56" fillId="0" borderId="51" xfId="0" applyFont="1" applyBorder="1" applyAlignment="1" applyProtection="1">
      <alignment horizontal="center" vertical="center" wrapText="1"/>
    </xf>
    <xf numFmtId="166" fontId="24" fillId="7" borderId="0" xfId="1" applyFont="1" applyFill="1" applyAlignment="1" applyProtection="1">
      <alignment horizontal="left" vertical="center" indent="3"/>
    </xf>
    <xf numFmtId="167" fontId="24" fillId="8" borderId="0" xfId="1" applyNumberFormat="1" applyFont="1" applyFill="1" applyAlignment="1" applyProtection="1">
      <alignment horizontal="right" vertical="center"/>
    </xf>
    <xf numFmtId="166" fontId="23" fillId="8" borderId="0" xfId="1" applyFont="1" applyFill="1" applyAlignment="1" applyProtection="1">
      <alignment horizontal="left" vertical="center"/>
      <protection locked="0"/>
    </xf>
    <xf numFmtId="0" fontId="29" fillId="0" borderId="32" xfId="2" applyFill="1" applyBorder="1"/>
    <xf numFmtId="0" fontId="80" fillId="0" borderId="0" xfId="5" applyFont="1" applyAlignment="1" applyProtection="1">
      <alignment horizontal="left" indent="1"/>
    </xf>
    <xf numFmtId="0" fontId="80" fillId="0" borderId="0" xfId="5" applyFont="1" applyBorder="1" applyAlignment="1" applyProtection="1">
      <alignment horizontal="center"/>
    </xf>
    <xf numFmtId="0" fontId="80" fillId="0" borderId="46" xfId="5" applyFont="1" applyFill="1" applyBorder="1" applyAlignment="1" applyProtection="1">
      <alignment horizontal="left"/>
    </xf>
    <xf numFmtId="0" fontId="80" fillId="0" borderId="49" xfId="5" applyFont="1" applyFill="1" applyBorder="1" applyAlignment="1" applyProtection="1">
      <alignment horizontal="left"/>
    </xf>
    <xf numFmtId="0" fontId="80" fillId="0" borderId="50" xfId="5" applyFont="1" applyFill="1" applyBorder="1" applyAlignment="1" applyProtection="1">
      <alignment horizontal="left"/>
    </xf>
    <xf numFmtId="0" fontId="75" fillId="22" borderId="71" xfId="5" applyFont="1" applyFill="1" applyBorder="1" applyAlignment="1" applyProtection="1">
      <alignment horizontal="left"/>
      <protection locked="0"/>
    </xf>
    <xf numFmtId="0" fontId="75" fillId="22" borderId="70" xfId="5" applyFont="1" applyFill="1" applyBorder="1" applyAlignment="1" applyProtection="1">
      <alignment horizontal="left"/>
      <protection locked="0"/>
    </xf>
    <xf numFmtId="0" fontId="75" fillId="22" borderId="72" xfId="5" applyFont="1" applyFill="1" applyBorder="1" applyAlignment="1" applyProtection="1">
      <alignment horizontal="left"/>
      <protection locked="0"/>
    </xf>
    <xf numFmtId="170" fontId="80" fillId="18" borderId="46" xfId="5" applyNumberFormat="1" applyFont="1" applyFill="1" applyBorder="1" applyAlignment="1" applyProtection="1">
      <alignment horizontal="center" vertical="center"/>
    </xf>
    <xf numFmtId="170" fontId="80" fillId="18" borderId="49" xfId="5" applyNumberFormat="1" applyFont="1" applyFill="1" applyBorder="1" applyAlignment="1" applyProtection="1">
      <alignment horizontal="center" vertical="center"/>
    </xf>
    <xf numFmtId="0" fontId="80" fillId="0" borderId="5" xfId="5" applyFont="1" applyFill="1" applyBorder="1" applyAlignment="1" applyProtection="1">
      <alignment horizontal="left" vertical="center" wrapText="1"/>
    </xf>
    <xf numFmtId="0" fontId="80" fillId="0" borderId="82" xfId="5" applyFont="1" applyFill="1" applyBorder="1" applyAlignment="1" applyProtection="1">
      <alignment horizontal="left" vertical="center" wrapText="1"/>
    </xf>
    <xf numFmtId="0" fontId="80" fillId="0" borderId="83" xfId="5" applyFont="1" applyFill="1" applyBorder="1" applyAlignment="1" applyProtection="1">
      <alignment horizontal="left" vertical="center" wrapText="1"/>
    </xf>
    <xf numFmtId="0" fontId="80" fillId="0" borderId="11" xfId="5" applyFont="1" applyFill="1" applyBorder="1" applyAlignment="1" applyProtection="1">
      <alignment horizontal="left" vertical="center" wrapText="1"/>
    </xf>
    <xf numFmtId="0" fontId="80" fillId="0" borderId="86" xfId="5" applyFont="1" applyFill="1" applyBorder="1" applyAlignment="1" applyProtection="1">
      <alignment horizontal="left" vertical="center" wrapText="1"/>
    </xf>
    <xf numFmtId="0" fontId="80" fillId="0" borderId="87" xfId="5" applyFont="1" applyFill="1" applyBorder="1" applyAlignment="1" applyProtection="1">
      <alignment horizontal="left" vertical="center" wrapText="1"/>
    </xf>
    <xf numFmtId="0" fontId="80" fillId="0" borderId="13" xfId="5" applyFont="1" applyFill="1" applyBorder="1" applyAlignment="1" applyProtection="1">
      <alignment horizontal="left" vertical="center" wrapText="1"/>
    </xf>
    <xf numFmtId="0" fontId="80" fillId="0" borderId="62" xfId="5" applyFont="1" applyFill="1" applyBorder="1" applyAlignment="1" applyProtection="1">
      <alignment horizontal="left" vertical="center" wrapText="1"/>
    </xf>
    <xf numFmtId="0" fontId="80" fillId="0" borderId="40" xfId="5" applyFont="1" applyFill="1" applyBorder="1" applyAlignment="1" applyProtection="1">
      <alignment horizontal="left" vertical="center" wrapText="1"/>
    </xf>
    <xf numFmtId="0" fontId="80" fillId="0" borderId="1" xfId="5" applyFont="1" applyBorder="1" applyAlignment="1" applyProtection="1">
      <alignment horizontal="center"/>
    </xf>
    <xf numFmtId="0" fontId="80" fillId="0" borderId="79" xfId="5" applyFont="1" applyBorder="1" applyAlignment="1" applyProtection="1">
      <alignment horizontal="center"/>
    </xf>
    <xf numFmtId="0" fontId="80" fillId="0" borderId="78" xfId="5" applyFont="1" applyBorder="1" applyAlignment="1" applyProtection="1">
      <alignment horizontal="center"/>
    </xf>
    <xf numFmtId="0" fontId="83" fillId="18" borderId="1" xfId="5" applyFont="1" applyFill="1" applyBorder="1" applyAlignment="1" applyProtection="1">
      <alignment horizontal="center"/>
    </xf>
    <xf numFmtId="0" fontId="83" fillId="18" borderId="79" xfId="5" applyFont="1" applyFill="1" applyBorder="1" applyAlignment="1" applyProtection="1">
      <alignment horizontal="center"/>
    </xf>
    <xf numFmtId="0" fontId="83" fillId="18" borderId="78" xfId="5" applyFont="1" applyFill="1" applyBorder="1" applyAlignment="1" applyProtection="1">
      <alignment horizontal="center"/>
    </xf>
    <xf numFmtId="0" fontId="75" fillId="20" borderId="15" xfId="5" applyFont="1" applyFill="1" applyBorder="1" applyAlignment="1" applyProtection="1">
      <alignment horizontal="center"/>
    </xf>
    <xf numFmtId="0" fontId="75" fillId="20" borderId="73" xfId="5" applyFont="1" applyFill="1" applyBorder="1" applyAlignment="1" applyProtection="1">
      <alignment horizontal="center"/>
    </xf>
    <xf numFmtId="0" fontId="75" fillId="20" borderId="16" xfId="5" applyFont="1" applyFill="1" applyBorder="1" applyAlignment="1" applyProtection="1">
      <alignment horizontal="center"/>
    </xf>
    <xf numFmtId="0" fontId="80" fillId="18" borderId="1" xfId="5" applyFont="1" applyFill="1" applyBorder="1" applyAlignment="1" applyProtection="1">
      <alignment horizontal="left" vertical="center" wrapText="1"/>
    </xf>
    <xf numFmtId="0" fontId="80" fillId="18" borderId="79" xfId="5" applyFont="1" applyFill="1" applyBorder="1" applyAlignment="1" applyProtection="1">
      <alignment horizontal="left" vertical="center" wrapText="1"/>
    </xf>
    <xf numFmtId="0" fontId="80" fillId="18" borderId="78" xfId="5" applyFont="1" applyFill="1" applyBorder="1" applyAlignment="1" applyProtection="1">
      <alignment horizontal="left" vertical="center" wrapText="1"/>
    </xf>
    <xf numFmtId="0" fontId="80" fillId="6" borderId="0" xfId="5" applyFont="1" applyFill="1" applyBorder="1" applyAlignment="1" applyProtection="1">
      <alignment horizontal="center"/>
      <protection locked="0"/>
    </xf>
    <xf numFmtId="0" fontId="83" fillId="18" borderId="1" xfId="5" applyFont="1" applyFill="1" applyBorder="1" applyAlignment="1" applyProtection="1">
      <alignment horizontal="left" indent="1"/>
    </xf>
    <xf numFmtId="0" fontId="83" fillId="18" borderId="79" xfId="5" applyFont="1" applyFill="1" applyBorder="1" applyAlignment="1" applyProtection="1">
      <alignment horizontal="left" indent="1"/>
    </xf>
    <xf numFmtId="0" fontId="83" fillId="18" borderId="78" xfId="5" applyFont="1" applyFill="1" applyBorder="1" applyAlignment="1" applyProtection="1">
      <alignment horizontal="left" indent="1"/>
    </xf>
    <xf numFmtId="0" fontId="80" fillId="0" borderId="1" xfId="5" applyFont="1" applyBorder="1" applyAlignment="1" applyProtection="1">
      <alignment horizontal="center"/>
      <protection locked="0"/>
    </xf>
    <xf numFmtId="0" fontId="80" fillId="0" borderId="79" xfId="5" applyFont="1" applyBorder="1" applyAlignment="1" applyProtection="1">
      <alignment horizontal="center"/>
      <protection locked="0"/>
    </xf>
    <xf numFmtId="0" fontId="80" fillId="0" borderId="78" xfId="5" applyFont="1" applyBorder="1" applyAlignment="1" applyProtection="1">
      <alignment horizontal="center"/>
      <protection locked="0"/>
    </xf>
    <xf numFmtId="0" fontId="83" fillId="18" borderId="46" xfId="5" applyFont="1" applyFill="1" applyBorder="1" applyAlignment="1" applyProtection="1">
      <alignment horizontal="left" indent="1"/>
    </xf>
    <xf numFmtId="0" fontId="83" fillId="18" borderId="49" xfId="5" applyFont="1" applyFill="1" applyBorder="1" applyAlignment="1" applyProtection="1">
      <alignment horizontal="left" indent="1"/>
    </xf>
    <xf numFmtId="0" fontId="84" fillId="18" borderId="103" xfId="5" applyFont="1" applyFill="1" applyBorder="1" applyAlignment="1" applyProtection="1">
      <alignment horizontal="left"/>
    </xf>
    <xf numFmtId="0" fontId="84" fillId="18" borderId="104" xfId="5" applyFont="1" applyFill="1" applyBorder="1" applyAlignment="1" applyProtection="1">
      <alignment horizontal="left"/>
    </xf>
    <xf numFmtId="0" fontId="80" fillId="0" borderId="95" xfId="5" applyFont="1" applyBorder="1" applyAlignment="1" applyProtection="1">
      <alignment horizontal="center"/>
      <protection locked="0"/>
    </xf>
    <xf numFmtId="0" fontId="80" fillId="0" borderId="103" xfId="5" applyFont="1" applyBorder="1" applyAlignment="1" applyProtection="1">
      <alignment horizontal="center"/>
      <protection locked="0"/>
    </xf>
    <xf numFmtId="0" fontId="80" fillId="0" borderId="104" xfId="5" applyFont="1" applyBorder="1" applyAlignment="1" applyProtection="1">
      <alignment horizontal="center"/>
      <protection locked="0"/>
    </xf>
    <xf numFmtId="170" fontId="83" fillId="6" borderId="0" xfId="5" applyNumberFormat="1" applyFont="1" applyFill="1" applyBorder="1" applyAlignment="1" applyProtection="1">
      <alignment horizontal="center"/>
    </xf>
    <xf numFmtId="0" fontId="83" fillId="6" borderId="0" xfId="5" applyFont="1" applyFill="1" applyBorder="1" applyAlignment="1" applyProtection="1">
      <alignment horizontal="center"/>
    </xf>
    <xf numFmtId="0" fontId="80" fillId="18" borderId="1" xfId="5" applyFont="1" applyFill="1" applyBorder="1" applyAlignment="1" applyProtection="1">
      <alignment horizontal="center"/>
    </xf>
    <xf numFmtId="0" fontId="80" fillId="18" borderId="79" xfId="5" applyFont="1" applyFill="1" applyBorder="1" applyAlignment="1" applyProtection="1">
      <alignment horizontal="center"/>
    </xf>
    <xf numFmtId="0" fontId="80" fillId="18" borderId="78" xfId="5" applyFont="1" applyFill="1" applyBorder="1" applyAlignment="1" applyProtection="1">
      <alignment horizontal="center"/>
    </xf>
    <xf numFmtId="0" fontId="75" fillId="20" borderId="1" xfId="5" applyFont="1" applyFill="1" applyBorder="1" applyAlignment="1" applyProtection="1">
      <alignment horizontal="center"/>
    </xf>
    <xf numFmtId="0" fontId="75" fillId="20" borderId="79" xfId="5" applyFont="1" applyFill="1" applyBorder="1" applyAlignment="1" applyProtection="1">
      <alignment horizontal="center"/>
    </xf>
    <xf numFmtId="0" fontId="75" fillId="20" borderId="78" xfId="5" applyFont="1" applyFill="1" applyBorder="1" applyAlignment="1" applyProtection="1">
      <alignment horizontal="center"/>
    </xf>
    <xf numFmtId="0" fontId="75" fillId="6" borderId="0" xfId="5" applyFont="1" applyFill="1" applyBorder="1" applyAlignment="1" applyProtection="1">
      <alignment horizontal="center"/>
    </xf>
    <xf numFmtId="0" fontId="83" fillId="18" borderId="33" xfId="5" applyFont="1" applyFill="1" applyBorder="1" applyAlignment="1" applyProtection="1">
      <alignment horizontal="left" vertical="center" indent="1"/>
    </xf>
    <xf numFmtId="0" fontId="83" fillId="18" borderId="53" xfId="5" applyFont="1" applyFill="1" applyBorder="1" applyAlignment="1" applyProtection="1">
      <alignment horizontal="left" vertical="center" indent="1"/>
    </xf>
    <xf numFmtId="0" fontId="83" fillId="18" borderId="35" xfId="5" applyFont="1" applyFill="1" applyBorder="1" applyAlignment="1" applyProtection="1">
      <alignment horizontal="left" vertical="center" indent="1"/>
    </xf>
    <xf numFmtId="0" fontId="83" fillId="18" borderId="90" xfId="5" applyFont="1" applyFill="1" applyBorder="1" applyAlignment="1" applyProtection="1">
      <alignment horizontal="left" vertical="center" indent="1"/>
    </xf>
    <xf numFmtId="0" fontId="83" fillId="18" borderId="91" xfId="5" applyFont="1" applyFill="1" applyBorder="1" applyAlignment="1" applyProtection="1">
      <alignment horizontal="left" vertical="center" indent="1"/>
    </xf>
    <xf numFmtId="0" fontId="83" fillId="18" borderId="92" xfId="5" applyFont="1" applyFill="1" applyBorder="1" applyAlignment="1" applyProtection="1">
      <alignment horizontal="left" vertical="center" indent="1"/>
    </xf>
    <xf numFmtId="0" fontId="80" fillId="0" borderId="19" xfId="5" applyFont="1" applyBorder="1" applyAlignment="1" applyProtection="1">
      <alignment horizontal="left"/>
      <protection locked="0"/>
    </xf>
    <xf numFmtId="0" fontId="80" fillId="0" borderId="75" xfId="5" applyFont="1" applyBorder="1" applyAlignment="1" applyProtection="1">
      <alignment horizontal="left"/>
      <protection locked="0"/>
    </xf>
    <xf numFmtId="0" fontId="80" fillId="0" borderId="76" xfId="5" applyFont="1" applyBorder="1" applyAlignment="1" applyProtection="1">
      <alignment horizontal="left"/>
      <protection locked="0"/>
    </xf>
    <xf numFmtId="0" fontId="80" fillId="0" borderId="74" xfId="5" applyFont="1" applyBorder="1" applyAlignment="1" applyProtection="1">
      <alignment horizontal="left"/>
      <protection locked="0"/>
    </xf>
    <xf numFmtId="0" fontId="80" fillId="0" borderId="42" xfId="5" applyFont="1" applyBorder="1" applyAlignment="1" applyProtection="1">
      <alignment horizontal="left"/>
      <protection locked="0"/>
    </xf>
    <xf numFmtId="0" fontId="80" fillId="0" borderId="68" xfId="5" applyFont="1" applyBorder="1" applyAlignment="1" applyProtection="1">
      <alignment horizontal="left"/>
      <protection locked="0"/>
    </xf>
    <xf numFmtId="170" fontId="83" fillId="18" borderId="1" xfId="5" applyNumberFormat="1" applyFont="1" applyFill="1" applyBorder="1" applyAlignment="1" applyProtection="1">
      <alignment horizontal="center"/>
    </xf>
    <xf numFmtId="0" fontId="80" fillId="0" borderId="5" xfId="5" applyFont="1" applyBorder="1" applyAlignment="1" applyProtection="1">
      <alignment horizontal="left"/>
      <protection locked="0"/>
    </xf>
    <xf numFmtId="0" fontId="80" fillId="0" borderId="82" xfId="5" applyFont="1" applyBorder="1" applyAlignment="1" applyProtection="1">
      <alignment horizontal="left"/>
      <protection locked="0"/>
    </xf>
    <xf numFmtId="0" fontId="80" fillId="0" borderId="83" xfId="5" applyFont="1" applyBorder="1" applyAlignment="1" applyProtection="1">
      <alignment horizontal="left"/>
      <protection locked="0"/>
    </xf>
    <xf numFmtId="0" fontId="75" fillId="21" borderId="38" xfId="5" applyFont="1" applyFill="1" applyBorder="1" applyAlignment="1" applyProtection="1">
      <alignment horizontal="center" vertical="center" wrapText="1"/>
    </xf>
    <xf numFmtId="0" fontId="75" fillId="21" borderId="51" xfId="5" applyFont="1" applyFill="1" applyBorder="1" applyAlignment="1" applyProtection="1">
      <alignment horizontal="center" vertical="center" wrapText="1"/>
    </xf>
    <xf numFmtId="173" fontId="75" fillId="21" borderId="38" xfId="5" applyNumberFormat="1" applyFont="1" applyFill="1" applyBorder="1" applyAlignment="1" applyProtection="1">
      <alignment horizontal="center" vertical="center" wrapText="1"/>
    </xf>
    <xf numFmtId="173" fontId="75" fillId="21" borderId="51" xfId="5" applyNumberFormat="1" applyFont="1" applyFill="1" applyBorder="1" applyAlignment="1" applyProtection="1">
      <alignment horizontal="center" vertical="center" wrapText="1"/>
    </xf>
    <xf numFmtId="170" fontId="79" fillId="6" borderId="0" xfId="5" applyNumberFormat="1" applyFont="1" applyFill="1" applyBorder="1" applyAlignment="1" applyProtection="1">
      <alignment horizontal="center"/>
    </xf>
    <xf numFmtId="0" fontId="80" fillId="0" borderId="17" xfId="5" applyFont="1" applyBorder="1" applyAlignment="1" applyProtection="1">
      <alignment horizontal="left"/>
      <protection locked="0"/>
    </xf>
    <xf numFmtId="0" fontId="80" fillId="0" borderId="77" xfId="5" applyFont="1" applyBorder="1" applyAlignment="1" applyProtection="1">
      <alignment horizontal="left"/>
      <protection locked="0"/>
    </xf>
    <xf numFmtId="0" fontId="80" fillId="0" borderId="39" xfId="5" applyFont="1" applyBorder="1" applyAlignment="1" applyProtection="1">
      <alignment horizontal="left"/>
      <protection locked="0"/>
    </xf>
    <xf numFmtId="0" fontId="41" fillId="0" borderId="5" xfId="5" applyFont="1" applyBorder="1" applyAlignment="1" applyProtection="1">
      <alignment horizontal="left" indent="3"/>
    </xf>
    <xf numFmtId="0" fontId="41" fillId="0" borderId="82" xfId="5" applyFont="1" applyBorder="1" applyAlignment="1" applyProtection="1">
      <alignment horizontal="left" indent="3"/>
    </xf>
    <xf numFmtId="0" fontId="41" fillId="0" borderId="83" xfId="5" applyFont="1" applyBorder="1" applyAlignment="1" applyProtection="1">
      <alignment horizontal="left" indent="3"/>
    </xf>
    <xf numFmtId="0" fontId="41" fillId="0" borderId="90" xfId="5" applyFont="1" applyBorder="1" applyAlignment="1" applyProtection="1">
      <alignment horizontal="left" indent="3"/>
    </xf>
    <xf numFmtId="0" fontId="41" fillId="0" borderId="91" xfId="5" applyFont="1" applyBorder="1" applyAlignment="1" applyProtection="1">
      <alignment horizontal="left" indent="3"/>
    </xf>
    <xf numFmtId="0" fontId="41" fillId="0" borderId="92" xfId="5" applyFont="1" applyBorder="1" applyAlignment="1" applyProtection="1">
      <alignment horizontal="left" indent="3"/>
    </xf>
    <xf numFmtId="172" fontId="79" fillId="20" borderId="46" xfId="5" applyNumberFormat="1" applyFont="1" applyFill="1" applyBorder="1" applyAlignment="1" applyProtection="1">
      <alignment horizontal="left" indent="1"/>
    </xf>
    <xf numFmtId="172" fontId="79" fillId="20" borderId="49" xfId="5" applyNumberFormat="1" applyFont="1" applyFill="1" applyBorder="1" applyAlignment="1" applyProtection="1">
      <alignment horizontal="left" indent="1"/>
    </xf>
    <xf numFmtId="172" fontId="79" fillId="20" borderId="50" xfId="5" applyNumberFormat="1" applyFont="1" applyFill="1" applyBorder="1" applyAlignment="1" applyProtection="1">
      <alignment horizontal="left" indent="1"/>
    </xf>
    <xf numFmtId="170" fontId="79" fillId="0" borderId="1" xfId="5" applyNumberFormat="1" applyFont="1" applyFill="1" applyBorder="1" applyAlignment="1" applyProtection="1">
      <alignment horizontal="center"/>
    </xf>
    <xf numFmtId="170" fontId="79" fillId="0" borderId="79" xfId="5" applyNumberFormat="1" applyFont="1" applyFill="1" applyBorder="1" applyAlignment="1" applyProtection="1">
      <alignment horizontal="center"/>
    </xf>
    <xf numFmtId="170" fontId="79" fillId="0" borderId="78" xfId="5" applyNumberFormat="1" applyFont="1" applyFill="1" applyBorder="1" applyAlignment="1" applyProtection="1">
      <alignment horizontal="center"/>
    </xf>
    <xf numFmtId="0" fontId="41" fillId="0" borderId="82" xfId="5" applyFont="1" applyBorder="1" applyAlignment="1" applyProtection="1">
      <alignment horizontal="left"/>
    </xf>
    <xf numFmtId="0" fontId="41" fillId="0" borderId="83" xfId="5" applyFont="1" applyBorder="1" applyAlignment="1" applyProtection="1">
      <alignment horizontal="left"/>
    </xf>
    <xf numFmtId="0" fontId="41" fillId="0" borderId="86" xfId="5" applyFont="1" applyBorder="1" applyAlignment="1" applyProtection="1">
      <alignment horizontal="left"/>
    </xf>
    <xf numFmtId="0" fontId="41" fillId="0" borderId="87" xfId="5" applyFont="1" applyBorder="1" applyAlignment="1" applyProtection="1">
      <alignment horizontal="left"/>
    </xf>
    <xf numFmtId="0" fontId="79" fillId="0" borderId="13" xfId="5" applyFont="1" applyBorder="1" applyAlignment="1" applyProtection="1">
      <alignment horizontal="left" indent="1"/>
    </xf>
    <xf numFmtId="0" fontId="79" fillId="0" borderId="62" xfId="5" applyFont="1" applyBorder="1" applyAlignment="1" applyProtection="1">
      <alignment horizontal="left" indent="1"/>
    </xf>
    <xf numFmtId="0" fontId="79" fillId="0" borderId="40" xfId="5" applyFont="1" applyBorder="1" applyAlignment="1" applyProtection="1">
      <alignment horizontal="left" indent="1"/>
    </xf>
    <xf numFmtId="14" fontId="43" fillId="0" borderId="46" xfId="5" applyNumberFormat="1" applyFont="1" applyBorder="1" applyAlignment="1" applyProtection="1">
      <alignment horizontal="center"/>
      <protection locked="0"/>
    </xf>
    <xf numFmtId="14" fontId="43" fillId="0" borderId="49" xfId="5" applyNumberFormat="1" applyFont="1" applyBorder="1" applyAlignment="1" applyProtection="1">
      <alignment horizontal="center"/>
      <protection locked="0"/>
    </xf>
    <xf numFmtId="14" fontId="43" fillId="0" borderId="50" xfId="5" applyNumberFormat="1" applyFont="1" applyBorder="1" applyAlignment="1" applyProtection="1">
      <alignment horizontal="center"/>
      <protection locked="0"/>
    </xf>
    <xf numFmtId="0" fontId="75" fillId="0" borderId="38" xfId="5" applyFont="1" applyBorder="1" applyAlignment="1" applyProtection="1">
      <alignment horizontal="center" vertical="center" wrapText="1"/>
    </xf>
    <xf numFmtId="0" fontId="75" fillId="0" borderId="51" xfId="5" applyFont="1" applyBorder="1" applyAlignment="1" applyProtection="1">
      <alignment horizontal="center" vertical="center" wrapText="1"/>
    </xf>
    <xf numFmtId="0" fontId="75" fillId="0" borderId="33" xfId="5" applyFont="1" applyBorder="1" applyAlignment="1" applyProtection="1">
      <alignment horizontal="center" vertical="center" wrapText="1"/>
    </xf>
    <xf numFmtId="0" fontId="75" fillId="0" borderId="46" xfId="5" applyFont="1" applyBorder="1" applyAlignment="1" applyProtection="1">
      <alignment horizontal="center" vertical="center" wrapText="1"/>
    </xf>
    <xf numFmtId="0" fontId="76" fillId="19" borderId="1" xfId="5" applyFont="1" applyFill="1" applyBorder="1" applyAlignment="1" applyProtection="1">
      <alignment horizontal="left" indent="1"/>
    </xf>
    <xf numFmtId="0" fontId="76" fillId="19" borderId="79" xfId="5" applyFont="1" applyFill="1" applyBorder="1" applyAlignment="1" applyProtection="1">
      <alignment horizontal="left" indent="1"/>
    </xf>
    <xf numFmtId="0" fontId="76" fillId="19" borderId="78" xfId="5" applyFont="1" applyFill="1" applyBorder="1" applyAlignment="1" applyProtection="1">
      <alignment horizontal="left" indent="1"/>
    </xf>
    <xf numFmtId="0" fontId="79" fillId="0" borderId="3" xfId="5" applyFont="1" applyBorder="1" applyAlignment="1" applyProtection="1">
      <alignment horizontal="left" indent="1"/>
    </xf>
    <xf numFmtId="0" fontId="79" fillId="0" borderId="36" xfId="5" applyFont="1" applyBorder="1" applyAlignment="1" applyProtection="1">
      <alignment horizontal="left" indent="1"/>
    </xf>
    <xf numFmtId="0" fontId="79" fillId="0" borderId="37" xfId="5" applyFont="1" applyBorder="1" applyAlignment="1" applyProtection="1">
      <alignment horizontal="left" indent="1"/>
    </xf>
    <xf numFmtId="0" fontId="68" fillId="18" borderId="1" xfId="5" applyFont="1" applyFill="1" applyBorder="1" applyAlignment="1" applyProtection="1">
      <alignment horizontal="left" vertical="center" indent="1"/>
    </xf>
    <xf numFmtId="0" fontId="68" fillId="18" borderId="79" xfId="5" applyFont="1" applyFill="1" applyBorder="1" applyAlignment="1" applyProtection="1">
      <alignment horizontal="left" vertical="center" indent="1"/>
    </xf>
    <xf numFmtId="0" fontId="68" fillId="18" borderId="78" xfId="5" applyFont="1" applyFill="1" applyBorder="1" applyAlignment="1" applyProtection="1">
      <alignment horizontal="left" vertical="center" indent="1"/>
    </xf>
    <xf numFmtId="0" fontId="68" fillId="18" borderId="1" xfId="5" applyFont="1" applyFill="1" applyBorder="1" applyAlignment="1" applyProtection="1">
      <alignment horizontal="left" vertical="center"/>
      <protection locked="0"/>
    </xf>
    <xf numFmtId="0" fontId="68" fillId="18" borderId="79" xfId="5" applyFont="1" applyFill="1" applyBorder="1" applyAlignment="1" applyProtection="1">
      <alignment horizontal="left" vertical="center"/>
      <protection locked="0"/>
    </xf>
    <xf numFmtId="0" fontId="68" fillId="18" borderId="78" xfId="5" applyFont="1" applyFill="1" applyBorder="1" applyAlignment="1" applyProtection="1">
      <alignment horizontal="left" vertical="center"/>
      <protection locked="0"/>
    </xf>
    <xf numFmtId="0" fontId="69" fillId="0" borderId="33" xfId="5" applyFont="1" applyBorder="1" applyAlignment="1" applyProtection="1">
      <alignment horizontal="center" vertical="center" wrapText="1"/>
    </xf>
    <xf numFmtId="0" fontId="73" fillId="0" borderId="53" xfId="5" applyFont="1" applyBorder="1" applyAlignment="1" applyProtection="1">
      <alignment horizontal="center" vertical="center" wrapText="1"/>
    </xf>
    <xf numFmtId="0" fontId="73" fillId="0" borderId="35" xfId="5" applyFont="1" applyBorder="1" applyAlignment="1" applyProtection="1">
      <alignment horizontal="center" vertical="center" wrapText="1"/>
    </xf>
    <xf numFmtId="0" fontId="73" fillId="0" borderId="46" xfId="5" applyFont="1" applyBorder="1" applyAlignment="1" applyProtection="1">
      <alignment horizontal="center" vertical="center" wrapText="1"/>
    </xf>
    <xf numFmtId="0" fontId="73" fillId="0" borderId="49" xfId="5" applyFont="1" applyBorder="1" applyAlignment="1" applyProtection="1">
      <alignment horizontal="center" vertical="center" wrapText="1"/>
    </xf>
    <xf numFmtId="0" fontId="73" fillId="0" borderId="50" xfId="5" applyFont="1" applyBorder="1" applyAlignment="1" applyProtection="1">
      <alignment horizontal="center" vertical="center" wrapText="1"/>
    </xf>
    <xf numFmtId="0" fontId="43" fillId="0" borderId="33" xfId="5" applyFont="1" applyBorder="1" applyAlignment="1" applyProtection="1">
      <alignment horizontal="center" vertical="center"/>
    </xf>
    <xf numFmtId="0" fontId="43" fillId="0" borderId="53" xfId="5" applyFont="1" applyBorder="1" applyAlignment="1" applyProtection="1">
      <alignment horizontal="center" vertical="center"/>
    </xf>
    <xf numFmtId="0" fontId="43" fillId="0" borderId="35" xfId="5" applyFont="1" applyBorder="1" applyAlignment="1" applyProtection="1">
      <alignment horizontal="center" vertical="center"/>
    </xf>
    <xf numFmtId="0" fontId="43" fillId="0" borderId="46" xfId="5" applyFont="1" applyBorder="1" applyAlignment="1" applyProtection="1">
      <alignment horizontal="center" vertical="center"/>
    </xf>
    <xf numFmtId="0" fontId="43" fillId="0" borderId="49" xfId="5" applyFont="1" applyBorder="1" applyAlignment="1" applyProtection="1">
      <alignment horizontal="center" vertical="center"/>
    </xf>
    <xf numFmtId="0" fontId="43" fillId="0" borderId="50" xfId="5" applyFont="1" applyBorder="1" applyAlignment="1" applyProtection="1">
      <alignment horizontal="center" vertical="center"/>
    </xf>
    <xf numFmtId="0" fontId="43" fillId="0" borderId="33" xfId="5" applyFont="1" applyBorder="1" applyAlignment="1" applyProtection="1">
      <alignment horizontal="center"/>
    </xf>
    <xf numFmtId="0" fontId="43" fillId="0" borderId="53" xfId="5" applyFont="1" applyBorder="1" applyAlignment="1" applyProtection="1">
      <alignment horizontal="center"/>
    </xf>
    <xf numFmtId="0" fontId="43" fillId="0" borderId="35" xfId="5" applyFont="1" applyBorder="1" applyAlignment="1" applyProtection="1">
      <alignment horizontal="center"/>
    </xf>
    <xf numFmtId="174" fontId="43" fillId="0" borderId="1" xfId="5" applyNumberFormat="1" applyFont="1" applyBorder="1" applyAlignment="1" applyProtection="1">
      <alignment horizontal="center"/>
    </xf>
    <xf numFmtId="174" fontId="43" fillId="0" borderId="79" xfId="5" applyNumberFormat="1" applyFont="1" applyBorder="1" applyAlignment="1" applyProtection="1">
      <alignment horizontal="center"/>
    </xf>
    <xf numFmtId="0" fontId="74" fillId="0" borderId="38" xfId="5" applyFont="1" applyBorder="1" applyAlignment="1" applyProtection="1">
      <alignment horizontal="center" vertical="center" wrapText="1"/>
    </xf>
    <xf numFmtId="0" fontId="74" fillId="0" borderId="8" xfId="5" applyFont="1" applyBorder="1" applyAlignment="1" applyProtection="1">
      <alignment horizontal="center" vertical="center" wrapText="1"/>
    </xf>
    <xf numFmtId="0" fontId="74" fillId="0" borderId="51" xfId="5" applyFont="1" applyBorder="1" applyAlignment="1" applyProtection="1">
      <alignment horizontal="center" vertical="center" wrapText="1"/>
    </xf>
    <xf numFmtId="0" fontId="43" fillId="0" borderId="46" xfId="5" applyFont="1" applyBorder="1" applyAlignment="1" applyProtection="1">
      <alignment horizontal="center"/>
    </xf>
    <xf numFmtId="0" fontId="43" fillId="0" borderId="49" xfId="5" applyFont="1" applyBorder="1" applyAlignment="1" applyProtection="1">
      <alignment horizontal="center"/>
    </xf>
    <xf numFmtId="0" fontId="43" fillId="0" borderId="50" xfId="5" applyFont="1" applyBorder="1" applyAlignment="1" applyProtection="1">
      <alignment horizontal="center"/>
    </xf>
    <xf numFmtId="0" fontId="30" fillId="3" borderId="0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Border="1" applyAlignment="1" applyProtection="1">
      <alignment horizontal="center"/>
      <protection locked="0"/>
    </xf>
    <xf numFmtId="170" fontId="64" fillId="0" borderId="0" xfId="0" applyNumberFormat="1" applyFont="1" applyFill="1" applyBorder="1" applyAlignment="1" applyProtection="1">
      <alignment horizontal="center"/>
    </xf>
    <xf numFmtId="0" fontId="64" fillId="0" borderId="0" xfId="0" applyFont="1" applyFill="1" applyBorder="1" applyAlignment="1" applyProtection="1">
      <alignment horizontal="center"/>
    </xf>
    <xf numFmtId="0" fontId="47" fillId="0" borderId="0" xfId="0" applyFont="1" applyFill="1" applyBorder="1" applyAlignment="1" applyProtection="1">
      <alignment horizontal="center"/>
    </xf>
    <xf numFmtId="170" fontId="49" fillId="0" borderId="0" xfId="0" applyNumberFormat="1" applyFont="1" applyFill="1" applyBorder="1" applyAlignment="1" applyProtection="1">
      <alignment horizontal="center"/>
    </xf>
    <xf numFmtId="0" fontId="44" fillId="0" borderId="62" xfId="0" applyFont="1" applyBorder="1" applyAlignment="1" applyProtection="1">
      <alignment horizontal="center"/>
    </xf>
    <xf numFmtId="0" fontId="44" fillId="0" borderId="74" xfId="0" applyFont="1" applyBorder="1" applyAlignment="1" applyProtection="1">
      <alignment horizontal="left"/>
      <protection locked="0"/>
    </xf>
    <xf numFmtId="0" fontId="44" fillId="0" borderId="42" xfId="0" applyFont="1" applyBorder="1" applyAlignment="1" applyProtection="1">
      <alignment horizontal="left"/>
      <protection locked="0"/>
    </xf>
    <xf numFmtId="0" fontId="44" fillId="0" borderId="68" xfId="0" applyFont="1" applyBorder="1" applyAlignment="1" applyProtection="1">
      <alignment horizontal="left"/>
      <protection locked="0"/>
    </xf>
    <xf numFmtId="0" fontId="44" fillId="0" borderId="19" xfId="0" applyFont="1" applyBorder="1" applyAlignment="1" applyProtection="1">
      <alignment horizontal="left"/>
      <protection locked="0"/>
    </xf>
    <xf numFmtId="0" fontId="44" fillId="0" borderId="75" xfId="0" applyFont="1" applyBorder="1" applyAlignment="1" applyProtection="1">
      <alignment horizontal="left"/>
      <protection locked="0"/>
    </xf>
    <xf numFmtId="0" fontId="44" fillId="0" borderId="76" xfId="0" applyFont="1" applyBorder="1" applyAlignment="1" applyProtection="1">
      <alignment horizontal="left"/>
      <protection locked="0"/>
    </xf>
    <xf numFmtId="0" fontId="44" fillId="0" borderId="5" xfId="0" applyFont="1" applyBorder="1" applyAlignment="1" applyProtection="1">
      <alignment horizontal="left"/>
      <protection locked="0"/>
    </xf>
    <xf numFmtId="0" fontId="44" fillId="0" borderId="82" xfId="0" applyFont="1" applyBorder="1" applyAlignment="1" applyProtection="1">
      <alignment horizontal="left"/>
      <protection locked="0"/>
    </xf>
    <xf numFmtId="0" fontId="44" fillId="0" borderId="83" xfId="0" applyFont="1" applyBorder="1" applyAlignment="1" applyProtection="1">
      <alignment horizontal="left"/>
      <protection locked="0"/>
    </xf>
    <xf numFmtId="3" fontId="44" fillId="0" borderId="1" xfId="0" applyNumberFormat="1" applyFont="1" applyBorder="1" applyAlignment="1" applyProtection="1">
      <alignment horizontal="center"/>
      <protection locked="0"/>
    </xf>
    <xf numFmtId="3" fontId="44" fillId="0" borderId="79" xfId="0" applyNumberFormat="1" applyFont="1" applyBorder="1" applyAlignment="1" applyProtection="1">
      <alignment horizontal="center"/>
      <protection locked="0"/>
    </xf>
    <xf numFmtId="3" fontId="44" fillId="0" borderId="78" xfId="0" applyNumberFormat="1" applyFont="1" applyBorder="1" applyAlignment="1" applyProtection="1">
      <alignment horizontal="center"/>
      <protection locked="0"/>
    </xf>
    <xf numFmtId="0" fontId="44" fillId="0" borderId="21" xfId="0" applyFont="1" applyBorder="1" applyAlignment="1" applyProtection="1">
      <alignment horizontal="left"/>
      <protection locked="0"/>
    </xf>
    <xf numFmtId="0" fontId="0" fillId="0" borderId="56" xfId="0" applyBorder="1" applyAlignment="1">
      <alignment horizontal="left"/>
    </xf>
    <xf numFmtId="0" fontId="0" fillId="0" borderId="88" xfId="0" applyBorder="1" applyAlignment="1">
      <alignment horizontal="left"/>
    </xf>
    <xf numFmtId="0" fontId="44" fillId="0" borderId="11" xfId="0" applyFont="1" applyFill="1" applyBorder="1" applyAlignment="1" applyProtection="1">
      <alignment horizontal="left"/>
    </xf>
    <xf numFmtId="0" fontId="44" fillId="0" borderId="86" xfId="0" applyFont="1" applyFill="1" applyBorder="1" applyAlignment="1" applyProtection="1">
      <alignment horizontal="left"/>
    </xf>
    <xf numFmtId="0" fontId="44" fillId="0" borderId="87" xfId="0" applyFont="1" applyFill="1" applyBorder="1" applyAlignment="1" applyProtection="1">
      <alignment horizontal="left"/>
    </xf>
    <xf numFmtId="170" fontId="61" fillId="0" borderId="1" xfId="0" applyNumberFormat="1" applyFont="1" applyFill="1" applyBorder="1" applyAlignment="1" applyProtection="1">
      <alignment horizontal="center"/>
    </xf>
    <xf numFmtId="170" fontId="61" fillId="0" borderId="79" xfId="0" applyNumberFormat="1" applyFont="1" applyFill="1" applyBorder="1" applyAlignment="1" applyProtection="1">
      <alignment horizontal="center"/>
    </xf>
    <xf numFmtId="170" fontId="61" fillId="0" borderId="78" xfId="0" applyNumberFormat="1" applyFont="1" applyFill="1" applyBorder="1" applyAlignment="1" applyProtection="1">
      <alignment horizontal="center"/>
    </xf>
    <xf numFmtId="14" fontId="58" fillId="0" borderId="46" xfId="0" applyNumberFormat="1" applyFont="1" applyBorder="1" applyAlignment="1" applyProtection="1">
      <alignment horizontal="center"/>
      <protection locked="0"/>
    </xf>
    <xf numFmtId="14" fontId="58" fillId="0" borderId="49" xfId="0" applyNumberFormat="1" applyFont="1" applyBorder="1" applyAlignment="1" applyProtection="1">
      <alignment horizontal="center"/>
      <protection locked="0"/>
    </xf>
    <xf numFmtId="14" fontId="58" fillId="0" borderId="50" xfId="0" applyNumberFormat="1" applyFont="1" applyBorder="1" applyAlignment="1" applyProtection="1">
      <alignment horizontal="center"/>
      <protection locked="0"/>
    </xf>
    <xf numFmtId="0" fontId="44" fillId="0" borderId="17" xfId="0" applyFont="1" applyFill="1" applyBorder="1" applyAlignment="1" applyProtection="1">
      <alignment horizontal="left"/>
      <protection locked="0"/>
    </xf>
    <xf numFmtId="0" fontId="44" fillId="0" borderId="77" xfId="0" applyFont="1" applyFill="1" applyBorder="1" applyAlignment="1" applyProtection="1">
      <alignment horizontal="left"/>
      <protection locked="0"/>
    </xf>
    <xf numFmtId="0" fontId="44" fillId="0" borderId="39" xfId="0" applyFont="1" applyFill="1" applyBorder="1" applyAlignment="1" applyProtection="1">
      <alignment horizontal="left"/>
      <protection locked="0"/>
    </xf>
    <xf numFmtId="0" fontId="0" fillId="0" borderId="79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7" fillId="5" borderId="0" xfId="0" applyFont="1" applyFill="1" applyAlignment="1" applyProtection="1">
      <alignment horizontal="left" vertical="center" indent="4"/>
    </xf>
    <xf numFmtId="14" fontId="7" fillId="6" borderId="0" xfId="0" applyNumberFormat="1" applyFont="1" applyFill="1" applyAlignment="1" applyProtection="1">
      <alignment horizontal="right" vertical="center"/>
    </xf>
    <xf numFmtId="0" fontId="6" fillId="6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23" xfId="0" applyFont="1" applyFill="1" applyBorder="1" applyAlignment="1" applyProtection="1">
      <alignment horizontal="center" vertical="center"/>
      <protection locked="0"/>
    </xf>
    <xf numFmtId="170" fontId="47" fillId="0" borderId="76" xfId="0" applyNumberFormat="1" applyFont="1" applyFill="1" applyBorder="1" applyAlignment="1" applyProtection="1">
      <alignment horizontal="right" vertical="center" wrapText="1"/>
    </xf>
    <xf numFmtId="170" fontId="47" fillId="0" borderId="19" xfId="0" applyNumberFormat="1" applyFont="1" applyFill="1" applyBorder="1" applyAlignment="1" applyProtection="1">
      <alignment horizontal="right" vertical="center" wrapText="1"/>
    </xf>
    <xf numFmtId="0" fontId="0" fillId="0" borderId="83" xfId="0" applyBorder="1" applyAlignment="1">
      <alignment horizontal="left"/>
    </xf>
    <xf numFmtId="0" fontId="0" fillId="0" borderId="82" xfId="0" applyBorder="1" applyAlignment="1">
      <alignment horizontal="left"/>
    </xf>
    <xf numFmtId="170" fontId="44" fillId="0" borderId="18" xfId="0" applyNumberFormat="1" applyFont="1" applyFill="1" applyBorder="1" applyAlignment="1" applyProtection="1">
      <alignment horizontal="right"/>
    </xf>
    <xf numFmtId="170" fontId="44" fillId="0" borderId="17" xfId="0" applyNumberFormat="1" applyFont="1" applyFill="1" applyBorder="1" applyAlignment="1" applyProtection="1">
      <alignment horizontal="right"/>
    </xf>
    <xf numFmtId="170" fontId="47" fillId="0" borderId="39" xfId="0" applyNumberFormat="1" applyFont="1" applyFill="1" applyBorder="1" applyAlignment="1" applyProtection="1">
      <alignment horizontal="right" vertical="center" wrapText="1"/>
    </xf>
    <xf numFmtId="170" fontId="47" fillId="0" borderId="17" xfId="0" applyNumberFormat="1" applyFont="1" applyFill="1" applyBorder="1" applyAlignment="1" applyProtection="1">
      <alignment horizontal="right" vertical="center" wrapText="1"/>
    </xf>
  </cellXfs>
  <cellStyles count="6">
    <cellStyle name="Excel Built-in Normal" xfId="1"/>
    <cellStyle name="Hypertextový odkaz" xfId="3" builtinId="8"/>
    <cellStyle name="Normální" xfId="0" builtinId="0"/>
    <cellStyle name="Normální 2" xfId="2"/>
    <cellStyle name="Normální 2 2" xfId="4"/>
    <cellStyle name="normální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nghammerov&#225;/Documents/TSMCH/Rozbory%20hospoda&#345;en&#237;/Rozbor%20hospoda&#345;en&#237;%202014/Rozbory%201-Q-2014/Tabulka%20rozbory%20-%20032014%20-%20TSM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6">
          <cell r="F6">
            <v>0</v>
          </cell>
        </row>
        <row r="42">
          <cell r="F42">
            <v>0</v>
          </cell>
          <cell r="G42">
            <v>0</v>
          </cell>
          <cell r="H42">
            <v>610</v>
          </cell>
          <cell r="I42">
            <v>76</v>
          </cell>
        </row>
        <row r="43">
          <cell r="F43">
            <v>208</v>
          </cell>
          <cell r="G43">
            <v>0</v>
          </cell>
          <cell r="H43">
            <v>200</v>
          </cell>
          <cell r="I43">
            <v>0</v>
          </cell>
        </row>
        <row r="44">
          <cell r="F44">
            <v>15628</v>
          </cell>
          <cell r="G44">
            <v>0</v>
          </cell>
          <cell r="H44">
            <v>0</v>
          </cell>
          <cell r="I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workbookViewId="0">
      <selection activeCell="C16" sqref="C16"/>
    </sheetView>
  </sheetViews>
  <sheetFormatPr defaultColWidth="0" defaultRowHeight="15" x14ac:dyDescent="0.25"/>
  <cols>
    <col min="1" max="1" width="93.28515625" style="244" bestFit="1" customWidth="1"/>
    <col min="2" max="2" width="15.42578125" style="244" customWidth="1"/>
    <col min="3" max="3" width="19.42578125" style="244" customWidth="1"/>
    <col min="4" max="4" width="0" style="244" hidden="1" customWidth="1"/>
    <col min="5" max="16384" width="9.140625" style="244" hidden="1"/>
  </cols>
  <sheetData>
    <row r="1" spans="1:3" ht="21" x14ac:dyDescent="0.35">
      <c r="A1" s="243" t="s">
        <v>211</v>
      </c>
    </row>
    <row r="2" spans="1:3" x14ac:dyDescent="0.25">
      <c r="A2" s="245"/>
    </row>
    <row r="3" spans="1:3" x14ac:dyDescent="0.25">
      <c r="A3" s="245" t="s">
        <v>212</v>
      </c>
    </row>
    <row r="4" spans="1:3" x14ac:dyDescent="0.25">
      <c r="A4" s="246" t="s">
        <v>213</v>
      </c>
    </row>
    <row r="5" spans="1:3" x14ac:dyDescent="0.25">
      <c r="A5" s="246" t="s">
        <v>214</v>
      </c>
    </row>
    <row r="6" spans="1:3" x14ac:dyDescent="0.25">
      <c r="A6" s="245"/>
    </row>
    <row r="7" spans="1:3" x14ac:dyDescent="0.25">
      <c r="A7" s="245" t="s">
        <v>215</v>
      </c>
      <c r="B7" s="244" t="s">
        <v>216</v>
      </c>
    </row>
    <row r="8" spans="1:3" ht="32.25" customHeight="1" x14ac:dyDescent="0.25">
      <c r="A8" s="247" t="s">
        <v>283</v>
      </c>
      <c r="B8" s="255" t="s">
        <v>217</v>
      </c>
    </row>
    <row r="9" spans="1:3" x14ac:dyDescent="0.25">
      <c r="A9" s="248" t="s">
        <v>218</v>
      </c>
      <c r="B9" s="255" t="s">
        <v>219</v>
      </c>
    </row>
    <row r="10" spans="1:3" x14ac:dyDescent="0.25">
      <c r="A10" s="250"/>
    </row>
    <row r="11" spans="1:3" x14ac:dyDescent="0.25">
      <c r="A11" s="251" t="s">
        <v>220</v>
      </c>
    </row>
    <row r="12" spans="1:3" x14ac:dyDescent="0.25">
      <c r="A12" s="252" t="s">
        <v>184</v>
      </c>
      <c r="B12" s="255" t="s">
        <v>221</v>
      </c>
      <c r="C12" s="249" t="s">
        <v>222</v>
      </c>
    </row>
    <row r="13" spans="1:3" x14ac:dyDescent="0.25">
      <c r="A13" s="252" t="s">
        <v>188</v>
      </c>
      <c r="B13" s="249" t="s">
        <v>221</v>
      </c>
      <c r="C13" s="249" t="s">
        <v>222</v>
      </c>
    </row>
    <row r="14" spans="1:3" x14ac:dyDescent="0.25">
      <c r="A14" s="252" t="s">
        <v>223</v>
      </c>
      <c r="B14" s="249" t="s">
        <v>221</v>
      </c>
      <c r="C14" s="249" t="s">
        <v>222</v>
      </c>
    </row>
    <row r="15" spans="1:3" x14ac:dyDescent="0.25">
      <c r="A15" s="252" t="s">
        <v>224</v>
      </c>
      <c r="B15" s="249" t="s">
        <v>221</v>
      </c>
      <c r="C15" s="255" t="s">
        <v>222</v>
      </c>
    </row>
    <row r="16" spans="1:3" x14ac:dyDescent="0.25">
      <c r="A16" s="252" t="s">
        <v>206</v>
      </c>
      <c r="B16" s="249" t="s">
        <v>221</v>
      </c>
      <c r="C16" s="255" t="s">
        <v>222</v>
      </c>
    </row>
    <row r="17" spans="1:3" x14ac:dyDescent="0.25">
      <c r="A17" s="253"/>
    </row>
    <row r="18" spans="1:3" x14ac:dyDescent="0.25">
      <c r="A18" s="254" t="s">
        <v>225</v>
      </c>
      <c r="B18" t="s">
        <v>226</v>
      </c>
    </row>
    <row r="19" spans="1:3" x14ac:dyDescent="0.25">
      <c r="A19" s="252" t="s">
        <v>227</v>
      </c>
      <c r="B19" s="249" t="s">
        <v>221</v>
      </c>
      <c r="C19" s="255" t="s">
        <v>222</v>
      </c>
    </row>
    <row r="20" spans="1:3" x14ac:dyDescent="0.25">
      <c r="A20" s="252" t="s">
        <v>228</v>
      </c>
      <c r="B20" s="249" t="s">
        <v>221</v>
      </c>
      <c r="C20" s="249" t="s">
        <v>222</v>
      </c>
    </row>
    <row r="21" spans="1:3" x14ac:dyDescent="0.25">
      <c r="A21" s="252" t="s">
        <v>134</v>
      </c>
      <c r="B21" s="249" t="s">
        <v>221</v>
      </c>
      <c r="C21" s="249" t="s">
        <v>222</v>
      </c>
    </row>
    <row r="22" spans="1:3" x14ac:dyDescent="0.25">
      <c r="A22" s="252" t="s">
        <v>229</v>
      </c>
      <c r="B22" s="249" t="s">
        <v>221</v>
      </c>
      <c r="C22" s="249" t="s">
        <v>222</v>
      </c>
    </row>
    <row r="23" spans="1:3" x14ac:dyDescent="0.25">
      <c r="A23" s="252" t="s">
        <v>230</v>
      </c>
      <c r="B23" s="249" t="s">
        <v>221</v>
      </c>
      <c r="C23" s="249" t="s">
        <v>222</v>
      </c>
    </row>
    <row r="24" spans="1:3" x14ac:dyDescent="0.25">
      <c r="A24" s="252" t="s">
        <v>99</v>
      </c>
      <c r="B24" s="249" t="s">
        <v>221</v>
      </c>
      <c r="C24" s="249" t="s">
        <v>222</v>
      </c>
    </row>
    <row r="25" spans="1:3" x14ac:dyDescent="0.25">
      <c r="A25" s="252" t="s">
        <v>231</v>
      </c>
      <c r="B25" s="249" t="s">
        <v>221</v>
      </c>
      <c r="C25" s="249" t="s">
        <v>222</v>
      </c>
    </row>
    <row r="26" spans="1:3" x14ac:dyDescent="0.25">
      <c r="A26" s="252" t="s">
        <v>232</v>
      </c>
      <c r="B26" s="249" t="s">
        <v>221</v>
      </c>
      <c r="C26" s="249" t="s">
        <v>222</v>
      </c>
    </row>
    <row r="27" spans="1:3" x14ac:dyDescent="0.25">
      <c r="A27" s="252" t="s">
        <v>233</v>
      </c>
      <c r="B27" s="249" t="s">
        <v>221</v>
      </c>
      <c r="C27" s="249" t="s">
        <v>222</v>
      </c>
    </row>
    <row r="28" spans="1:3" x14ac:dyDescent="0.25">
      <c r="A28" s="252" t="s">
        <v>234</v>
      </c>
      <c r="B28" s="249" t="s">
        <v>221</v>
      </c>
      <c r="C28" s="249" t="s">
        <v>222</v>
      </c>
    </row>
    <row r="29" spans="1:3" x14ac:dyDescent="0.25">
      <c r="A29" s="252" t="s">
        <v>235</v>
      </c>
      <c r="B29" s="249" t="s">
        <v>221</v>
      </c>
      <c r="C29" s="249" t="s">
        <v>222</v>
      </c>
    </row>
    <row r="30" spans="1:3" x14ac:dyDescent="0.25">
      <c r="A30" s="252" t="s">
        <v>236</v>
      </c>
      <c r="B30" s="249" t="s">
        <v>221</v>
      </c>
      <c r="C30" s="249" t="s">
        <v>222</v>
      </c>
    </row>
    <row r="31" spans="1:3" x14ac:dyDescent="0.25">
      <c r="A31" s="252" t="s">
        <v>460</v>
      </c>
      <c r="B31" s="249" t="s">
        <v>221</v>
      </c>
      <c r="C31" s="249" t="s">
        <v>222</v>
      </c>
    </row>
  </sheetData>
  <hyperlinks>
    <hyperlink ref="C12" location="MěLe2!A1" display="rozborová tabulka"/>
    <hyperlink ref="B13" location="PZOO!A1" display="hospodaření"/>
    <hyperlink ref="C13" location="PZOO2!A1" display="rozborová tabulka"/>
    <hyperlink ref="B15" location="SKKS!A1" display="hospodaření"/>
    <hyperlink ref="B14" location="SOS!A1" display="hospodaření"/>
    <hyperlink ref="C14" location="'SOS2'!A1" display="rozborová tabulka"/>
    <hyperlink ref="B16" location="TSmCh!A1" display="hospodaření"/>
    <hyperlink ref="B20" location="'3ZŠ'!A1" display="hospodaření"/>
    <hyperlink ref="C20" location="'3ZŠ2'!A1" display="rozborová tabulka"/>
    <hyperlink ref="B21" location="'4ZŠ'!A1" display="hospodaření"/>
    <hyperlink ref="C21" location="'4ZŠ2'!A1" display="rozborová tabulka"/>
    <hyperlink ref="B22" location="'5ZŠ'!A1" display="hospodaření"/>
    <hyperlink ref="C22" location="'5ZŠ2'!A1" display="rozborová tabulka"/>
    <hyperlink ref="B23" location="'7ZŠ'!A1" display="hospodaření"/>
    <hyperlink ref="C23" location="'7ZŠ2'!A1" display="rozborová tabulka"/>
    <hyperlink ref="B24" location="'8ZŠ'!A1" display="hospodaření"/>
    <hyperlink ref="C24" location="'8ZŠ2'!A1" display="rozborová tabulka"/>
    <hyperlink ref="B25" location="'12ZŠ'!A1" display="hospodaření"/>
    <hyperlink ref="C25" location="'12ZŠ2'!A1" display="rozborová tabulka"/>
    <hyperlink ref="B26" location="'13ZŠ'!A1" display="hospodaření"/>
    <hyperlink ref="C26" location="'13ZŠ2'!A1" display="rozborová tabulka"/>
    <hyperlink ref="B27" location="ZŠaMŠ!A1" display="hospodaření"/>
    <hyperlink ref="C27" location="ZŠaMŠ2!A1" display="rozborová tabulka"/>
    <hyperlink ref="B28" location="ZUŠ!A1" display="hospodaření"/>
    <hyperlink ref="C28" location="ZUŠ2!A1" display="rozborová tabulka"/>
    <hyperlink ref="B29" location="ZŠSaMŠ!A1" display="hospodaření"/>
    <hyperlink ref="C29" location="ZŠSaMŠ2!A1" display="rozborová tabulka"/>
    <hyperlink ref="B30" location="MŠ!A1" display="hospodaření"/>
    <hyperlink ref="C30" location="'MŠ (2)'!A1" display="rozborová tabulka"/>
    <hyperlink ref="B19" location="'2ZŠ'!A1" display="hospodaření"/>
    <hyperlink ref="C19" location="'2ZŠ2'!A1" display="rozborová tabulka"/>
    <hyperlink ref="B8" location="HV!A1" display="přehled dosažených HV + návrh na rozdělení HV do fondů"/>
    <hyperlink ref="B9" location="Fondy!A1" display="přehled fondy"/>
    <hyperlink ref="B12" location="MěLe!A1" display="hospodaření"/>
    <hyperlink ref="B31" location="'SVČ Dom'!A1" display="hospodaření"/>
    <hyperlink ref="C31" location="'SVČ Dom2'!A1" display="rozborová tabulka"/>
    <hyperlink ref="C15" location="SKKS2!A1" display="rozborová tabulka"/>
    <hyperlink ref="C16" location="TSmCh2!A1" display="rozborová tabulka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/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223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41969</v>
      </c>
      <c r="D9" s="12"/>
      <c r="E9" s="21" t="s">
        <v>9</v>
      </c>
      <c r="F9" s="20">
        <v>373</v>
      </c>
      <c r="G9" s="12"/>
      <c r="H9" s="1"/>
    </row>
    <row r="10" spans="1:8" x14ac:dyDescent="0.2">
      <c r="A10" s="1"/>
      <c r="B10" s="22" t="s">
        <v>10</v>
      </c>
      <c r="C10" s="23">
        <v>29000</v>
      </c>
      <c r="D10" s="12"/>
      <c r="E10" s="24" t="s">
        <v>11</v>
      </c>
      <c r="F10" s="23">
        <v>900</v>
      </c>
      <c r="G10" s="12"/>
      <c r="H10" s="1"/>
    </row>
    <row r="11" spans="1:8" x14ac:dyDescent="0.2">
      <c r="A11" s="1"/>
      <c r="B11" s="25" t="s">
        <v>12</v>
      </c>
      <c r="C11" s="26"/>
      <c r="D11" s="12"/>
      <c r="E11" s="24" t="s">
        <v>13</v>
      </c>
      <c r="F11" s="23">
        <v>574</v>
      </c>
      <c r="G11" s="12"/>
      <c r="H11" s="1"/>
    </row>
    <row r="12" spans="1:8" x14ac:dyDescent="0.2">
      <c r="A12" s="1"/>
      <c r="B12" s="22" t="s">
        <v>14</v>
      </c>
      <c r="C12" s="23">
        <v>11279</v>
      </c>
      <c r="D12" s="12"/>
      <c r="E12" s="24" t="s">
        <v>15</v>
      </c>
      <c r="F12" s="23">
        <v>3200</v>
      </c>
      <c r="G12" s="12"/>
      <c r="H12" s="1"/>
    </row>
    <row r="13" spans="1:8" x14ac:dyDescent="0.2">
      <c r="A13" s="1"/>
      <c r="B13" s="22" t="s">
        <v>16</v>
      </c>
      <c r="C13" s="23">
        <v>1926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16</v>
      </c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/>
      <c r="D15" s="12"/>
      <c r="E15" s="27" t="s">
        <v>21</v>
      </c>
      <c r="F15" s="28">
        <f>SUM(F9:F14)</f>
        <v>5047</v>
      </c>
      <c r="G15" s="12"/>
      <c r="H15" s="1"/>
    </row>
    <row r="16" spans="1:8" x14ac:dyDescent="0.2">
      <c r="A16" s="1"/>
      <c r="B16" s="22" t="s">
        <v>22</v>
      </c>
      <c r="C16" s="23">
        <v>1152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85342</v>
      </c>
      <c r="D17" s="12"/>
      <c r="E17" s="24" t="s">
        <v>24</v>
      </c>
      <c r="F17" s="29">
        <f>F18+F19+F20+F21+F22+F23</f>
        <v>1295</v>
      </c>
      <c r="G17" s="12"/>
      <c r="H17" s="1"/>
    </row>
    <row r="18" spans="1:8" x14ac:dyDescent="0.2">
      <c r="A18" s="1"/>
      <c r="B18" s="22"/>
      <c r="C18" s="29"/>
      <c r="D18" s="12"/>
      <c r="E18" s="31" t="s">
        <v>284</v>
      </c>
      <c r="F18" s="32">
        <v>41</v>
      </c>
      <c r="G18" s="12"/>
      <c r="H18" s="1"/>
    </row>
    <row r="19" spans="1:8" x14ac:dyDescent="0.2">
      <c r="A19" s="1"/>
      <c r="B19" s="22" t="s">
        <v>26</v>
      </c>
      <c r="C19" s="23">
        <v>29024</v>
      </c>
      <c r="D19" s="12"/>
      <c r="E19" s="33" t="s">
        <v>125</v>
      </c>
      <c r="F19" s="34">
        <v>90</v>
      </c>
      <c r="G19" s="12"/>
      <c r="H19" s="1"/>
    </row>
    <row r="20" spans="1:8" x14ac:dyDescent="0.2">
      <c r="A20" s="1"/>
      <c r="B20" s="22" t="s">
        <v>28</v>
      </c>
      <c r="C20" s="23">
        <v>39192</v>
      </c>
      <c r="D20" s="12"/>
      <c r="E20" s="33" t="s">
        <v>285</v>
      </c>
      <c r="F20" s="34">
        <v>177</v>
      </c>
      <c r="G20" s="12"/>
      <c r="H20" s="1"/>
    </row>
    <row r="21" spans="1:8" x14ac:dyDescent="0.2">
      <c r="A21" s="1"/>
      <c r="B21" s="22" t="s">
        <v>30</v>
      </c>
      <c r="C21" s="23">
        <v>13143</v>
      </c>
      <c r="D21" s="12"/>
      <c r="E21" s="33" t="s">
        <v>286</v>
      </c>
      <c r="F21" s="34">
        <v>87</v>
      </c>
      <c r="G21" s="12"/>
      <c r="H21" s="1"/>
    </row>
    <row r="22" spans="1:8" x14ac:dyDescent="0.2">
      <c r="A22" s="1"/>
      <c r="B22" s="22" t="s">
        <v>32</v>
      </c>
      <c r="C22" s="23">
        <v>574</v>
      </c>
      <c r="D22" s="12"/>
      <c r="E22" s="33" t="s">
        <v>287</v>
      </c>
      <c r="F22" s="34">
        <v>900</v>
      </c>
      <c r="G22" s="12"/>
      <c r="H22" s="1"/>
    </row>
    <row r="23" spans="1:8" x14ac:dyDescent="0.2">
      <c r="A23" s="1"/>
      <c r="B23" s="22" t="s">
        <v>34</v>
      </c>
      <c r="C23" s="23"/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81933</v>
      </c>
      <c r="D24" s="18"/>
      <c r="E24" s="24" t="s">
        <v>36</v>
      </c>
      <c r="F24" s="23">
        <v>3214</v>
      </c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195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3409</v>
      </c>
      <c r="D26" s="18"/>
      <c r="E26" s="27" t="s">
        <v>39</v>
      </c>
      <c r="F26" s="28">
        <f>F17+F24+F25</f>
        <v>4704</v>
      </c>
      <c r="G26" s="18"/>
      <c r="H26" s="1"/>
    </row>
    <row r="27" spans="1:8" x14ac:dyDescent="0.2">
      <c r="A27" s="1"/>
      <c r="B27" s="19" t="s">
        <v>40</v>
      </c>
      <c r="C27" s="20">
        <v>3109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300</v>
      </c>
      <c r="D28" s="12"/>
      <c r="E28" s="41" t="s">
        <v>42</v>
      </c>
      <c r="F28" s="42">
        <f>F15-F26</f>
        <v>343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2835</v>
      </c>
      <c r="D32" s="12"/>
      <c r="E32" s="46" t="s">
        <v>47</v>
      </c>
      <c r="F32" s="47">
        <v>500</v>
      </c>
      <c r="G32" s="12"/>
      <c r="H32" s="1"/>
    </row>
    <row r="33" spans="1:8" x14ac:dyDescent="0.2">
      <c r="A33" s="1"/>
      <c r="B33" s="22" t="s">
        <v>48</v>
      </c>
      <c r="C33" s="23">
        <v>0</v>
      </c>
      <c r="D33" s="12"/>
      <c r="E33" s="22" t="s">
        <v>48</v>
      </c>
      <c r="F33" s="23">
        <v>0</v>
      </c>
      <c r="G33" s="12"/>
      <c r="H33" s="1"/>
    </row>
    <row r="34" spans="1:8" x14ac:dyDescent="0.2">
      <c r="A34" s="1"/>
      <c r="B34" s="22" t="s">
        <v>49</v>
      </c>
      <c r="C34" s="23">
        <v>116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2951</v>
      </c>
      <c r="D35" s="18"/>
      <c r="E35" s="30" t="s">
        <v>21</v>
      </c>
      <c r="F35" s="28">
        <f>SUM(F32:F33)</f>
        <v>500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900</v>
      </c>
      <c r="D37" s="12"/>
      <c r="E37" s="22" t="s">
        <v>51</v>
      </c>
      <c r="F37" s="23">
        <v>0</v>
      </c>
      <c r="G37" s="12"/>
      <c r="H37" s="1"/>
    </row>
    <row r="38" spans="1:8" x14ac:dyDescent="0.2">
      <c r="A38" s="1"/>
      <c r="B38" s="22" t="s">
        <v>52</v>
      </c>
      <c r="C38" s="23">
        <v>53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953</v>
      </c>
      <c r="D40" s="18"/>
      <c r="E40" s="30" t="s">
        <v>39</v>
      </c>
      <c r="F40" s="28">
        <f>F37</f>
        <v>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1998</v>
      </c>
      <c r="D42" s="16"/>
      <c r="E42" s="48" t="s">
        <v>55</v>
      </c>
      <c r="F42" s="42">
        <f>F35-F40</f>
        <v>500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13</v>
      </c>
      <c r="D45" s="12"/>
      <c r="E45" s="19" t="s">
        <v>59</v>
      </c>
      <c r="F45" s="20">
        <v>93</v>
      </c>
      <c r="G45" s="12"/>
      <c r="H45" s="1"/>
    </row>
    <row r="46" spans="1:8" ht="15" thickBot="1" x14ac:dyDescent="0.25">
      <c r="A46" s="1"/>
      <c r="B46" s="53" t="s">
        <v>60</v>
      </c>
      <c r="C46" s="54">
        <v>385</v>
      </c>
      <c r="D46" s="12"/>
      <c r="E46" s="55" t="s">
        <v>61</v>
      </c>
      <c r="F46" s="56">
        <v>132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398</v>
      </c>
      <c r="D47" s="12"/>
      <c r="E47" s="58" t="s">
        <v>62</v>
      </c>
      <c r="F47" s="59">
        <f>SUM(F45:F46)</f>
        <v>225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125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26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0</v>
      </c>
      <c r="D51" s="12"/>
      <c r="E51" s="64" t="s">
        <v>67</v>
      </c>
      <c r="F51" s="65">
        <v>12763</v>
      </c>
      <c r="G51" s="1"/>
      <c r="H51" s="1"/>
    </row>
    <row r="52" spans="1:8" x14ac:dyDescent="0.2">
      <c r="A52" s="1"/>
      <c r="B52" s="53" t="s">
        <v>68</v>
      </c>
      <c r="C52" s="54">
        <v>0</v>
      </c>
      <c r="D52" s="12"/>
      <c r="E52" s="66" t="s">
        <v>69</v>
      </c>
      <c r="F52" s="67">
        <v>103</v>
      </c>
      <c r="G52" s="1"/>
      <c r="H52" s="1"/>
    </row>
    <row r="53" spans="1:8" ht="15" thickBot="1" x14ac:dyDescent="0.25">
      <c r="A53" s="1"/>
      <c r="B53" s="53" t="s">
        <v>70</v>
      </c>
      <c r="C53" s="54">
        <v>151</v>
      </c>
      <c r="D53" s="12"/>
      <c r="E53" s="68" t="s">
        <v>71</v>
      </c>
      <c r="F53" s="69">
        <v>8</v>
      </c>
      <c r="G53" s="1"/>
      <c r="H53" s="1"/>
    </row>
    <row r="54" spans="1:8" ht="15" x14ac:dyDescent="0.2">
      <c r="A54" s="1"/>
      <c r="B54" s="53" t="s">
        <v>72</v>
      </c>
      <c r="C54" s="54">
        <v>0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302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41261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96</v>
      </c>
      <c r="D57" s="12"/>
      <c r="E57" s="39" t="s">
        <v>76</v>
      </c>
      <c r="F57" s="40">
        <v>70139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300</v>
      </c>
      <c r="D60" s="12"/>
      <c r="E60" s="19" t="s">
        <v>80</v>
      </c>
      <c r="F60" s="20">
        <v>11279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11727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300</v>
      </c>
      <c r="D62" s="12"/>
      <c r="E62" s="82" t="s">
        <v>83</v>
      </c>
      <c r="F62" s="83">
        <f>SUM(F60:F61)</f>
        <v>23006</v>
      </c>
      <c r="G62" s="12"/>
      <c r="H62" s="1"/>
    </row>
    <row r="63" spans="1:8" ht="15" thickBot="1" x14ac:dyDescent="0.25">
      <c r="A63" s="1"/>
      <c r="B63" s="84" t="s">
        <v>288</v>
      </c>
      <c r="C63" s="85">
        <v>34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289</v>
      </c>
      <c r="C64" s="85">
        <v>89</v>
      </c>
      <c r="D64" s="12"/>
      <c r="E64" s="12"/>
      <c r="F64" s="75"/>
      <c r="G64" s="12"/>
      <c r="H64" s="1"/>
    </row>
    <row r="65" spans="1:8" x14ac:dyDescent="0.2">
      <c r="A65" s="1"/>
      <c r="B65" s="84" t="s">
        <v>290</v>
      </c>
      <c r="C65" s="85">
        <v>177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421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>
        <v>15176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15597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291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2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292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42124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33"/>
  <sheetViews>
    <sheetView zoomScaleNormal="100" workbookViewId="0">
      <selection activeCell="B1" sqref="B1:E1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1:28" s="530" customFormat="1" ht="20.25" thickBot="1" x14ac:dyDescent="0.35">
      <c r="A1" s="362"/>
      <c r="B1" s="1013" t="s">
        <v>293</v>
      </c>
      <c r="C1" s="1014"/>
      <c r="D1" s="1014"/>
      <c r="E1" s="1015"/>
      <c r="F1" s="1016" t="s">
        <v>371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529"/>
      <c r="Z1" s="529"/>
      <c r="AA1" s="529"/>
      <c r="AB1" s="529"/>
    </row>
    <row r="2" spans="1:28" s="532" customFormat="1" ht="15.75" thickBot="1" x14ac:dyDescent="0.3">
      <c r="A2" s="364"/>
      <c r="B2" s="1019" t="s">
        <v>372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531"/>
      <c r="Z2" s="531"/>
      <c r="AA2" s="531"/>
      <c r="AB2" s="531"/>
    </row>
    <row r="3" spans="1:28" s="532" customFormat="1" ht="15.75" thickBot="1" x14ac:dyDescent="0.3">
      <c r="A3" s="364"/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001"/>
      <c r="T3" s="1001"/>
      <c r="U3" s="1002"/>
      <c r="V3" s="1003" t="s">
        <v>301</v>
      </c>
      <c r="W3" s="1005" t="s">
        <v>302</v>
      </c>
      <c r="X3" s="1037"/>
      <c r="Y3" s="531"/>
      <c r="Z3" s="531"/>
      <c r="AA3" s="531"/>
      <c r="AB3" s="531"/>
    </row>
    <row r="4" spans="1:28" s="533" customFormat="1" ht="16.5" thickBot="1" x14ac:dyDescent="0.3">
      <c r="A4" s="370"/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531"/>
      <c r="Z4" s="531"/>
      <c r="AA4" s="531"/>
      <c r="AB4" s="531"/>
    </row>
    <row r="5" spans="1:28" s="534" customFormat="1" ht="15.75" x14ac:dyDescent="0.25">
      <c r="A5" s="379"/>
      <c r="B5" s="995" t="s">
        <v>307</v>
      </c>
      <c r="C5" s="996"/>
      <c r="D5" s="996"/>
      <c r="E5" s="997"/>
      <c r="F5" s="371">
        <f>SUM(F6:F10)</f>
        <v>40847</v>
      </c>
      <c r="G5" s="372">
        <f>SUM(G6:G10)</f>
        <v>10211</v>
      </c>
      <c r="H5" s="373">
        <f>SUM(H6:H10)</f>
        <v>29000</v>
      </c>
      <c r="I5" s="374">
        <f t="shared" ref="I5:I10" si="0">SUM(F5:H5)</f>
        <v>80058</v>
      </c>
      <c r="J5" s="371">
        <f>SUM(J6:J10)</f>
        <v>40860</v>
      </c>
      <c r="K5" s="372">
        <f>SUM(K6:K10)</f>
        <v>12886</v>
      </c>
      <c r="L5" s="373">
        <f>SUM(L6:L10)</f>
        <v>29000</v>
      </c>
      <c r="M5" s="374">
        <f t="shared" ref="M5:M10" si="1">SUM(J5:L5)</f>
        <v>82746</v>
      </c>
      <c r="N5" s="371">
        <f>SUM(N6:N10)</f>
        <v>43137.43</v>
      </c>
      <c r="O5" s="372">
        <f>SUM(O6:O10)</f>
        <v>13204.96</v>
      </c>
      <c r="P5" s="373">
        <f>SUM(P6:P10)</f>
        <v>29000</v>
      </c>
      <c r="Q5" s="374">
        <f t="shared" ref="Q5:Q10" si="2">SUM(N5:P5)</f>
        <v>85342.39</v>
      </c>
      <c r="R5" s="371">
        <f>SUM(R6:R10)</f>
        <v>43597.52</v>
      </c>
      <c r="S5" s="372">
        <f>SUM(S6:S10)</f>
        <v>9739.48</v>
      </c>
      <c r="T5" s="373">
        <f>SUM(T6:T10)</f>
        <v>30000</v>
      </c>
      <c r="U5" s="374">
        <f t="shared" ref="U5:U10" si="3">SUM(R5:T5)</f>
        <v>83337</v>
      </c>
      <c r="V5" s="375">
        <f t="shared" ref="V5:V20" si="4">N5/J5</f>
        <v>1.0557373959862946</v>
      </c>
      <c r="W5" s="376">
        <f t="shared" ref="W5:W20" si="5">P5/L5</f>
        <v>1</v>
      </c>
      <c r="X5" s="377">
        <f t="shared" ref="X5:X20" si="6">P5/H5</f>
        <v>1</v>
      </c>
      <c r="Y5" s="425"/>
      <c r="Z5" s="425"/>
      <c r="AA5" s="425"/>
      <c r="AB5" s="425"/>
    </row>
    <row r="6" spans="1:28" s="532" customFormat="1" ht="15.75" x14ac:dyDescent="0.25">
      <c r="A6" s="364"/>
      <c r="B6" s="380" t="s">
        <v>308</v>
      </c>
      <c r="C6" s="987" t="s">
        <v>309</v>
      </c>
      <c r="D6" s="987"/>
      <c r="E6" s="988"/>
      <c r="F6" s="381"/>
      <c r="G6" s="382"/>
      <c r="H6" s="383"/>
      <c r="I6" s="384">
        <f t="shared" si="0"/>
        <v>0</v>
      </c>
      <c r="J6" s="381"/>
      <c r="K6" s="382"/>
      <c r="L6" s="383"/>
      <c r="M6" s="384">
        <f t="shared" si="1"/>
        <v>0</v>
      </c>
      <c r="N6" s="381">
        <v>51.18</v>
      </c>
      <c r="O6" s="382"/>
      <c r="P6" s="383"/>
      <c r="Q6" s="384">
        <f t="shared" si="2"/>
        <v>51.18</v>
      </c>
      <c r="R6" s="381"/>
      <c r="S6" s="382"/>
      <c r="T6" s="383"/>
      <c r="U6" s="384">
        <f t="shared" si="3"/>
        <v>0</v>
      </c>
      <c r="V6" s="385"/>
      <c r="W6" s="386"/>
      <c r="X6" s="387"/>
      <c r="Y6" s="535"/>
      <c r="Z6" s="535"/>
      <c r="AA6" s="535"/>
      <c r="AB6" s="535"/>
    </row>
    <row r="7" spans="1:28" s="532" customFormat="1" ht="15.75" x14ac:dyDescent="0.25">
      <c r="A7" s="364"/>
      <c r="B7" s="389"/>
      <c r="C7" s="987" t="s">
        <v>310</v>
      </c>
      <c r="D7" s="987"/>
      <c r="E7" s="988"/>
      <c r="F7" s="381">
        <v>503</v>
      </c>
      <c r="G7" s="382"/>
      <c r="H7" s="383"/>
      <c r="I7" s="384">
        <f t="shared" si="0"/>
        <v>503</v>
      </c>
      <c r="J7" s="381">
        <f>1107+30</f>
        <v>1137</v>
      </c>
      <c r="K7" s="382"/>
      <c r="L7" s="383"/>
      <c r="M7" s="384">
        <f t="shared" si="1"/>
        <v>1137</v>
      </c>
      <c r="N7" s="381">
        <v>2889.79</v>
      </c>
      <c r="O7" s="382"/>
      <c r="P7" s="383"/>
      <c r="Q7" s="384">
        <f t="shared" si="2"/>
        <v>2889.79</v>
      </c>
      <c r="R7" s="381">
        <v>4496.28</v>
      </c>
      <c r="S7" s="382"/>
      <c r="T7" s="383"/>
      <c r="U7" s="384">
        <f t="shared" si="3"/>
        <v>4496.28</v>
      </c>
      <c r="V7" s="385"/>
      <c r="W7" s="386"/>
      <c r="X7" s="387"/>
      <c r="Y7" s="535"/>
      <c r="Z7" s="535"/>
      <c r="AA7" s="535"/>
      <c r="AB7" s="535"/>
    </row>
    <row r="8" spans="1:28" s="532" customFormat="1" ht="15.75" x14ac:dyDescent="0.25">
      <c r="A8" s="364"/>
      <c r="B8" s="389"/>
      <c r="C8" s="987" t="s">
        <v>311</v>
      </c>
      <c r="D8" s="987"/>
      <c r="E8" s="988"/>
      <c r="F8" s="381"/>
      <c r="G8" s="382"/>
      <c r="H8" s="383"/>
      <c r="I8" s="384">
        <f t="shared" si="0"/>
        <v>0</v>
      </c>
      <c r="J8" s="381"/>
      <c r="K8" s="382"/>
      <c r="L8" s="383"/>
      <c r="M8" s="384">
        <f t="shared" si="1"/>
        <v>0</v>
      </c>
      <c r="N8" s="381"/>
      <c r="O8" s="382"/>
      <c r="P8" s="383"/>
      <c r="Q8" s="384">
        <f t="shared" si="2"/>
        <v>0</v>
      </c>
      <c r="R8" s="381"/>
      <c r="S8" s="382"/>
      <c r="T8" s="383"/>
      <c r="U8" s="384">
        <f t="shared" si="3"/>
        <v>0</v>
      </c>
      <c r="V8" s="385"/>
      <c r="W8" s="386"/>
      <c r="X8" s="387"/>
      <c r="Y8" s="535"/>
      <c r="Z8" s="535"/>
      <c r="AA8" s="535"/>
      <c r="AB8" s="535"/>
    </row>
    <row r="9" spans="1:28" s="532" customFormat="1" ht="15.75" x14ac:dyDescent="0.25">
      <c r="A9" s="364"/>
      <c r="B9" s="389"/>
      <c r="C9" s="987" t="s">
        <v>312</v>
      </c>
      <c r="D9" s="987"/>
      <c r="E9" s="988"/>
      <c r="F9" s="381">
        <v>40344</v>
      </c>
      <c r="G9" s="382">
        <v>10211</v>
      </c>
      <c r="H9" s="383">
        <v>29000</v>
      </c>
      <c r="I9" s="384">
        <f t="shared" si="0"/>
        <v>79555</v>
      </c>
      <c r="J9" s="381">
        <f>53746-12886-1137</f>
        <v>39723</v>
      </c>
      <c r="K9" s="382">
        <v>12886</v>
      </c>
      <c r="L9" s="383">
        <v>29000</v>
      </c>
      <c r="M9" s="384">
        <f t="shared" si="1"/>
        <v>81609</v>
      </c>
      <c r="N9" s="381">
        <v>40196.46</v>
      </c>
      <c r="O9" s="382">
        <v>13204.96</v>
      </c>
      <c r="P9" s="383">
        <v>29000</v>
      </c>
      <c r="Q9" s="384">
        <f t="shared" si="2"/>
        <v>82401.42</v>
      </c>
      <c r="R9" s="381">
        <v>39101.24</v>
      </c>
      <c r="S9" s="382">
        <v>9739.48</v>
      </c>
      <c r="T9" s="383">
        <v>30000</v>
      </c>
      <c r="U9" s="384">
        <f t="shared" si="3"/>
        <v>78840.72</v>
      </c>
      <c r="V9" s="385"/>
      <c r="W9" s="386"/>
      <c r="X9" s="387"/>
      <c r="Y9" s="535"/>
      <c r="Z9" s="535"/>
      <c r="AA9" s="535"/>
      <c r="AB9" s="535"/>
    </row>
    <row r="10" spans="1:28" s="532" customFormat="1" ht="16.5" thickBot="1" x14ac:dyDescent="0.3">
      <c r="A10" s="364"/>
      <c r="B10" s="400"/>
      <c r="C10" s="998" t="s">
        <v>369</v>
      </c>
      <c r="D10" s="998"/>
      <c r="E10" s="999"/>
      <c r="F10" s="401"/>
      <c r="G10" s="402"/>
      <c r="H10" s="403"/>
      <c r="I10" s="404">
        <f t="shared" si="0"/>
        <v>0</v>
      </c>
      <c r="J10" s="401"/>
      <c r="K10" s="402"/>
      <c r="L10" s="403"/>
      <c r="M10" s="404">
        <f t="shared" si="1"/>
        <v>0</v>
      </c>
      <c r="N10" s="401"/>
      <c r="O10" s="402"/>
      <c r="P10" s="403"/>
      <c r="Q10" s="404">
        <f t="shared" si="2"/>
        <v>0</v>
      </c>
      <c r="R10" s="401"/>
      <c r="S10" s="402"/>
      <c r="T10" s="403"/>
      <c r="U10" s="404">
        <f t="shared" si="3"/>
        <v>0</v>
      </c>
      <c r="V10" s="405"/>
      <c r="W10" s="406"/>
      <c r="X10" s="407"/>
      <c r="Y10" s="535"/>
      <c r="Z10" s="535"/>
      <c r="AA10" s="535"/>
      <c r="AB10" s="535"/>
    </row>
    <row r="11" spans="1:28" s="534" customFormat="1" ht="15.75" x14ac:dyDescent="0.25">
      <c r="A11" s="379"/>
      <c r="B11" s="1010" t="s">
        <v>314</v>
      </c>
      <c r="C11" s="1011"/>
      <c r="D11" s="1011"/>
      <c r="E11" s="1012"/>
      <c r="F11" s="408">
        <f>SUM(F12:F19)</f>
        <v>40847</v>
      </c>
      <c r="G11" s="409">
        <f t="shared" ref="G11:U11" si="7">SUM(G12:G19)</f>
        <v>10211</v>
      </c>
      <c r="H11" s="410">
        <f t="shared" si="7"/>
        <v>29000</v>
      </c>
      <c r="I11" s="374">
        <f t="shared" si="7"/>
        <v>80058</v>
      </c>
      <c r="J11" s="408">
        <f t="shared" si="7"/>
        <v>40860</v>
      </c>
      <c r="K11" s="409">
        <f t="shared" si="7"/>
        <v>12886</v>
      </c>
      <c r="L11" s="410">
        <f t="shared" si="7"/>
        <v>29000</v>
      </c>
      <c r="M11" s="374">
        <f t="shared" si="7"/>
        <v>82746</v>
      </c>
      <c r="N11" s="408">
        <f t="shared" si="7"/>
        <v>43137.429999999993</v>
      </c>
      <c r="O11" s="409">
        <f t="shared" si="7"/>
        <v>13204.96</v>
      </c>
      <c r="P11" s="410">
        <f t="shared" si="7"/>
        <v>25590.73</v>
      </c>
      <c r="Q11" s="374">
        <f t="shared" si="7"/>
        <v>81933.119999999995</v>
      </c>
      <c r="R11" s="408">
        <f t="shared" si="7"/>
        <v>43597.520000000004</v>
      </c>
      <c r="S11" s="409">
        <f t="shared" si="7"/>
        <v>9739.48</v>
      </c>
      <c r="T11" s="410">
        <f t="shared" si="7"/>
        <v>30000</v>
      </c>
      <c r="U11" s="374">
        <f t="shared" si="7"/>
        <v>83337</v>
      </c>
      <c r="V11" s="385">
        <f t="shared" si="4"/>
        <v>1.0557373959862946</v>
      </c>
      <c r="W11" s="386">
        <f t="shared" si="5"/>
        <v>0.88243896551724132</v>
      </c>
      <c r="X11" s="387">
        <f t="shared" si="6"/>
        <v>0.88243896551724132</v>
      </c>
      <c r="Y11" s="535"/>
      <c r="Z11" s="535"/>
      <c r="AA11" s="535"/>
      <c r="AB11" s="535"/>
    </row>
    <row r="12" spans="1:28" s="532" customFormat="1" ht="15.75" x14ac:dyDescent="0.25">
      <c r="A12" s="364"/>
      <c r="B12" s="974" t="s">
        <v>315</v>
      </c>
      <c r="C12" s="975"/>
      <c r="D12" s="975"/>
      <c r="E12" s="976"/>
      <c r="F12" s="381">
        <v>8807</v>
      </c>
      <c r="G12" s="382"/>
      <c r="H12" s="383">
        <v>3465</v>
      </c>
      <c r="I12" s="384">
        <f t="shared" ref="I12:I15" si="8">SUM(F12:H12)</f>
        <v>12272</v>
      </c>
      <c r="J12" s="381">
        <f>8642-7</f>
        <v>8635</v>
      </c>
      <c r="K12" s="382">
        <v>7</v>
      </c>
      <c r="L12" s="383">
        <v>3399</v>
      </c>
      <c r="M12" s="384">
        <f t="shared" ref="M12:M15" si="9">SUM(J12:L12)</f>
        <v>12041</v>
      </c>
      <c r="N12" s="381">
        <v>8635</v>
      </c>
      <c r="O12" s="382">
        <v>7.15</v>
      </c>
      <c r="P12" s="536">
        <f>10709.67+883.67-8635-7.15</f>
        <v>2951.19</v>
      </c>
      <c r="Q12" s="384">
        <f t="shared" ref="Q12:Q15" si="10">SUM(N12:P12)</f>
        <v>11593.34</v>
      </c>
      <c r="R12" s="381">
        <v>7334.11</v>
      </c>
      <c r="S12" s="382">
        <v>12</v>
      </c>
      <c r="T12" s="383">
        <v>4024</v>
      </c>
      <c r="U12" s="384">
        <f t="shared" ref="U12:U15" si="11">SUM(R12:T12)</f>
        <v>11370.11</v>
      </c>
      <c r="V12" s="385">
        <f t="shared" si="4"/>
        <v>1</v>
      </c>
      <c r="W12" s="386">
        <f t="shared" si="5"/>
        <v>0.86825242718446605</v>
      </c>
      <c r="X12" s="387">
        <f t="shared" si="6"/>
        <v>0.85171428571428576</v>
      </c>
      <c r="Y12" s="535"/>
      <c r="Z12" s="535"/>
      <c r="AA12" s="535"/>
      <c r="AB12" s="535"/>
    </row>
    <row r="13" spans="1:28" s="532" customFormat="1" ht="15.75" x14ac:dyDescent="0.25">
      <c r="A13" s="364"/>
      <c r="B13" s="974" t="s">
        <v>316</v>
      </c>
      <c r="C13" s="975"/>
      <c r="D13" s="975"/>
      <c r="E13" s="976"/>
      <c r="F13" s="381">
        <v>6094</v>
      </c>
      <c r="G13" s="382"/>
      <c r="H13" s="383">
        <v>2308</v>
      </c>
      <c r="I13" s="384">
        <f t="shared" si="8"/>
        <v>8402</v>
      </c>
      <c r="J13" s="381">
        <v>6109</v>
      </c>
      <c r="K13" s="382"/>
      <c r="L13" s="383">
        <v>2293</v>
      </c>
      <c r="M13" s="384">
        <f t="shared" si="9"/>
        <v>8402</v>
      </c>
      <c r="N13" s="381">
        <v>6109</v>
      </c>
      <c r="O13" s="382"/>
      <c r="P13" s="536">
        <f>8188.74+162.01-6109</f>
        <v>2241.75</v>
      </c>
      <c r="Q13" s="384">
        <f t="shared" si="10"/>
        <v>8350.75</v>
      </c>
      <c r="R13" s="381">
        <v>4614.8</v>
      </c>
      <c r="S13" s="382"/>
      <c r="T13" s="383">
        <v>4000</v>
      </c>
      <c r="U13" s="384">
        <f t="shared" si="11"/>
        <v>8614.7999999999993</v>
      </c>
      <c r="V13" s="385">
        <f t="shared" si="4"/>
        <v>1</v>
      </c>
      <c r="W13" s="386">
        <f t="shared" si="5"/>
        <v>0.97764936764064547</v>
      </c>
      <c r="X13" s="387">
        <f t="shared" si="6"/>
        <v>0.97129549393414216</v>
      </c>
      <c r="Y13" s="535"/>
      <c r="Z13" s="535"/>
      <c r="AA13" s="535"/>
      <c r="AB13" s="535"/>
    </row>
    <row r="14" spans="1:28" s="532" customFormat="1" ht="15.75" x14ac:dyDescent="0.25">
      <c r="A14" s="364"/>
      <c r="B14" s="974" t="s">
        <v>317</v>
      </c>
      <c r="C14" s="975"/>
      <c r="D14" s="975"/>
      <c r="E14" s="976"/>
      <c r="F14" s="381">
        <v>154</v>
      </c>
      <c r="G14" s="382"/>
      <c r="H14" s="383">
        <v>353</v>
      </c>
      <c r="I14" s="384">
        <f t="shared" si="8"/>
        <v>507</v>
      </c>
      <c r="J14" s="381">
        <v>154</v>
      </c>
      <c r="K14" s="382"/>
      <c r="L14" s="383">
        <v>353</v>
      </c>
      <c r="M14" s="384">
        <f t="shared" si="9"/>
        <v>507</v>
      </c>
      <c r="N14" s="381">
        <v>257.41000000000003</v>
      </c>
      <c r="O14" s="382"/>
      <c r="P14" s="536">
        <v>353</v>
      </c>
      <c r="Q14" s="384">
        <f t="shared" si="10"/>
        <v>610.41000000000008</v>
      </c>
      <c r="R14" s="381">
        <v>2702.92</v>
      </c>
      <c r="S14" s="382"/>
      <c r="T14" s="383">
        <v>195</v>
      </c>
      <c r="U14" s="384">
        <f t="shared" si="11"/>
        <v>2897.92</v>
      </c>
      <c r="V14" s="385">
        <f t="shared" si="4"/>
        <v>1.6714935064935066</v>
      </c>
      <c r="W14" s="386">
        <f t="shared" si="5"/>
        <v>1</v>
      </c>
      <c r="X14" s="387">
        <f t="shared" si="6"/>
        <v>1</v>
      </c>
      <c r="Y14" s="535"/>
      <c r="Z14" s="535"/>
      <c r="AA14" s="535"/>
      <c r="AB14" s="535"/>
    </row>
    <row r="15" spans="1:28" s="532" customFormat="1" ht="15.75" x14ac:dyDescent="0.25">
      <c r="A15" s="364"/>
      <c r="B15" s="974" t="s">
        <v>318</v>
      </c>
      <c r="C15" s="975"/>
      <c r="D15" s="975"/>
      <c r="E15" s="976"/>
      <c r="F15" s="381">
        <v>1828</v>
      </c>
      <c r="G15" s="382"/>
      <c r="H15" s="383">
        <v>2090</v>
      </c>
      <c r="I15" s="384">
        <f t="shared" si="8"/>
        <v>3918</v>
      </c>
      <c r="J15" s="381">
        <f>1811-27</f>
        <v>1784</v>
      </c>
      <c r="K15" s="382">
        <v>27</v>
      </c>
      <c r="L15" s="383">
        <v>2088</v>
      </c>
      <c r="M15" s="384">
        <f t="shared" si="9"/>
        <v>3899</v>
      </c>
      <c r="N15" s="381">
        <v>1976.57</v>
      </c>
      <c r="O15" s="382">
        <v>26.85</v>
      </c>
      <c r="P15" s="536">
        <v>2088</v>
      </c>
      <c r="Q15" s="384">
        <f t="shared" si="10"/>
        <v>4091.42</v>
      </c>
      <c r="R15" s="381">
        <v>3222.53</v>
      </c>
      <c r="S15" s="382">
        <v>32</v>
      </c>
      <c r="T15" s="383">
        <v>925</v>
      </c>
      <c r="U15" s="384">
        <f t="shared" si="11"/>
        <v>4179.5300000000007</v>
      </c>
      <c r="V15" s="385">
        <f t="shared" si="4"/>
        <v>1.1079428251121075</v>
      </c>
      <c r="W15" s="386">
        <f t="shared" si="5"/>
        <v>1</v>
      </c>
      <c r="X15" s="387">
        <f t="shared" si="6"/>
        <v>0.99904306220095696</v>
      </c>
      <c r="Y15" s="535"/>
      <c r="Z15" s="535"/>
      <c r="AA15" s="535"/>
      <c r="AB15" s="535"/>
    </row>
    <row r="16" spans="1:28" s="532" customFormat="1" ht="15.75" x14ac:dyDescent="0.25">
      <c r="A16" s="364"/>
      <c r="B16" s="974" t="s">
        <v>319</v>
      </c>
      <c r="C16" s="975"/>
      <c r="D16" s="975"/>
      <c r="E16" s="976"/>
      <c r="F16" s="381">
        <v>21847</v>
      </c>
      <c r="G16" s="382">
        <v>10211</v>
      </c>
      <c r="H16" s="383">
        <v>17990</v>
      </c>
      <c r="I16" s="384">
        <f>SUM(F16:H16)</f>
        <v>50048</v>
      </c>
      <c r="J16" s="381">
        <f>26216+8666-12852</f>
        <v>22030</v>
      </c>
      <c r="K16" s="382">
        <v>12852</v>
      </c>
      <c r="L16" s="383">
        <f>13331+4794+160</f>
        <v>18285</v>
      </c>
      <c r="M16" s="384">
        <f>SUM(J16:L16)</f>
        <v>53167</v>
      </c>
      <c r="N16" s="381">
        <v>23793.279999999999</v>
      </c>
      <c r="O16" s="382">
        <f>13170.96</f>
        <v>13170.96</v>
      </c>
      <c r="P16" s="536">
        <v>15531.3</v>
      </c>
      <c r="Q16" s="384">
        <f>SUM(N16:P16)</f>
        <v>52495.539999999994</v>
      </c>
      <c r="R16" s="381">
        <v>21455.77</v>
      </c>
      <c r="S16" s="382">
        <v>9683.48</v>
      </c>
      <c r="T16" s="383">
        <v>20600</v>
      </c>
      <c r="U16" s="384">
        <f>SUM(R16:T16)</f>
        <v>51739.25</v>
      </c>
      <c r="V16" s="385">
        <f t="shared" si="4"/>
        <v>1.0800399455288243</v>
      </c>
      <c r="W16" s="386">
        <f t="shared" si="5"/>
        <v>0.84940114848236259</v>
      </c>
      <c r="X16" s="387">
        <f t="shared" si="6"/>
        <v>0.86332962757087262</v>
      </c>
      <c r="Y16" s="535"/>
      <c r="Z16" s="535"/>
      <c r="AA16" s="535"/>
      <c r="AB16" s="535"/>
    </row>
    <row r="17" spans="1:28" s="532" customFormat="1" ht="15.75" x14ac:dyDescent="0.25">
      <c r="A17" s="364"/>
      <c r="B17" s="974" t="s">
        <v>320</v>
      </c>
      <c r="C17" s="975"/>
      <c r="D17" s="975"/>
      <c r="E17" s="976"/>
      <c r="F17" s="381">
        <v>217</v>
      </c>
      <c r="G17" s="382"/>
      <c r="H17" s="383">
        <v>271</v>
      </c>
      <c r="I17" s="384">
        <f>SUM(F17:H17)</f>
        <v>488</v>
      </c>
      <c r="J17" s="381">
        <v>225</v>
      </c>
      <c r="K17" s="382"/>
      <c r="L17" s="383">
        <v>288</v>
      </c>
      <c r="M17" s="384">
        <f>SUM(J17:L17)</f>
        <v>513</v>
      </c>
      <c r="N17" s="381">
        <v>285.89999999999998</v>
      </c>
      <c r="O17" s="382"/>
      <c r="P17" s="536">
        <v>288</v>
      </c>
      <c r="Q17" s="384">
        <f>SUM(N17:P17)</f>
        <v>573.9</v>
      </c>
      <c r="R17" s="381">
        <v>297.57</v>
      </c>
      <c r="S17" s="382"/>
      <c r="T17" s="383">
        <v>87</v>
      </c>
      <c r="U17" s="384">
        <f>SUM(R17:T17)</f>
        <v>384.57</v>
      </c>
      <c r="V17" s="385">
        <f t="shared" si="4"/>
        <v>1.2706666666666666</v>
      </c>
      <c r="W17" s="386">
        <f t="shared" si="5"/>
        <v>1</v>
      </c>
      <c r="X17" s="387">
        <f t="shared" si="6"/>
        <v>1.0627306273062731</v>
      </c>
      <c r="Y17" s="535"/>
      <c r="Z17" s="535"/>
      <c r="AA17" s="535"/>
      <c r="AB17" s="535"/>
    </row>
    <row r="18" spans="1:28" s="532" customFormat="1" ht="15.75" x14ac:dyDescent="0.25">
      <c r="A18" s="364"/>
      <c r="B18" s="974" t="s">
        <v>321</v>
      </c>
      <c r="C18" s="975"/>
      <c r="D18" s="975"/>
      <c r="E18" s="976"/>
      <c r="F18" s="381">
        <v>616</v>
      </c>
      <c r="G18" s="382"/>
      <c r="H18" s="383">
        <v>102</v>
      </c>
      <c r="I18" s="384">
        <f>SUM(F18:H18)</f>
        <v>718</v>
      </c>
      <c r="J18" s="381">
        <v>616</v>
      </c>
      <c r="K18" s="382"/>
      <c r="L18" s="383">
        <v>131</v>
      </c>
      <c r="M18" s="384">
        <f>SUM(J18:L18)</f>
        <v>747</v>
      </c>
      <c r="N18" s="381">
        <v>773.27</v>
      </c>
      <c r="O18" s="382"/>
      <c r="P18" s="536">
        <v>131</v>
      </c>
      <c r="Q18" s="384">
        <f>SUM(N18:P18)</f>
        <v>904.27</v>
      </c>
      <c r="R18" s="381">
        <v>618.95000000000005</v>
      </c>
      <c r="S18" s="382"/>
      <c r="T18" s="383"/>
      <c r="U18" s="384">
        <f>SUM(R18:T18)</f>
        <v>618.95000000000005</v>
      </c>
      <c r="V18" s="385">
        <f t="shared" si="4"/>
        <v>1.2553084415584415</v>
      </c>
      <c r="W18" s="386">
        <f t="shared" si="5"/>
        <v>1</v>
      </c>
      <c r="X18" s="387">
        <f t="shared" si="6"/>
        <v>1.2843137254901962</v>
      </c>
      <c r="Y18" s="535"/>
      <c r="Z18" s="535"/>
      <c r="AA18" s="535"/>
      <c r="AB18" s="535"/>
    </row>
    <row r="19" spans="1:28" s="532" customFormat="1" ht="16.5" thickBot="1" x14ac:dyDescent="0.3">
      <c r="A19" s="364"/>
      <c r="B19" s="989" t="s">
        <v>322</v>
      </c>
      <c r="C19" s="990"/>
      <c r="D19" s="990"/>
      <c r="E19" s="991"/>
      <c r="F19" s="393">
        <v>1284</v>
      </c>
      <c r="G19" s="394"/>
      <c r="H19" s="395">
        <v>2421</v>
      </c>
      <c r="I19" s="396">
        <f>SUM(F19:H19)</f>
        <v>3705</v>
      </c>
      <c r="J19" s="393">
        <v>1307</v>
      </c>
      <c r="K19" s="394"/>
      <c r="L19" s="395">
        <f>2323-160</f>
        <v>2163</v>
      </c>
      <c r="M19" s="396">
        <f>SUM(J19:L19)</f>
        <v>3470</v>
      </c>
      <c r="N19" s="393">
        <v>1307</v>
      </c>
      <c r="O19" s="537"/>
      <c r="P19" s="538">
        <v>2006.49</v>
      </c>
      <c r="Q19" s="396">
        <f>SUM(N19:P19)</f>
        <v>3313.49</v>
      </c>
      <c r="R19" s="393">
        <v>3350.87</v>
      </c>
      <c r="S19" s="394">
        <v>12</v>
      </c>
      <c r="T19" s="395">
        <v>169</v>
      </c>
      <c r="U19" s="396">
        <f>SUM(R19:T19)</f>
        <v>3531.87</v>
      </c>
      <c r="V19" s="411">
        <f t="shared" si="4"/>
        <v>1</v>
      </c>
      <c r="W19" s="412">
        <f t="shared" si="5"/>
        <v>0.92764216366158114</v>
      </c>
      <c r="X19" s="413">
        <f t="shared" si="6"/>
        <v>0.82878562577447334</v>
      </c>
      <c r="Y19" s="535"/>
      <c r="Z19" s="535"/>
      <c r="AA19" s="535"/>
      <c r="AB19" s="535"/>
    </row>
    <row r="20" spans="1:28" s="539" customFormat="1" ht="17.25" thickTop="1" thickBot="1" x14ac:dyDescent="0.3">
      <c r="A20" s="420"/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>I5-I11</f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>M5-M11</f>
        <v>0</v>
      </c>
      <c r="N20" s="414">
        <f t="shared" si="12"/>
        <v>0</v>
      </c>
      <c r="O20" s="415">
        <f t="shared" si="12"/>
        <v>0</v>
      </c>
      <c r="P20" s="415">
        <f t="shared" si="12"/>
        <v>3409.2700000000004</v>
      </c>
      <c r="Q20" s="416">
        <f>Q5-Q11</f>
        <v>3409.2700000000041</v>
      </c>
      <c r="R20" s="414">
        <f t="shared" si="12"/>
        <v>0</v>
      </c>
      <c r="S20" s="415">
        <f t="shared" si="12"/>
        <v>0</v>
      </c>
      <c r="T20" s="415">
        <f t="shared" si="12"/>
        <v>0</v>
      </c>
      <c r="U20" s="416">
        <f t="shared" si="12"/>
        <v>0</v>
      </c>
      <c r="V20" s="417" t="e">
        <f t="shared" si="4"/>
        <v>#DIV/0!</v>
      </c>
      <c r="W20" s="418" t="e">
        <f t="shared" si="5"/>
        <v>#DIV/0!</v>
      </c>
      <c r="X20" s="419" t="e">
        <f t="shared" si="6"/>
        <v>#DIV/0!</v>
      </c>
      <c r="Y20" s="425"/>
      <c r="Z20" s="425"/>
      <c r="AA20" s="425"/>
      <c r="AB20" s="425"/>
    </row>
    <row r="21" spans="1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425"/>
      <c r="Z21" s="425"/>
      <c r="AA21" s="425"/>
      <c r="AB21" s="425"/>
    </row>
    <row r="22" spans="1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983" t="s">
        <v>282</v>
      </c>
      <c r="O22" s="984"/>
      <c r="P22" s="984"/>
      <c r="Q22" s="985"/>
      <c r="R22" s="960" t="s">
        <v>326</v>
      </c>
      <c r="S22" s="960" t="s">
        <v>327</v>
      </c>
      <c r="T22" s="977" t="s">
        <v>328</v>
      </c>
      <c r="U22" s="1187"/>
      <c r="V22" s="1187"/>
      <c r="W22" s="1187"/>
      <c r="X22" s="1187"/>
      <c r="Y22" s="540"/>
      <c r="Z22" s="540"/>
      <c r="AA22" s="540"/>
      <c r="AB22" s="540"/>
    </row>
    <row r="23" spans="1:28" s="539" customFormat="1" ht="45.75" customHeight="1" thickBot="1" x14ac:dyDescent="0.3">
      <c r="A23" s="420"/>
      <c r="B23" s="920" t="s">
        <v>329</v>
      </c>
      <c r="C23" s="921"/>
      <c r="D23" s="921"/>
      <c r="E23" s="922"/>
      <c r="F23" s="430" t="s">
        <v>330</v>
      </c>
      <c r="G23" s="541" t="s">
        <v>373</v>
      </c>
      <c r="H23" s="432" t="s">
        <v>332</v>
      </c>
      <c r="I23" s="433" t="s">
        <v>374</v>
      </c>
      <c r="J23" s="430" t="s">
        <v>330</v>
      </c>
      <c r="K23" s="541" t="s">
        <v>373</v>
      </c>
      <c r="L23" s="432" t="s">
        <v>332</v>
      </c>
      <c r="M23" s="433" t="s">
        <v>374</v>
      </c>
      <c r="N23" s="430" t="s">
        <v>330</v>
      </c>
      <c r="O23" s="541" t="s">
        <v>373</v>
      </c>
      <c r="P23" s="432" t="s">
        <v>332</v>
      </c>
      <c r="Q23" s="433" t="s">
        <v>374</v>
      </c>
      <c r="R23" s="961"/>
      <c r="S23" s="961"/>
      <c r="T23" s="978"/>
      <c r="U23" s="542"/>
      <c r="V23" s="542"/>
      <c r="W23" s="542"/>
      <c r="X23" s="543"/>
      <c r="Y23" s="543"/>
      <c r="Z23" s="543"/>
      <c r="AA23" s="543"/>
      <c r="AB23" s="543"/>
    </row>
    <row r="24" spans="1:28" s="539" customFormat="1" ht="15.75" x14ac:dyDescent="0.25">
      <c r="A24" s="420"/>
      <c r="B24" s="980" t="s">
        <v>375</v>
      </c>
      <c r="C24" s="981"/>
      <c r="D24" s="981"/>
      <c r="E24" s="982"/>
      <c r="F24" s="436">
        <v>37214</v>
      </c>
      <c r="G24" s="437">
        <v>33777</v>
      </c>
      <c r="H24" s="438">
        <f t="shared" ref="H24:H35" si="13">G24-F24</f>
        <v>-3437</v>
      </c>
      <c r="I24" s="439">
        <v>3437</v>
      </c>
      <c r="J24" s="436">
        <v>37656.82</v>
      </c>
      <c r="K24" s="437">
        <v>34845.54</v>
      </c>
      <c r="L24" s="438">
        <f t="shared" ref="L24:L34" si="14">K24-J24</f>
        <v>-2811.2799999999988</v>
      </c>
      <c r="M24" s="439">
        <v>3437</v>
      </c>
      <c r="N24" s="436">
        <v>36962.720000000001</v>
      </c>
      <c r="O24" s="437">
        <v>32295.42</v>
      </c>
      <c r="P24" s="438">
        <f t="shared" ref="P24:P34" si="15">O24-N24</f>
        <v>-4667.3000000000029</v>
      </c>
      <c r="Q24" s="439">
        <v>4667.3</v>
      </c>
      <c r="R24" s="440">
        <f>J24/F24</f>
        <v>1.0118992852152415</v>
      </c>
      <c r="S24" s="440">
        <f t="shared" ref="S24:S35" si="16">K24/G24</f>
        <v>1.0316351363353762</v>
      </c>
      <c r="T24" s="441">
        <f t="shared" ref="T24:T35" si="17">L24-P24</f>
        <v>1856.0200000000041</v>
      </c>
      <c r="U24" s="544"/>
      <c r="V24" s="544"/>
      <c r="W24" s="544"/>
      <c r="X24" s="545"/>
      <c r="Y24" s="545"/>
      <c r="Z24" s="545"/>
      <c r="AA24" s="545"/>
      <c r="AB24" s="545"/>
    </row>
    <row r="25" spans="1:28" s="539" customFormat="1" ht="15.75" x14ac:dyDescent="0.25">
      <c r="A25" s="420"/>
      <c r="B25" s="1192" t="s">
        <v>376</v>
      </c>
      <c r="C25" s="1193"/>
      <c r="D25" s="1193"/>
      <c r="E25" s="1194"/>
      <c r="F25" s="546">
        <v>9279</v>
      </c>
      <c r="G25" s="547">
        <v>38</v>
      </c>
      <c r="H25" s="438">
        <f t="shared" si="13"/>
        <v>-9241</v>
      </c>
      <c r="I25" s="548">
        <v>9241</v>
      </c>
      <c r="J25" s="546">
        <v>9982.2000000000007</v>
      </c>
      <c r="K25" s="547">
        <v>352.06</v>
      </c>
      <c r="L25" s="438">
        <f t="shared" si="14"/>
        <v>-9630.1400000000012</v>
      </c>
      <c r="M25" s="548">
        <v>9241</v>
      </c>
      <c r="N25" s="546">
        <v>9991.86</v>
      </c>
      <c r="O25" s="547">
        <v>326.45999999999998</v>
      </c>
      <c r="P25" s="438">
        <f t="shared" si="15"/>
        <v>-9665.4000000000015</v>
      </c>
      <c r="Q25" s="548">
        <v>9665.4</v>
      </c>
      <c r="R25" s="549">
        <f t="shared" ref="R25:R35" si="18">J25/F25</f>
        <v>1.0757840284513418</v>
      </c>
      <c r="S25" s="549">
        <f t="shared" si="16"/>
        <v>9.2647368421052629</v>
      </c>
      <c r="T25" s="441">
        <f t="shared" si="17"/>
        <v>35.260000000000218</v>
      </c>
      <c r="U25" s="544"/>
      <c r="V25" s="544"/>
      <c r="W25" s="544"/>
      <c r="X25" s="545"/>
      <c r="Y25" s="545"/>
      <c r="Z25" s="545"/>
      <c r="AA25" s="545"/>
      <c r="AB25" s="545"/>
    </row>
    <row r="26" spans="1:28" s="539" customFormat="1" ht="15.75" x14ac:dyDescent="0.25">
      <c r="A26" s="420"/>
      <c r="B26" s="1192" t="s">
        <v>377</v>
      </c>
      <c r="C26" s="1193"/>
      <c r="D26" s="1193"/>
      <c r="E26" s="1194"/>
      <c r="F26" s="546">
        <v>13361</v>
      </c>
      <c r="G26" s="547">
        <v>6926</v>
      </c>
      <c r="H26" s="438">
        <f t="shared" si="13"/>
        <v>-6435</v>
      </c>
      <c r="I26" s="548">
        <v>6435</v>
      </c>
      <c r="J26" s="546">
        <v>12688.4</v>
      </c>
      <c r="K26" s="547">
        <v>7495.25</v>
      </c>
      <c r="L26" s="438">
        <f t="shared" si="14"/>
        <v>-5193.1499999999996</v>
      </c>
      <c r="M26" s="548">
        <v>6435</v>
      </c>
      <c r="N26" s="546">
        <v>12368.44</v>
      </c>
      <c r="O26" s="547">
        <v>6671.8</v>
      </c>
      <c r="P26" s="438">
        <f t="shared" si="15"/>
        <v>-5696.64</v>
      </c>
      <c r="Q26" s="548">
        <v>5696.64</v>
      </c>
      <c r="R26" s="549">
        <f t="shared" si="18"/>
        <v>0.94965945662749796</v>
      </c>
      <c r="S26" s="549">
        <f t="shared" si="16"/>
        <v>1.082190297429974</v>
      </c>
      <c r="T26" s="441">
        <f t="shared" si="17"/>
        <v>503.49000000000069</v>
      </c>
      <c r="U26" s="544"/>
      <c r="V26" s="544"/>
      <c r="W26" s="544"/>
      <c r="X26" s="545"/>
      <c r="Y26" s="545"/>
      <c r="Z26" s="545"/>
      <c r="AA26" s="545"/>
      <c r="AB26" s="545"/>
    </row>
    <row r="27" spans="1:28" s="539" customFormat="1" ht="15.75" x14ac:dyDescent="0.25">
      <c r="A27" s="420"/>
      <c r="B27" s="1195" t="s">
        <v>378</v>
      </c>
      <c r="C27" s="1196"/>
      <c r="D27" s="1196"/>
      <c r="E27" s="1197"/>
      <c r="F27" s="546">
        <v>10966</v>
      </c>
      <c r="G27" s="547">
        <v>8663</v>
      </c>
      <c r="H27" s="438">
        <f t="shared" si="13"/>
        <v>-2303</v>
      </c>
      <c r="I27" s="548">
        <v>2303</v>
      </c>
      <c r="J27" s="546">
        <v>10680.3</v>
      </c>
      <c r="K27" s="547">
        <v>8979.43</v>
      </c>
      <c r="L27" s="438">
        <f t="shared" si="14"/>
        <v>-1700.869999999999</v>
      </c>
      <c r="M27" s="548">
        <v>2303</v>
      </c>
      <c r="N27" s="546">
        <v>12898.26</v>
      </c>
      <c r="O27" s="547">
        <v>10164.58</v>
      </c>
      <c r="P27" s="438">
        <f t="shared" si="15"/>
        <v>-2733.6800000000003</v>
      </c>
      <c r="Q27" s="548">
        <v>2733.68</v>
      </c>
      <c r="R27" s="549">
        <f t="shared" si="18"/>
        <v>0.97394674448294727</v>
      </c>
      <c r="S27" s="549">
        <f t="shared" si="16"/>
        <v>1.0365266074108277</v>
      </c>
      <c r="T27" s="441">
        <f t="shared" si="17"/>
        <v>1032.8100000000013</v>
      </c>
      <c r="U27" s="544"/>
      <c r="V27" s="544"/>
      <c r="W27" s="544"/>
      <c r="X27" s="545"/>
      <c r="Y27" s="545"/>
      <c r="Z27" s="545"/>
      <c r="AA27" s="545"/>
      <c r="AB27" s="545"/>
    </row>
    <row r="28" spans="1:28" s="539" customFormat="1" ht="15.75" x14ac:dyDescent="0.25">
      <c r="A28" s="420"/>
      <c r="B28" s="1195" t="s">
        <v>379</v>
      </c>
      <c r="C28" s="1196"/>
      <c r="D28" s="1196"/>
      <c r="E28" s="1197"/>
      <c r="F28" s="546">
        <v>798</v>
      </c>
      <c r="G28" s="547">
        <v>630</v>
      </c>
      <c r="H28" s="438">
        <f t="shared" si="13"/>
        <v>-168</v>
      </c>
      <c r="I28" s="548">
        <v>168</v>
      </c>
      <c r="J28" s="546">
        <v>670.48</v>
      </c>
      <c r="K28" s="547">
        <v>701.98</v>
      </c>
      <c r="L28" s="438">
        <f t="shared" si="14"/>
        <v>31.5</v>
      </c>
      <c r="M28" s="548">
        <v>168</v>
      </c>
      <c r="N28" s="546">
        <v>505.84</v>
      </c>
      <c r="O28" s="547">
        <v>401.68</v>
      </c>
      <c r="P28" s="438">
        <f t="shared" si="15"/>
        <v>-104.15999999999997</v>
      </c>
      <c r="Q28" s="548">
        <v>104.16</v>
      </c>
      <c r="R28" s="549">
        <f t="shared" si="18"/>
        <v>0.84020050125313284</v>
      </c>
      <c r="S28" s="549">
        <f t="shared" si="16"/>
        <v>1.1142539682539683</v>
      </c>
      <c r="T28" s="441">
        <f t="shared" si="17"/>
        <v>135.65999999999997</v>
      </c>
      <c r="U28" s="544"/>
      <c r="V28" s="544"/>
      <c r="W28" s="544"/>
      <c r="X28" s="545"/>
      <c r="Y28" s="545"/>
      <c r="Z28" s="545"/>
      <c r="AA28" s="545"/>
      <c r="AB28" s="545"/>
    </row>
    <row r="29" spans="1:28" s="539" customFormat="1" ht="15.75" x14ac:dyDescent="0.25">
      <c r="A29" s="420"/>
      <c r="B29" s="1195" t="s">
        <v>380</v>
      </c>
      <c r="C29" s="1196"/>
      <c r="D29" s="1196"/>
      <c r="E29" s="1197"/>
      <c r="F29" s="546">
        <v>1198</v>
      </c>
      <c r="G29" s="547">
        <v>456</v>
      </c>
      <c r="H29" s="438">
        <f t="shared" si="13"/>
        <v>-742</v>
      </c>
      <c r="I29" s="548">
        <v>742</v>
      </c>
      <c r="J29" s="546">
        <v>1186.31</v>
      </c>
      <c r="K29" s="547">
        <v>458.97</v>
      </c>
      <c r="L29" s="438">
        <f t="shared" si="14"/>
        <v>-727.33999999999992</v>
      </c>
      <c r="M29" s="548">
        <v>742</v>
      </c>
      <c r="N29" s="546">
        <v>960.88</v>
      </c>
      <c r="O29" s="547">
        <v>367.43</v>
      </c>
      <c r="P29" s="438">
        <f t="shared" si="15"/>
        <v>-593.45000000000005</v>
      </c>
      <c r="Q29" s="548">
        <v>593.45000000000005</v>
      </c>
      <c r="R29" s="549">
        <f t="shared" si="18"/>
        <v>0.99024207011686138</v>
      </c>
      <c r="S29" s="549">
        <f t="shared" si="16"/>
        <v>1.0065131578947368</v>
      </c>
      <c r="T29" s="441">
        <f t="shared" si="17"/>
        <v>-133.88999999999987</v>
      </c>
      <c r="U29" s="544"/>
      <c r="V29" s="544"/>
      <c r="W29" s="544"/>
      <c r="X29" s="545"/>
      <c r="Y29" s="545"/>
      <c r="Z29" s="545"/>
      <c r="AA29" s="545"/>
      <c r="AB29" s="545"/>
    </row>
    <row r="30" spans="1:28" s="539" customFormat="1" ht="15.75" x14ac:dyDescent="0.25">
      <c r="A30" s="420"/>
      <c r="B30" s="1192" t="s">
        <v>381</v>
      </c>
      <c r="C30" s="1193"/>
      <c r="D30" s="1193"/>
      <c r="E30" s="1194"/>
      <c r="F30" s="546">
        <v>719</v>
      </c>
      <c r="G30" s="547">
        <v>553</v>
      </c>
      <c r="H30" s="438">
        <f t="shared" si="13"/>
        <v>-166</v>
      </c>
      <c r="I30" s="548">
        <v>166</v>
      </c>
      <c r="J30" s="546">
        <v>618.04999999999995</v>
      </c>
      <c r="K30" s="547">
        <v>534.82000000000005</v>
      </c>
      <c r="L30" s="438">
        <f t="shared" si="14"/>
        <v>-83.229999999999905</v>
      </c>
      <c r="M30" s="548">
        <v>166</v>
      </c>
      <c r="N30" s="546">
        <v>1038.93</v>
      </c>
      <c r="O30" s="547">
        <v>436.47</v>
      </c>
      <c r="P30" s="438">
        <f t="shared" si="15"/>
        <v>-602.46</v>
      </c>
      <c r="Q30" s="548">
        <v>602.46</v>
      </c>
      <c r="R30" s="549">
        <f t="shared" si="18"/>
        <v>0.85959666203059804</v>
      </c>
      <c r="S30" s="549">
        <f t="shared" si="16"/>
        <v>0.96712477396021712</v>
      </c>
      <c r="T30" s="441">
        <f t="shared" si="17"/>
        <v>519.23000000000013</v>
      </c>
      <c r="U30" s="544"/>
      <c r="V30" s="544"/>
      <c r="W30" s="544"/>
      <c r="X30" s="545"/>
      <c r="Y30" s="545"/>
      <c r="Z30" s="545"/>
      <c r="AA30" s="545"/>
      <c r="AB30" s="545"/>
    </row>
    <row r="31" spans="1:28" s="539" customFormat="1" ht="15.75" x14ac:dyDescent="0.25">
      <c r="A31" s="420"/>
      <c r="B31" s="1192" t="s">
        <v>382</v>
      </c>
      <c r="C31" s="1193"/>
      <c r="D31" s="1193"/>
      <c r="E31" s="1194"/>
      <c r="F31" s="546">
        <v>2398</v>
      </c>
      <c r="G31" s="547">
        <v>2174</v>
      </c>
      <c r="H31" s="438">
        <f t="shared" si="13"/>
        <v>-224</v>
      </c>
      <c r="I31" s="548">
        <v>224</v>
      </c>
      <c r="J31" s="546">
        <v>2033.29</v>
      </c>
      <c r="K31" s="547">
        <v>2462.13</v>
      </c>
      <c r="L31" s="438">
        <f t="shared" si="14"/>
        <v>428.84000000000015</v>
      </c>
      <c r="M31" s="548">
        <v>224</v>
      </c>
      <c r="N31" s="546">
        <v>2016.62</v>
      </c>
      <c r="O31" s="547">
        <v>1939.27</v>
      </c>
      <c r="P31" s="438">
        <f t="shared" si="15"/>
        <v>-77.349999999999909</v>
      </c>
      <c r="Q31" s="548">
        <v>77.349999999999994</v>
      </c>
      <c r="R31" s="549">
        <f t="shared" si="18"/>
        <v>0.84791075896580481</v>
      </c>
      <c r="S31" s="549">
        <f t="shared" si="16"/>
        <v>1.1325344986200552</v>
      </c>
      <c r="T31" s="441">
        <f t="shared" si="17"/>
        <v>506.19000000000005</v>
      </c>
      <c r="U31" s="544"/>
      <c r="V31" s="544"/>
      <c r="W31" s="544"/>
      <c r="X31" s="545"/>
      <c r="Y31" s="545"/>
      <c r="Z31" s="545"/>
      <c r="AA31" s="545"/>
      <c r="AB31" s="545"/>
    </row>
    <row r="32" spans="1:28" s="539" customFormat="1" ht="15.75" x14ac:dyDescent="0.25">
      <c r="A32" s="420"/>
      <c r="B32" s="1195" t="s">
        <v>383</v>
      </c>
      <c r="C32" s="1196"/>
      <c r="D32" s="1196"/>
      <c r="E32" s="1197"/>
      <c r="F32" s="550">
        <v>2085</v>
      </c>
      <c r="G32" s="551">
        <v>450</v>
      </c>
      <c r="H32" s="438">
        <f t="shared" si="13"/>
        <v>-1635</v>
      </c>
      <c r="I32" s="552">
        <v>1635</v>
      </c>
      <c r="J32" s="550">
        <v>1821.69</v>
      </c>
      <c r="K32" s="551">
        <v>432.54</v>
      </c>
      <c r="L32" s="438">
        <f t="shared" si="14"/>
        <v>-1389.15</v>
      </c>
      <c r="M32" s="552">
        <v>1635</v>
      </c>
      <c r="N32" s="550">
        <v>1844.75</v>
      </c>
      <c r="O32" s="551">
        <v>611.12</v>
      </c>
      <c r="P32" s="438">
        <f t="shared" si="15"/>
        <v>-1233.6300000000001</v>
      </c>
      <c r="Q32" s="552">
        <v>1233.6300000000001</v>
      </c>
      <c r="R32" s="549">
        <f t="shared" si="18"/>
        <v>0.87371223021582733</v>
      </c>
      <c r="S32" s="549">
        <f t="shared" si="16"/>
        <v>0.96120000000000005</v>
      </c>
      <c r="T32" s="441">
        <f t="shared" si="17"/>
        <v>-155.51999999999998</v>
      </c>
      <c r="U32" s="544"/>
      <c r="V32" s="544"/>
      <c r="W32" s="544"/>
      <c r="X32" s="545"/>
      <c r="Y32" s="545"/>
      <c r="Z32" s="545"/>
      <c r="AA32" s="545"/>
      <c r="AB32" s="545"/>
    </row>
    <row r="33" spans="1:28" s="539" customFormat="1" ht="15.75" x14ac:dyDescent="0.25">
      <c r="A33" s="420"/>
      <c r="B33" s="1189" t="s">
        <v>384</v>
      </c>
      <c r="C33" s="1190"/>
      <c r="D33" s="1190"/>
      <c r="E33" s="1191"/>
      <c r="F33" s="553">
        <v>4728</v>
      </c>
      <c r="G33" s="551">
        <v>79</v>
      </c>
      <c r="H33" s="554">
        <f t="shared" si="13"/>
        <v>-4649</v>
      </c>
      <c r="I33" s="552">
        <v>4649</v>
      </c>
      <c r="J33" s="553">
        <v>4595.58</v>
      </c>
      <c r="K33" s="551">
        <v>79.67</v>
      </c>
      <c r="L33" s="554">
        <f t="shared" si="14"/>
        <v>-4515.91</v>
      </c>
      <c r="M33" s="552">
        <v>4649</v>
      </c>
      <c r="N33" s="553">
        <v>4748.7</v>
      </c>
      <c r="O33" s="551">
        <v>122.77</v>
      </c>
      <c r="P33" s="554">
        <f t="shared" si="15"/>
        <v>-4625.9299999999994</v>
      </c>
      <c r="Q33" s="552">
        <v>4625.93</v>
      </c>
      <c r="R33" s="555">
        <f t="shared" si="18"/>
        <v>0.97199238578680203</v>
      </c>
      <c r="S33" s="555">
        <f t="shared" si="16"/>
        <v>1.0084810126582278</v>
      </c>
      <c r="T33" s="556">
        <f t="shared" si="17"/>
        <v>110.01999999999953</v>
      </c>
      <c r="U33" s="544"/>
      <c r="V33" s="544"/>
      <c r="W33" s="544"/>
      <c r="X33" s="545"/>
      <c r="Y33" s="545"/>
      <c r="Z33" s="545"/>
      <c r="AA33" s="545"/>
      <c r="AB33" s="545"/>
    </row>
    <row r="34" spans="1:28" s="539" customFormat="1" ht="16.5" thickBot="1" x14ac:dyDescent="0.3">
      <c r="A34" s="420"/>
      <c r="B34" s="1201" t="s">
        <v>385</v>
      </c>
      <c r="C34" s="1202"/>
      <c r="D34" s="1202"/>
      <c r="E34" s="1203"/>
      <c r="F34" s="557"/>
      <c r="G34" s="558"/>
      <c r="H34" s="559">
        <f t="shared" si="13"/>
        <v>0</v>
      </c>
      <c r="I34" s="560"/>
      <c r="J34" s="557"/>
      <c r="K34" s="558"/>
      <c r="L34" s="559">
        <f t="shared" si="14"/>
        <v>0</v>
      </c>
      <c r="M34" s="560"/>
      <c r="N34" s="557"/>
      <c r="O34" s="558"/>
      <c r="P34" s="559">
        <f t="shared" si="15"/>
        <v>0</v>
      </c>
      <c r="Q34" s="560"/>
      <c r="R34" s="555" t="e">
        <f t="shared" si="18"/>
        <v>#DIV/0!</v>
      </c>
      <c r="S34" s="555" t="e">
        <f t="shared" si="16"/>
        <v>#DIV/0!</v>
      </c>
      <c r="T34" s="561">
        <f t="shared" si="17"/>
        <v>0</v>
      </c>
      <c r="U34" s="544"/>
      <c r="V34" s="544"/>
      <c r="W34" s="544"/>
      <c r="X34" s="545"/>
      <c r="Y34" s="545"/>
      <c r="Z34" s="545"/>
      <c r="AA34" s="545"/>
      <c r="AB34" s="545"/>
    </row>
    <row r="35" spans="1:28" s="539" customFormat="1" ht="16.5" thickBot="1" x14ac:dyDescent="0.3">
      <c r="A35" s="420"/>
      <c r="B35" s="928" t="s">
        <v>334</v>
      </c>
      <c r="C35" s="929"/>
      <c r="D35" s="929"/>
      <c r="E35" s="930"/>
      <c r="F35" s="444">
        <f>SUM(F24:F33)</f>
        <v>82746</v>
      </c>
      <c r="G35" s="444">
        <f>SUM(G24:G33)</f>
        <v>53746</v>
      </c>
      <c r="H35" s="445">
        <f t="shared" si="13"/>
        <v>-29000</v>
      </c>
      <c r="I35" s="446">
        <f>SUM(I24:I34)</f>
        <v>29000</v>
      </c>
      <c r="J35" s="444">
        <f>SUM(J24:J33)</f>
        <v>81933.119999999995</v>
      </c>
      <c r="K35" s="444">
        <f t="shared" ref="K35:L35" si="19">SUM(K24:K33)</f>
        <v>56342.39</v>
      </c>
      <c r="L35" s="445">
        <f t="shared" si="19"/>
        <v>-25590.73</v>
      </c>
      <c r="M35" s="446">
        <f>SUM(M24:M34)</f>
        <v>29000</v>
      </c>
      <c r="N35" s="444">
        <f>SUM(N24:N34)</f>
        <v>83336.999999999985</v>
      </c>
      <c r="O35" s="444">
        <f>SUM(O24:O34)</f>
        <v>53337</v>
      </c>
      <c r="P35" s="445">
        <f>SUM(P24:P33)</f>
        <v>-30000.000000000004</v>
      </c>
      <c r="Q35" s="446">
        <f>SUM(Q24:Q34)</f>
        <v>30000</v>
      </c>
      <c r="R35" s="447">
        <f t="shared" si="18"/>
        <v>0.99017620187078526</v>
      </c>
      <c r="S35" s="447">
        <f t="shared" si="16"/>
        <v>1.0483085252856026</v>
      </c>
      <c r="T35" s="448">
        <f t="shared" si="17"/>
        <v>4409.2700000000041</v>
      </c>
      <c r="U35" s="544"/>
      <c r="V35" s="544"/>
      <c r="W35" s="544"/>
      <c r="X35" s="545"/>
      <c r="Y35" s="545"/>
      <c r="Z35" s="545"/>
      <c r="AA35" s="545"/>
      <c r="AB35" s="545"/>
    </row>
    <row r="36" spans="1:28" s="564" customFormat="1" ht="13.5" thickBot="1" x14ac:dyDescent="0.25">
      <c r="A36" s="450"/>
      <c r="B36" s="449"/>
      <c r="C36" s="449"/>
      <c r="D36" s="449"/>
      <c r="E36" s="449"/>
      <c r="F36" s="449"/>
      <c r="G36" s="449"/>
      <c r="H36" s="943">
        <f>H35+I35</f>
        <v>0</v>
      </c>
      <c r="I36" s="938"/>
      <c r="J36" s="449"/>
      <c r="K36" s="449"/>
      <c r="L36" s="943">
        <f>L35+M35</f>
        <v>3409.2700000000004</v>
      </c>
      <c r="M36" s="938"/>
      <c r="N36" s="449"/>
      <c r="O36" s="449"/>
      <c r="P36" s="943">
        <f>P35+Q35</f>
        <v>0</v>
      </c>
      <c r="Q36" s="938"/>
      <c r="R36" s="450"/>
      <c r="S36" s="450"/>
      <c r="T36" s="450"/>
      <c r="U36" s="562"/>
      <c r="V36" s="562"/>
      <c r="W36" s="1184"/>
      <c r="X36" s="1185"/>
      <c r="Y36" s="563"/>
      <c r="Z36" s="563"/>
      <c r="AA36" s="563"/>
      <c r="AB36" s="563"/>
    </row>
    <row r="37" spans="1:28" s="484" customFormat="1" ht="13.5" thickBot="1" x14ac:dyDescent="0.25">
      <c r="A37" s="454"/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4"/>
      <c r="S37" s="454"/>
      <c r="T37" s="454"/>
    </row>
    <row r="38" spans="1:28" ht="13.5" thickBot="1" x14ac:dyDescent="0.25">
      <c r="B38" s="964"/>
      <c r="C38" s="965"/>
      <c r="D38" s="965"/>
      <c r="E38" s="966"/>
      <c r="F38" s="967" t="s">
        <v>335</v>
      </c>
      <c r="G38" s="968"/>
      <c r="H38" s="968"/>
      <c r="I38" s="969"/>
      <c r="J38" s="967" t="s">
        <v>336</v>
      </c>
      <c r="K38" s="968"/>
      <c r="L38" s="968"/>
      <c r="M38" s="969"/>
      <c r="N38" s="1186"/>
      <c r="O38" s="1186"/>
      <c r="P38" s="1186"/>
      <c r="Q38" s="1186"/>
    </row>
    <row r="39" spans="1:28" ht="13.5" thickBot="1" x14ac:dyDescent="0.25">
      <c r="B39" s="954" t="s">
        <v>337</v>
      </c>
      <c r="C39" s="955"/>
      <c r="D39" s="955"/>
      <c r="E39" s="956"/>
      <c r="F39" s="455" t="s">
        <v>273</v>
      </c>
      <c r="G39" s="456" t="s">
        <v>274</v>
      </c>
      <c r="H39" s="457" t="s">
        <v>338</v>
      </c>
      <c r="I39" s="458" t="s">
        <v>276</v>
      </c>
      <c r="J39" s="455" t="s">
        <v>273</v>
      </c>
      <c r="K39" s="456" t="s">
        <v>274</v>
      </c>
      <c r="L39" s="458" t="s">
        <v>338</v>
      </c>
      <c r="M39" s="458" t="s">
        <v>276</v>
      </c>
      <c r="N39" s="565"/>
      <c r="O39" s="565"/>
      <c r="P39" s="565"/>
      <c r="Q39" s="565"/>
    </row>
    <row r="40" spans="1:28" ht="13.5" thickBot="1" x14ac:dyDescent="0.25">
      <c r="B40" s="957"/>
      <c r="C40" s="958"/>
      <c r="D40" s="958"/>
      <c r="E40" s="959"/>
      <c r="F40" s="566">
        <v>500</v>
      </c>
      <c r="G40" s="567">
        <v>2835</v>
      </c>
      <c r="H40" s="568">
        <v>373</v>
      </c>
      <c r="I40" s="569">
        <v>13</v>
      </c>
      <c r="J40" s="566">
        <v>500</v>
      </c>
      <c r="K40" s="567">
        <v>1998</v>
      </c>
      <c r="L40" s="569">
        <v>343</v>
      </c>
      <c r="M40" s="569">
        <v>96</v>
      </c>
      <c r="N40" s="570"/>
      <c r="O40" s="570"/>
      <c r="P40" s="570"/>
      <c r="Q40" s="570"/>
    </row>
    <row r="41" spans="1:28" ht="14.25" thickTop="1" thickBot="1" x14ac:dyDescent="0.25">
      <c r="B41" s="950" t="s">
        <v>339</v>
      </c>
      <c r="C41" s="951"/>
      <c r="D41" s="952" t="s">
        <v>340</v>
      </c>
      <c r="E41" s="953"/>
      <c r="F41" s="933">
        <v>191</v>
      </c>
      <c r="G41" s="934"/>
      <c r="H41" s="933">
        <v>188</v>
      </c>
      <c r="I41" s="935"/>
      <c r="J41" s="933">
        <v>196</v>
      </c>
      <c r="K41" s="934"/>
      <c r="L41" s="933">
        <v>192</v>
      </c>
      <c r="M41" s="935"/>
      <c r="N41" s="1183"/>
      <c r="O41" s="1183"/>
      <c r="P41" s="1183"/>
      <c r="Q41" s="1183"/>
    </row>
    <row r="42" spans="1:28" ht="13.5" thickBot="1" x14ac:dyDescent="0.25">
      <c r="B42" s="944" t="s">
        <v>341</v>
      </c>
      <c r="C42" s="945"/>
      <c r="D42" s="945"/>
      <c r="E42" s="946"/>
      <c r="F42" s="1198">
        <v>16615</v>
      </c>
      <c r="G42" s="1199"/>
      <c r="H42" s="1199"/>
      <c r="I42" s="1200"/>
      <c r="J42" s="1198">
        <v>16907</v>
      </c>
      <c r="K42" s="1199"/>
      <c r="L42" s="1199"/>
      <c r="M42" s="1200"/>
      <c r="N42" s="1183"/>
      <c r="O42" s="1183"/>
      <c r="P42" s="1183"/>
      <c r="Q42" s="1183"/>
    </row>
    <row r="43" spans="1:28" ht="13.5" thickBot="1" x14ac:dyDescent="0.25">
      <c r="B43" s="466"/>
      <c r="C43" s="466"/>
      <c r="D43" s="466"/>
      <c r="E43" s="466"/>
      <c r="F43" s="467"/>
      <c r="G43" s="467"/>
      <c r="H43" s="467"/>
      <c r="I43" s="467"/>
      <c r="J43" s="467"/>
      <c r="K43" s="467"/>
      <c r="L43" s="467"/>
      <c r="M43" s="467"/>
      <c r="N43" s="570"/>
      <c r="O43" s="570"/>
      <c r="P43" s="570"/>
      <c r="Q43" s="570"/>
    </row>
    <row r="44" spans="1:28" ht="13.5" thickBot="1" x14ac:dyDescent="0.25">
      <c r="B44" s="923"/>
      <c r="C44" s="924"/>
      <c r="D44" s="924"/>
      <c r="E44" s="925"/>
      <c r="F44" s="936" t="s">
        <v>325</v>
      </c>
      <c r="G44" s="937"/>
      <c r="H44" s="937"/>
      <c r="I44" s="937"/>
      <c r="J44" s="937"/>
      <c r="K44" s="937"/>
      <c r="L44" s="938"/>
      <c r="M44" s="468"/>
      <c r="N44" s="923"/>
      <c r="O44" s="924"/>
      <c r="P44" s="924"/>
      <c r="Q44" s="925"/>
      <c r="R44" s="936" t="s">
        <v>282</v>
      </c>
      <c r="S44" s="937"/>
      <c r="T44" s="937"/>
      <c r="U44" s="937"/>
      <c r="V44" s="937"/>
      <c r="W44" s="937"/>
      <c r="X44" s="938"/>
      <c r="Y44" s="452"/>
      <c r="Z44" s="939" t="s">
        <v>328</v>
      </c>
      <c r="AA44" s="940"/>
      <c r="AB44" s="941"/>
    </row>
    <row r="45" spans="1:28" ht="39" thickBot="1" x14ac:dyDescent="0.25">
      <c r="B45" s="920" t="s">
        <v>386</v>
      </c>
      <c r="C45" s="921"/>
      <c r="D45" s="921"/>
      <c r="E45" s="922"/>
      <c r="F45" s="469" t="s">
        <v>343</v>
      </c>
      <c r="G45" s="470" t="s">
        <v>344</v>
      </c>
      <c r="H45" s="471" t="s">
        <v>345</v>
      </c>
      <c r="I45" s="469" t="s">
        <v>346</v>
      </c>
      <c r="J45" s="472" t="s">
        <v>347</v>
      </c>
      <c r="K45" s="471" t="s">
        <v>348</v>
      </c>
      <c r="L45" s="473" t="s">
        <v>332</v>
      </c>
      <c r="M45" s="474"/>
      <c r="N45" s="920" t="s">
        <v>387</v>
      </c>
      <c r="O45" s="921"/>
      <c r="P45" s="921"/>
      <c r="Q45" s="922"/>
      <c r="R45" s="475" t="s">
        <v>343</v>
      </c>
      <c r="S45" s="476" t="s">
        <v>344</v>
      </c>
      <c r="T45" s="477" t="s">
        <v>345</v>
      </c>
      <c r="U45" s="475" t="s">
        <v>346</v>
      </c>
      <c r="V45" s="478" t="s">
        <v>347</v>
      </c>
      <c r="W45" s="477" t="s">
        <v>348</v>
      </c>
      <c r="X45" s="479" t="s">
        <v>332</v>
      </c>
      <c r="Y45" s="480"/>
      <c r="Z45" s="481" t="s">
        <v>350</v>
      </c>
      <c r="AA45" s="482" t="s">
        <v>351</v>
      </c>
      <c r="AB45" s="483" t="s">
        <v>352</v>
      </c>
    </row>
    <row r="46" spans="1:28" ht="12.75" x14ac:dyDescent="0.2">
      <c r="A46" s="484"/>
      <c r="B46" s="980" t="s">
        <v>375</v>
      </c>
      <c r="C46" s="981"/>
      <c r="D46" s="981"/>
      <c r="E46" s="982"/>
      <c r="F46" s="571">
        <v>37656.82</v>
      </c>
      <c r="G46" s="572"/>
      <c r="H46" s="487">
        <f t="shared" ref="H46:H56" si="20">F46+G46</f>
        <v>37656.82</v>
      </c>
      <c r="I46" s="488">
        <f>34845.54-15.4</f>
        <v>34830.14</v>
      </c>
      <c r="J46" s="488">
        <v>15.4</v>
      </c>
      <c r="K46" s="487">
        <f t="shared" ref="K46:K54" si="21">I46+J46</f>
        <v>34845.54</v>
      </c>
      <c r="L46" s="489">
        <f t="shared" ref="L46:L56" si="22">K46-H46</f>
        <v>-2811.2799999999988</v>
      </c>
      <c r="M46" s="490"/>
      <c r="N46" s="980" t="s">
        <v>375</v>
      </c>
      <c r="O46" s="981"/>
      <c r="P46" s="981"/>
      <c r="Q46" s="982"/>
      <c r="R46" s="571">
        <v>36962.720000000001</v>
      </c>
      <c r="S46" s="572"/>
      <c r="T46" s="487">
        <f t="shared" ref="T46:T56" si="23">R46+S46</f>
        <v>36962.720000000001</v>
      </c>
      <c r="U46" s="488">
        <v>32280.240000000002</v>
      </c>
      <c r="V46" s="488">
        <v>15.18</v>
      </c>
      <c r="W46" s="487">
        <f t="shared" ref="W46:W56" si="24">U46+V46</f>
        <v>32295.420000000002</v>
      </c>
      <c r="X46" s="489">
        <f t="shared" ref="X46:X56" si="25">W46-T46</f>
        <v>-4667.2999999999993</v>
      </c>
      <c r="Y46" s="491"/>
      <c r="Z46" s="492">
        <f>H46-T46</f>
        <v>694.09999999999854</v>
      </c>
      <c r="AA46" s="493">
        <f>K46-W46</f>
        <v>2550.119999999999</v>
      </c>
      <c r="AB46" s="494">
        <f>Z46-AA46</f>
        <v>-1856.0200000000004</v>
      </c>
    </row>
    <row r="47" spans="1:28" ht="12.75" x14ac:dyDescent="0.2">
      <c r="A47" s="484"/>
      <c r="B47" s="1192" t="s">
        <v>376</v>
      </c>
      <c r="C47" s="1193"/>
      <c r="D47" s="1193"/>
      <c r="E47" s="1194"/>
      <c r="F47" s="573">
        <f>9982.2-176.07</f>
        <v>9806.130000000001</v>
      </c>
      <c r="G47" s="574">
        <v>176.07</v>
      </c>
      <c r="H47" s="575">
        <f t="shared" si="20"/>
        <v>9982.2000000000007</v>
      </c>
      <c r="I47" s="576">
        <f>352.06-227.89</f>
        <v>124.17000000000002</v>
      </c>
      <c r="J47" s="576">
        <v>227.89</v>
      </c>
      <c r="K47" s="575">
        <f t="shared" si="21"/>
        <v>352.06</v>
      </c>
      <c r="L47" s="577">
        <f t="shared" si="22"/>
        <v>-9630.1400000000012</v>
      </c>
      <c r="M47" s="490"/>
      <c r="N47" s="1192" t="s">
        <v>376</v>
      </c>
      <c r="O47" s="1193"/>
      <c r="P47" s="1193"/>
      <c r="Q47" s="1194"/>
      <c r="R47" s="573">
        <v>9809.74</v>
      </c>
      <c r="S47" s="574">
        <v>182.12</v>
      </c>
      <c r="T47" s="575">
        <f t="shared" si="23"/>
        <v>9991.86</v>
      </c>
      <c r="U47" s="576">
        <v>96.06</v>
      </c>
      <c r="V47" s="576">
        <v>230.4</v>
      </c>
      <c r="W47" s="575">
        <f t="shared" si="24"/>
        <v>326.46000000000004</v>
      </c>
      <c r="X47" s="577">
        <f t="shared" si="25"/>
        <v>-9665.4000000000015</v>
      </c>
      <c r="Y47" s="491"/>
      <c r="Z47" s="492">
        <f t="shared" ref="Z47:Z56" si="26">H47-T47</f>
        <v>-9.6599999999998545</v>
      </c>
      <c r="AA47" s="493">
        <f t="shared" ref="AA47:AA56" si="27">K47-W47</f>
        <v>25.599999999999966</v>
      </c>
      <c r="AB47" s="494">
        <f t="shared" ref="AB47:AB57" si="28">Z47-AA47</f>
        <v>-35.25999999999982</v>
      </c>
    </row>
    <row r="48" spans="1:28" ht="12.75" x14ac:dyDescent="0.2">
      <c r="A48" s="484"/>
      <c r="B48" s="1192" t="s">
        <v>377</v>
      </c>
      <c r="C48" s="1193"/>
      <c r="D48" s="1193"/>
      <c r="E48" s="1194"/>
      <c r="F48" s="573">
        <f>12688.4-1369.69</f>
        <v>11318.71</v>
      </c>
      <c r="G48" s="574">
        <v>1369.69</v>
      </c>
      <c r="H48" s="575">
        <f t="shared" si="20"/>
        <v>12688.4</v>
      </c>
      <c r="I48" s="576">
        <f>7495.25-1591.06</f>
        <v>5904.1900000000005</v>
      </c>
      <c r="J48" s="576">
        <v>1591.06</v>
      </c>
      <c r="K48" s="575">
        <f t="shared" si="21"/>
        <v>7495.25</v>
      </c>
      <c r="L48" s="577">
        <f t="shared" si="22"/>
        <v>-5193.1499999999996</v>
      </c>
      <c r="M48" s="490"/>
      <c r="N48" s="1192" t="s">
        <v>377</v>
      </c>
      <c r="O48" s="1193"/>
      <c r="P48" s="1193"/>
      <c r="Q48" s="1194"/>
      <c r="R48" s="573">
        <v>11149.29</v>
      </c>
      <c r="S48" s="574">
        <v>1219.1500000000001</v>
      </c>
      <c r="T48" s="575">
        <f t="shared" si="23"/>
        <v>12368.44</v>
      </c>
      <c r="U48" s="576">
        <v>5208.0600000000004</v>
      </c>
      <c r="V48" s="576">
        <v>1463.74</v>
      </c>
      <c r="W48" s="575">
        <f t="shared" si="24"/>
        <v>6671.8</v>
      </c>
      <c r="X48" s="577">
        <f t="shared" si="25"/>
        <v>-5696.64</v>
      </c>
      <c r="Y48" s="491"/>
      <c r="Z48" s="492">
        <f t="shared" si="26"/>
        <v>319.95999999999913</v>
      </c>
      <c r="AA48" s="493">
        <f t="shared" si="27"/>
        <v>823.44999999999982</v>
      </c>
      <c r="AB48" s="494">
        <f t="shared" si="28"/>
        <v>-503.49000000000069</v>
      </c>
    </row>
    <row r="49" spans="1:28" s="484" customFormat="1" ht="12.75" x14ac:dyDescent="0.2">
      <c r="B49" s="1195" t="s">
        <v>378</v>
      </c>
      <c r="C49" s="1196"/>
      <c r="D49" s="1196"/>
      <c r="E49" s="1197"/>
      <c r="F49" s="573">
        <v>10680.3</v>
      </c>
      <c r="G49" s="574"/>
      <c r="H49" s="575">
        <f t="shared" si="20"/>
        <v>10680.3</v>
      </c>
      <c r="I49" s="576">
        <v>8979.43</v>
      </c>
      <c r="J49" s="576"/>
      <c r="K49" s="575">
        <f t="shared" si="21"/>
        <v>8979.43</v>
      </c>
      <c r="L49" s="577">
        <f t="shared" si="22"/>
        <v>-1700.869999999999</v>
      </c>
      <c r="M49" s="490"/>
      <c r="N49" s="1195" t="s">
        <v>378</v>
      </c>
      <c r="O49" s="1196"/>
      <c r="P49" s="1196"/>
      <c r="Q49" s="1197"/>
      <c r="R49" s="573">
        <v>12898.26</v>
      </c>
      <c r="S49" s="574"/>
      <c r="T49" s="575">
        <f t="shared" si="23"/>
        <v>12898.26</v>
      </c>
      <c r="U49" s="576">
        <v>10164.58</v>
      </c>
      <c r="V49" s="576"/>
      <c r="W49" s="575">
        <f t="shared" si="24"/>
        <v>10164.58</v>
      </c>
      <c r="X49" s="577">
        <f t="shared" si="25"/>
        <v>-2733.6800000000003</v>
      </c>
      <c r="Y49" s="491"/>
      <c r="Z49" s="492">
        <f t="shared" si="26"/>
        <v>-2217.9600000000009</v>
      </c>
      <c r="AA49" s="493">
        <f t="shared" si="27"/>
        <v>-1185.1499999999996</v>
      </c>
      <c r="AB49" s="494">
        <f t="shared" si="28"/>
        <v>-1032.8100000000013</v>
      </c>
    </row>
    <row r="50" spans="1:28" s="484" customFormat="1" ht="12.75" x14ac:dyDescent="0.2">
      <c r="B50" s="1195" t="s">
        <v>379</v>
      </c>
      <c r="C50" s="1196"/>
      <c r="D50" s="1196"/>
      <c r="E50" s="1197"/>
      <c r="F50" s="573">
        <v>670.48</v>
      </c>
      <c r="G50" s="574"/>
      <c r="H50" s="575">
        <f t="shared" si="20"/>
        <v>670.48</v>
      </c>
      <c r="I50" s="576">
        <v>701.98</v>
      </c>
      <c r="J50" s="576"/>
      <c r="K50" s="575">
        <f t="shared" si="21"/>
        <v>701.98</v>
      </c>
      <c r="L50" s="577">
        <f t="shared" si="22"/>
        <v>31.5</v>
      </c>
      <c r="M50" s="490"/>
      <c r="N50" s="1195" t="s">
        <v>379</v>
      </c>
      <c r="O50" s="1196"/>
      <c r="P50" s="1196"/>
      <c r="Q50" s="1197"/>
      <c r="R50" s="573">
        <v>505.84</v>
      </c>
      <c r="S50" s="574"/>
      <c r="T50" s="575">
        <f t="shared" si="23"/>
        <v>505.84</v>
      </c>
      <c r="U50" s="576">
        <v>401.68</v>
      </c>
      <c r="V50" s="576"/>
      <c r="W50" s="575">
        <f t="shared" si="24"/>
        <v>401.68</v>
      </c>
      <c r="X50" s="577">
        <f t="shared" si="25"/>
        <v>-104.15999999999997</v>
      </c>
      <c r="Y50" s="491"/>
      <c r="Z50" s="492">
        <f t="shared" si="26"/>
        <v>164.64000000000004</v>
      </c>
      <c r="AA50" s="493">
        <f t="shared" si="27"/>
        <v>300.3</v>
      </c>
      <c r="AB50" s="494">
        <f t="shared" si="28"/>
        <v>-135.65999999999997</v>
      </c>
    </row>
    <row r="51" spans="1:28" s="484" customFormat="1" ht="12.75" x14ac:dyDescent="0.2">
      <c r="B51" s="1195" t="s">
        <v>380</v>
      </c>
      <c r="C51" s="1196"/>
      <c r="D51" s="1196"/>
      <c r="E51" s="1197"/>
      <c r="F51" s="573">
        <v>1186.31</v>
      </c>
      <c r="G51" s="574"/>
      <c r="H51" s="575">
        <f t="shared" si="20"/>
        <v>1186.31</v>
      </c>
      <c r="I51" s="576">
        <v>458.97</v>
      </c>
      <c r="J51" s="576"/>
      <c r="K51" s="575">
        <f t="shared" si="21"/>
        <v>458.97</v>
      </c>
      <c r="L51" s="577">
        <f t="shared" si="22"/>
        <v>-727.33999999999992</v>
      </c>
      <c r="M51" s="490"/>
      <c r="N51" s="1195" t="s">
        <v>380</v>
      </c>
      <c r="O51" s="1196"/>
      <c r="P51" s="1196"/>
      <c r="Q51" s="1197"/>
      <c r="R51" s="573">
        <v>960.88</v>
      </c>
      <c r="S51" s="574"/>
      <c r="T51" s="575">
        <f t="shared" si="23"/>
        <v>960.88</v>
      </c>
      <c r="U51" s="576">
        <v>367.43</v>
      </c>
      <c r="V51" s="576"/>
      <c r="W51" s="575">
        <f t="shared" si="24"/>
        <v>367.43</v>
      </c>
      <c r="X51" s="577">
        <f t="shared" si="25"/>
        <v>-593.45000000000005</v>
      </c>
      <c r="Y51" s="491"/>
      <c r="Z51" s="492">
        <f t="shared" si="26"/>
        <v>225.42999999999995</v>
      </c>
      <c r="AA51" s="493">
        <f t="shared" si="27"/>
        <v>91.54000000000002</v>
      </c>
      <c r="AB51" s="494">
        <f t="shared" si="28"/>
        <v>133.88999999999993</v>
      </c>
    </row>
    <row r="52" spans="1:28" s="484" customFormat="1" ht="12.75" x14ac:dyDescent="0.2">
      <c r="B52" s="1192" t="s">
        <v>381</v>
      </c>
      <c r="C52" s="1193"/>
      <c r="D52" s="1193"/>
      <c r="E52" s="1194"/>
      <c r="F52" s="573">
        <v>618.04999999999995</v>
      </c>
      <c r="G52" s="578"/>
      <c r="H52" s="575">
        <f t="shared" si="20"/>
        <v>618.04999999999995</v>
      </c>
      <c r="I52" s="579">
        <v>534.82000000000005</v>
      </c>
      <c r="J52" s="579"/>
      <c r="K52" s="575">
        <f t="shared" si="21"/>
        <v>534.82000000000005</v>
      </c>
      <c r="L52" s="577">
        <f t="shared" si="22"/>
        <v>-83.229999999999905</v>
      </c>
      <c r="M52" s="490"/>
      <c r="N52" s="1192" t="s">
        <v>381</v>
      </c>
      <c r="O52" s="1193"/>
      <c r="P52" s="1193"/>
      <c r="Q52" s="1194"/>
      <c r="R52" s="573">
        <v>1038.93</v>
      </c>
      <c r="S52" s="578"/>
      <c r="T52" s="575">
        <f t="shared" si="23"/>
        <v>1038.93</v>
      </c>
      <c r="U52" s="579">
        <v>436.47</v>
      </c>
      <c r="V52" s="579"/>
      <c r="W52" s="575">
        <f t="shared" si="24"/>
        <v>436.47</v>
      </c>
      <c r="X52" s="577">
        <f t="shared" si="25"/>
        <v>-602.46</v>
      </c>
      <c r="Y52" s="491"/>
      <c r="Z52" s="492">
        <f t="shared" si="26"/>
        <v>-420.88000000000011</v>
      </c>
      <c r="AA52" s="493">
        <f t="shared" si="27"/>
        <v>98.350000000000023</v>
      </c>
      <c r="AB52" s="494">
        <f t="shared" si="28"/>
        <v>-519.23000000000013</v>
      </c>
    </row>
    <row r="53" spans="1:28" s="484" customFormat="1" ht="12.75" x14ac:dyDescent="0.2">
      <c r="B53" s="1192" t="s">
        <v>382</v>
      </c>
      <c r="C53" s="1193"/>
      <c r="D53" s="1193"/>
      <c r="E53" s="1194"/>
      <c r="F53" s="573">
        <v>2033.29</v>
      </c>
      <c r="G53" s="578"/>
      <c r="H53" s="575">
        <f t="shared" si="20"/>
        <v>2033.29</v>
      </c>
      <c r="I53" s="579">
        <v>2462.13</v>
      </c>
      <c r="J53" s="579"/>
      <c r="K53" s="575">
        <f t="shared" si="21"/>
        <v>2462.13</v>
      </c>
      <c r="L53" s="577">
        <f t="shared" si="22"/>
        <v>428.84000000000015</v>
      </c>
      <c r="M53" s="490"/>
      <c r="N53" s="1192" t="s">
        <v>382</v>
      </c>
      <c r="O53" s="1193"/>
      <c r="P53" s="1193"/>
      <c r="Q53" s="1194"/>
      <c r="R53" s="573">
        <v>2016.62</v>
      </c>
      <c r="S53" s="578"/>
      <c r="T53" s="575">
        <f t="shared" si="23"/>
        <v>2016.62</v>
      </c>
      <c r="U53" s="579">
        <v>1939.27</v>
      </c>
      <c r="V53" s="579"/>
      <c r="W53" s="575">
        <f t="shared" si="24"/>
        <v>1939.27</v>
      </c>
      <c r="X53" s="577">
        <f t="shared" si="25"/>
        <v>-77.349999999999909</v>
      </c>
      <c r="Y53" s="491"/>
      <c r="Z53" s="492">
        <f t="shared" si="26"/>
        <v>16.670000000000073</v>
      </c>
      <c r="AA53" s="493">
        <f t="shared" si="27"/>
        <v>522.86000000000013</v>
      </c>
      <c r="AB53" s="494">
        <f t="shared" si="28"/>
        <v>-506.19000000000005</v>
      </c>
    </row>
    <row r="54" spans="1:28" s="484" customFormat="1" ht="12.75" x14ac:dyDescent="0.2">
      <c r="B54" s="1195" t="s">
        <v>383</v>
      </c>
      <c r="C54" s="1196"/>
      <c r="D54" s="1196"/>
      <c r="E54" s="1197"/>
      <c r="F54" s="573">
        <v>1821.69</v>
      </c>
      <c r="G54" s="578"/>
      <c r="H54" s="575">
        <f t="shared" si="20"/>
        <v>1821.69</v>
      </c>
      <c r="I54" s="579">
        <f>432.54-12</f>
        <v>420.54</v>
      </c>
      <c r="J54" s="579">
        <v>12</v>
      </c>
      <c r="K54" s="575">
        <f t="shared" si="21"/>
        <v>432.54</v>
      </c>
      <c r="L54" s="577">
        <f t="shared" si="22"/>
        <v>-1389.15</v>
      </c>
      <c r="M54" s="490"/>
      <c r="N54" s="1195" t="s">
        <v>383</v>
      </c>
      <c r="O54" s="1196"/>
      <c r="P54" s="1196"/>
      <c r="Q54" s="1197"/>
      <c r="R54" s="573">
        <v>1844.75</v>
      </c>
      <c r="S54" s="578"/>
      <c r="T54" s="575">
        <f t="shared" si="23"/>
        <v>1844.75</v>
      </c>
      <c r="U54" s="579">
        <v>550.94000000000005</v>
      </c>
      <c r="V54" s="579">
        <v>60.18</v>
      </c>
      <c r="W54" s="575">
        <f t="shared" si="24"/>
        <v>611.12</v>
      </c>
      <c r="X54" s="577">
        <f t="shared" si="25"/>
        <v>-1233.6300000000001</v>
      </c>
      <c r="Y54" s="491"/>
      <c r="Z54" s="492">
        <f t="shared" si="26"/>
        <v>-23.059999999999945</v>
      </c>
      <c r="AA54" s="493">
        <f t="shared" si="27"/>
        <v>-178.57999999999998</v>
      </c>
      <c r="AB54" s="494">
        <f t="shared" si="28"/>
        <v>155.52000000000004</v>
      </c>
    </row>
    <row r="55" spans="1:28" s="484" customFormat="1" ht="12.75" x14ac:dyDescent="0.2">
      <c r="B55" s="1189" t="s">
        <v>384</v>
      </c>
      <c r="C55" s="1190"/>
      <c r="D55" s="1190"/>
      <c r="E55" s="1191"/>
      <c r="F55" s="579">
        <v>4595.58</v>
      </c>
      <c r="G55" s="580"/>
      <c r="H55" s="581">
        <f t="shared" si="20"/>
        <v>4595.58</v>
      </c>
      <c r="I55" s="579">
        <v>79.67</v>
      </c>
      <c r="J55" s="579"/>
      <c r="K55" s="581">
        <f>I55+J55</f>
        <v>79.67</v>
      </c>
      <c r="L55" s="527">
        <f t="shared" si="22"/>
        <v>-4515.91</v>
      </c>
      <c r="M55" s="528"/>
      <c r="N55" s="1189" t="s">
        <v>384</v>
      </c>
      <c r="O55" s="1190"/>
      <c r="P55" s="1190"/>
      <c r="Q55" s="1191"/>
      <c r="R55" s="579">
        <v>4748.7</v>
      </c>
      <c r="S55" s="580"/>
      <c r="T55" s="581">
        <f t="shared" si="23"/>
        <v>4748.7</v>
      </c>
      <c r="U55" s="579">
        <v>122.77</v>
      </c>
      <c r="V55" s="579"/>
      <c r="W55" s="581">
        <f t="shared" si="24"/>
        <v>122.77</v>
      </c>
      <c r="X55" s="527">
        <f t="shared" si="25"/>
        <v>-4625.9299999999994</v>
      </c>
      <c r="Y55" s="491"/>
      <c r="Z55" s="492">
        <f t="shared" si="26"/>
        <v>-153.11999999999989</v>
      </c>
      <c r="AA55" s="493">
        <f t="shared" si="27"/>
        <v>-43.099999999999994</v>
      </c>
      <c r="AB55" s="494">
        <f t="shared" si="28"/>
        <v>-110.0199999999999</v>
      </c>
    </row>
    <row r="56" spans="1:28" s="484" customFormat="1" ht="13.5" thickBot="1" x14ac:dyDescent="0.25">
      <c r="B56" s="1189" t="s">
        <v>385</v>
      </c>
      <c r="C56" s="1190"/>
      <c r="D56" s="1190"/>
      <c r="E56" s="1191"/>
      <c r="F56" s="582">
        <f>SUM(F46:F55)</f>
        <v>80387.359999999986</v>
      </c>
      <c r="G56" s="583">
        <f>SUM(G47:G55)</f>
        <v>1545.76</v>
      </c>
      <c r="H56" s="526">
        <f t="shared" si="20"/>
        <v>81933.119999999981</v>
      </c>
      <c r="I56" s="582">
        <f>SUM(I46:I55)</f>
        <v>54496.04</v>
      </c>
      <c r="J56" s="582">
        <f>SUM(J46:J55)</f>
        <v>1846.35</v>
      </c>
      <c r="K56" s="526">
        <f t="shared" ref="K56" si="29">I56+J56</f>
        <v>56342.39</v>
      </c>
      <c r="L56" s="527">
        <f t="shared" si="22"/>
        <v>-25590.729999999981</v>
      </c>
      <c r="M56" s="528"/>
      <c r="N56" s="1189" t="s">
        <v>385</v>
      </c>
      <c r="O56" s="1190"/>
      <c r="P56" s="1190"/>
      <c r="Q56" s="1191"/>
      <c r="R56" s="582"/>
      <c r="S56" s="583"/>
      <c r="T56" s="526">
        <f t="shared" si="23"/>
        <v>0</v>
      </c>
      <c r="U56" s="582"/>
      <c r="V56" s="582"/>
      <c r="W56" s="526">
        <f t="shared" si="24"/>
        <v>0</v>
      </c>
      <c r="X56" s="527">
        <f t="shared" si="25"/>
        <v>0</v>
      </c>
      <c r="Y56" s="491"/>
      <c r="Z56" s="492">
        <f t="shared" si="26"/>
        <v>81933.119999999981</v>
      </c>
      <c r="AA56" s="493">
        <f t="shared" si="27"/>
        <v>56342.39</v>
      </c>
      <c r="AB56" s="494">
        <f t="shared" si="28"/>
        <v>25590.729999999981</v>
      </c>
    </row>
    <row r="57" spans="1:28" s="484" customFormat="1" ht="13.5" thickBot="1" x14ac:dyDescent="0.25">
      <c r="A57" s="454"/>
      <c r="B57" s="928" t="s">
        <v>334</v>
      </c>
      <c r="C57" s="929"/>
      <c r="D57" s="929"/>
      <c r="E57" s="930"/>
      <c r="F57" s="931" t="s">
        <v>353</v>
      </c>
      <c r="G57" s="932"/>
      <c r="H57" s="495">
        <v>-25891.32</v>
      </c>
      <c r="I57" s="496" t="s">
        <v>388</v>
      </c>
      <c r="J57" s="497"/>
      <c r="K57" s="495">
        <v>300.58999999999997</v>
      </c>
      <c r="L57" s="498">
        <f>H57+K57</f>
        <v>-25590.73</v>
      </c>
      <c r="M57" s="499"/>
      <c r="N57" s="928" t="s">
        <v>334</v>
      </c>
      <c r="O57" s="929"/>
      <c r="P57" s="929"/>
      <c r="Q57" s="930"/>
      <c r="R57" s="931" t="s">
        <v>353</v>
      </c>
      <c r="S57" s="932"/>
      <c r="T57" s="495">
        <v>-30368.23</v>
      </c>
      <c r="U57" s="496" t="s">
        <v>388</v>
      </c>
      <c r="V57" s="497"/>
      <c r="W57" s="495">
        <v>368.23</v>
      </c>
      <c r="X57" s="498">
        <f>T57+W57</f>
        <v>-30000</v>
      </c>
      <c r="Y57" s="500"/>
      <c r="Z57" s="501">
        <f>SUM(Z46:Z55)</f>
        <v>-1403.8800000000028</v>
      </c>
      <c r="AA57" s="502">
        <f>SUM(AA46:AA55)</f>
        <v>3005.3899999999994</v>
      </c>
      <c r="AB57" s="584">
        <f t="shared" si="28"/>
        <v>-4409.2700000000023</v>
      </c>
    </row>
    <row r="58" spans="1:28" s="484" customFormat="1" ht="13.5" thickBot="1" x14ac:dyDescent="0.25">
      <c r="F58" s="504"/>
      <c r="G58" s="504"/>
      <c r="H58" s="490"/>
      <c r="I58" s="490"/>
      <c r="J58" s="490"/>
      <c r="K58" s="505"/>
      <c r="L58" s="490"/>
      <c r="M58" s="490"/>
      <c r="N58" s="490"/>
      <c r="O58" s="506"/>
      <c r="P58" s="490"/>
      <c r="Q58" s="490"/>
      <c r="R58" s="490"/>
      <c r="Y58" s="507"/>
    </row>
    <row r="59" spans="1:28" s="484" customFormat="1" ht="12.75" x14ac:dyDescent="0.2">
      <c r="F59" s="504"/>
      <c r="G59" s="504"/>
      <c r="H59" s="490"/>
      <c r="I59" s="490"/>
      <c r="J59" s="490"/>
      <c r="K59" s="505"/>
      <c r="L59" s="490"/>
      <c r="M59" s="490"/>
      <c r="N59" s="490"/>
      <c r="O59" s="506"/>
      <c r="P59" s="490"/>
      <c r="Q59" s="490"/>
      <c r="R59" s="490"/>
      <c r="Z59" s="508" t="s">
        <v>355</v>
      </c>
      <c r="AA59" s="509"/>
      <c r="AB59" s="510">
        <f>H57/T57</f>
        <v>0.85257915920684213</v>
      </c>
    </row>
    <row r="60" spans="1:28" s="484" customFormat="1" ht="13.5" thickBot="1" x14ac:dyDescent="0.25">
      <c r="F60" s="504"/>
      <c r="G60" s="504"/>
      <c r="H60" s="490"/>
      <c r="I60" s="490"/>
      <c r="J60" s="490"/>
      <c r="K60" s="505"/>
      <c r="L60" s="490"/>
      <c r="M60" s="490"/>
      <c r="N60" s="490"/>
      <c r="O60" s="506"/>
      <c r="P60" s="490"/>
      <c r="Q60" s="490"/>
      <c r="R60" s="490"/>
      <c r="Z60" s="511" t="s">
        <v>356</v>
      </c>
      <c r="AA60" s="512"/>
      <c r="AB60" s="513">
        <f>K57/W57</f>
        <v>0.81631045813757697</v>
      </c>
    </row>
    <row r="61" spans="1:28" s="484" customFormat="1" ht="13.5" thickBot="1" x14ac:dyDescent="0.25">
      <c r="A61" s="454"/>
      <c r="B61" s="454"/>
      <c r="C61" s="514" t="s">
        <v>357</v>
      </c>
      <c r="D61" s="454"/>
      <c r="E61" s="454" t="s">
        <v>291</v>
      </c>
      <c r="F61" s="454"/>
      <c r="G61" s="454"/>
      <c r="H61" s="515" t="s">
        <v>358</v>
      </c>
      <c r="I61" s="515"/>
      <c r="J61" s="1188" t="s">
        <v>389</v>
      </c>
      <c r="K61" s="1188"/>
      <c r="L61" s="1188"/>
      <c r="M61" s="453"/>
      <c r="N61" s="453"/>
      <c r="O61" s="454"/>
      <c r="P61" s="454"/>
      <c r="Q61" s="454"/>
      <c r="R61" s="454"/>
      <c r="S61" s="454"/>
      <c r="T61" s="454"/>
      <c r="U61" s="454"/>
      <c r="V61" s="454"/>
      <c r="W61" s="454"/>
      <c r="X61" s="454"/>
      <c r="Y61" s="454"/>
      <c r="Z61" s="519" t="s">
        <v>390</v>
      </c>
      <c r="AA61" s="520"/>
      <c r="AB61" s="521">
        <f>L57/X57</f>
        <v>0.85302433333333327</v>
      </c>
    </row>
    <row r="62" spans="1:28" ht="12.75" x14ac:dyDescent="0.2">
      <c r="C62" s="926" t="s">
        <v>366</v>
      </c>
      <c r="D62" s="926"/>
      <c r="E62" s="586">
        <v>42124</v>
      </c>
      <c r="J62" s="454" t="s">
        <v>98</v>
      </c>
      <c r="L62" s="927"/>
      <c r="M62" s="927"/>
      <c r="N62" s="927"/>
    </row>
    <row r="63" spans="1:28" s="484" customFormat="1" ht="12.75" x14ac:dyDescent="0.2">
      <c r="A63" s="454"/>
      <c r="B63" s="454"/>
      <c r="C63" s="514"/>
      <c r="D63" s="514"/>
      <c r="E63" s="454"/>
      <c r="F63" s="454"/>
      <c r="G63" s="454"/>
      <c r="H63" s="454"/>
      <c r="I63" s="454"/>
      <c r="K63" s="454"/>
      <c r="L63" s="453"/>
      <c r="M63" s="453"/>
      <c r="N63" s="453"/>
      <c r="O63" s="454"/>
      <c r="P63" s="454"/>
      <c r="Q63" s="454"/>
      <c r="R63" s="454"/>
      <c r="S63" s="454"/>
      <c r="T63" s="454"/>
      <c r="U63" s="454"/>
      <c r="V63" s="454"/>
      <c r="W63" s="454"/>
      <c r="X63" s="454"/>
      <c r="Y63" s="454"/>
      <c r="Z63" s="454"/>
      <c r="AA63" s="454"/>
      <c r="AB63" s="454"/>
    </row>
    <row r="64" spans="1:28" ht="12.75" x14ac:dyDescent="0.2"/>
    <row r="65" spans="10:10" ht="12.75" x14ac:dyDescent="0.2">
      <c r="J65" s="524" t="s">
        <v>280</v>
      </c>
    </row>
    <row r="66" spans="10:10" ht="12.75" x14ac:dyDescent="0.2"/>
    <row r="67" spans="10:10" ht="12.75" x14ac:dyDescent="0.2"/>
    <row r="68" spans="10:10" ht="12.75" x14ac:dyDescent="0.2"/>
    <row r="69" spans="10:10" ht="12.75" x14ac:dyDescent="0.2"/>
    <row r="70" spans="10:10" ht="12.75" x14ac:dyDescent="0.2"/>
    <row r="71" spans="10:10" ht="12.75" x14ac:dyDescent="0.2"/>
    <row r="72" spans="10:10" ht="12.75" x14ac:dyDescent="0.2"/>
    <row r="73" spans="10:10" ht="12.75" x14ac:dyDescent="0.2"/>
    <row r="74" spans="10:10" ht="12.75" x14ac:dyDescent="0.2"/>
    <row r="75" spans="10:10" ht="12.75" x14ac:dyDescent="0.2"/>
    <row r="76" spans="10:10" ht="12.75" x14ac:dyDescent="0.2"/>
    <row r="77" spans="10:10" ht="12.75" x14ac:dyDescent="0.2"/>
    <row r="78" spans="10:10" ht="12.75" x14ac:dyDescent="0.2"/>
    <row r="79" spans="10:10" ht="12.75" x14ac:dyDescent="0.2"/>
    <row r="80" spans="10:1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</sheetData>
  <mergeCells count="108">
    <mergeCell ref="N3:Q3"/>
    <mergeCell ref="R3:U3"/>
    <mergeCell ref="V3:V4"/>
    <mergeCell ref="W3:W4"/>
    <mergeCell ref="B4:E4"/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B12:E12"/>
    <mergeCell ref="B13:E13"/>
    <mergeCell ref="B14:E14"/>
    <mergeCell ref="B15:E15"/>
    <mergeCell ref="B16:E16"/>
    <mergeCell ref="B17:E17"/>
    <mergeCell ref="C6:E6"/>
    <mergeCell ref="C7:E7"/>
    <mergeCell ref="C8:E8"/>
    <mergeCell ref="C9:E9"/>
    <mergeCell ref="C10:E10"/>
    <mergeCell ref="B11:E11"/>
    <mergeCell ref="R22:R23"/>
    <mergeCell ref="S22:S23"/>
    <mergeCell ref="T22:T23"/>
    <mergeCell ref="U22:X22"/>
    <mergeCell ref="B23:E23"/>
    <mergeCell ref="B24:E24"/>
    <mergeCell ref="B18:E18"/>
    <mergeCell ref="B19:E19"/>
    <mergeCell ref="B20:E20"/>
    <mergeCell ref="F22:I22"/>
    <mergeCell ref="J22:M22"/>
    <mergeCell ref="N22:Q22"/>
    <mergeCell ref="B31:E31"/>
    <mergeCell ref="B32:E32"/>
    <mergeCell ref="B33:E33"/>
    <mergeCell ref="B34:E34"/>
    <mergeCell ref="B35:E35"/>
    <mergeCell ref="H36:I36"/>
    <mergeCell ref="B25:E25"/>
    <mergeCell ref="B26:E26"/>
    <mergeCell ref="B27:E27"/>
    <mergeCell ref="B28:E28"/>
    <mergeCell ref="B29:E29"/>
    <mergeCell ref="B30:E30"/>
    <mergeCell ref="B39:E40"/>
    <mergeCell ref="B41:C41"/>
    <mergeCell ref="D41:E41"/>
    <mergeCell ref="F41:G41"/>
    <mergeCell ref="H41:I41"/>
    <mergeCell ref="J41:K41"/>
    <mergeCell ref="L36:M36"/>
    <mergeCell ref="P36:Q36"/>
    <mergeCell ref="W36:X36"/>
    <mergeCell ref="B38:E38"/>
    <mergeCell ref="F38:I38"/>
    <mergeCell ref="J38:M38"/>
    <mergeCell ref="N38:Q38"/>
    <mergeCell ref="R44:X44"/>
    <mergeCell ref="Z44:AB44"/>
    <mergeCell ref="B45:E45"/>
    <mergeCell ref="N45:Q45"/>
    <mergeCell ref="L41:M41"/>
    <mergeCell ref="N41:O41"/>
    <mergeCell ref="P41:Q41"/>
    <mergeCell ref="B42:E42"/>
    <mergeCell ref="F42:I42"/>
    <mergeCell ref="J42:M42"/>
    <mergeCell ref="N42:Q42"/>
    <mergeCell ref="B46:E46"/>
    <mergeCell ref="N46:Q46"/>
    <mergeCell ref="B47:E47"/>
    <mergeCell ref="N47:Q47"/>
    <mergeCell ref="B48:E48"/>
    <mergeCell ref="N48:Q48"/>
    <mergeCell ref="B44:E44"/>
    <mergeCell ref="F44:L44"/>
    <mergeCell ref="N44:Q44"/>
    <mergeCell ref="B52:E52"/>
    <mergeCell ref="N52:Q52"/>
    <mergeCell ref="B53:E53"/>
    <mergeCell ref="N53:Q53"/>
    <mergeCell ref="B54:E54"/>
    <mergeCell ref="N54:Q54"/>
    <mergeCell ref="B49:E49"/>
    <mergeCell ref="N49:Q49"/>
    <mergeCell ref="B50:E50"/>
    <mergeCell ref="N50:Q50"/>
    <mergeCell ref="B51:E51"/>
    <mergeCell ref="N51:Q51"/>
    <mergeCell ref="R57:S57"/>
    <mergeCell ref="J61:L61"/>
    <mergeCell ref="C62:D62"/>
    <mergeCell ref="L62:N62"/>
    <mergeCell ref="B55:E55"/>
    <mergeCell ref="N55:Q55"/>
    <mergeCell ref="B56:E56"/>
    <mergeCell ref="N56:Q56"/>
    <mergeCell ref="B57:E57"/>
    <mergeCell ref="F57:G57"/>
    <mergeCell ref="N57:Q57"/>
  </mergeCells>
  <pageMargins left="0.7" right="0.7" top="0.78740157499999996" bottom="0.78740157499999996" header="0.3" footer="0.3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opLeftCell="A3" zoomScaleNormal="100" workbookViewId="0">
      <selection activeCell="B30" sqref="B30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206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31300</v>
      </c>
      <c r="D9" s="12"/>
      <c r="E9" s="21" t="s">
        <v>9</v>
      </c>
      <c r="F9" s="20">
        <v>610</v>
      </c>
      <c r="G9" s="12"/>
      <c r="H9" s="1"/>
    </row>
    <row r="10" spans="1:8" x14ac:dyDescent="0.2">
      <c r="A10" s="1"/>
      <c r="B10" s="22" t="s">
        <v>10</v>
      </c>
      <c r="C10" s="23">
        <v>90570</v>
      </c>
      <c r="D10" s="12"/>
      <c r="E10" s="24" t="s">
        <v>11</v>
      </c>
      <c r="F10" s="23">
        <v>0</v>
      </c>
      <c r="G10" s="12"/>
      <c r="H10" s="1"/>
    </row>
    <row r="11" spans="1:8" x14ac:dyDescent="0.2">
      <c r="A11" s="1"/>
      <c r="B11" s="25" t="s">
        <v>12</v>
      </c>
      <c r="C11" s="26">
        <v>0</v>
      </c>
      <c r="D11" s="12"/>
      <c r="E11" s="24" t="s">
        <v>13</v>
      </c>
      <c r="F11" s="23">
        <v>11151</v>
      </c>
      <c r="G11" s="12"/>
      <c r="H11" s="1"/>
    </row>
    <row r="12" spans="1:8" x14ac:dyDescent="0.2">
      <c r="A12" s="1"/>
      <c r="B12" s="22" t="s">
        <v>14</v>
      </c>
      <c r="C12" s="23">
        <v>0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>
        <v>3007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0</v>
      </c>
      <c r="D14" s="12"/>
      <c r="E14" s="24" t="s">
        <v>19</v>
      </c>
      <c r="F14" s="23">
        <v>0</v>
      </c>
      <c r="G14" s="12"/>
      <c r="H14" s="1"/>
    </row>
    <row r="15" spans="1:8" ht="15" x14ac:dyDescent="0.2">
      <c r="A15" s="1"/>
      <c r="B15" s="22" t="s">
        <v>20</v>
      </c>
      <c r="C15" s="23">
        <v>0</v>
      </c>
      <c r="D15" s="12"/>
      <c r="E15" s="27" t="s">
        <v>21</v>
      </c>
      <c r="F15" s="28">
        <f>SUM(F9:F14)</f>
        <v>11761</v>
      </c>
      <c r="G15" s="12"/>
      <c r="H15" s="1"/>
    </row>
    <row r="16" spans="1:8" x14ac:dyDescent="0.2">
      <c r="A16" s="1"/>
      <c r="B16" s="22" t="s">
        <v>22</v>
      </c>
      <c r="C16" s="23">
        <v>2916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127793</v>
      </c>
      <c r="D17" s="12"/>
      <c r="E17" s="24" t="s">
        <v>24</v>
      </c>
      <c r="F17" s="29">
        <f>F18+F19+F20+F21+F22+F23</f>
        <v>11485</v>
      </c>
      <c r="G17" s="12"/>
      <c r="H17" s="1"/>
    </row>
    <row r="18" spans="1:8" x14ac:dyDescent="0.2">
      <c r="A18" s="1"/>
      <c r="B18" s="22"/>
      <c r="C18" s="29"/>
      <c r="D18" s="12"/>
      <c r="E18" s="31" t="s">
        <v>207</v>
      </c>
      <c r="F18" s="32">
        <v>10685</v>
      </c>
      <c r="G18" s="12"/>
      <c r="H18" s="1"/>
    </row>
    <row r="19" spans="1:8" x14ac:dyDescent="0.2">
      <c r="A19" s="1"/>
      <c r="B19" s="22" t="s">
        <v>26</v>
      </c>
      <c r="C19" s="23">
        <v>62406</v>
      </c>
      <c r="D19" s="12"/>
      <c r="E19" s="33" t="s">
        <v>208</v>
      </c>
      <c r="F19" s="34">
        <v>800</v>
      </c>
      <c r="G19" s="12"/>
      <c r="H19" s="1"/>
    </row>
    <row r="20" spans="1:8" x14ac:dyDescent="0.2">
      <c r="A20" s="1"/>
      <c r="B20" s="22" t="s">
        <v>28</v>
      </c>
      <c r="C20" s="23">
        <v>40213</v>
      </c>
      <c r="D20" s="12"/>
      <c r="E20" s="33" t="s">
        <v>33</v>
      </c>
      <c r="F20" s="34">
        <v>0</v>
      </c>
      <c r="G20" s="12"/>
      <c r="H20" s="1"/>
    </row>
    <row r="21" spans="1:8" x14ac:dyDescent="0.2">
      <c r="A21" s="1"/>
      <c r="B21" s="22" t="s">
        <v>30</v>
      </c>
      <c r="C21" s="23">
        <v>13760</v>
      </c>
      <c r="D21" s="12"/>
      <c r="E21" s="33" t="s">
        <v>100</v>
      </c>
      <c r="F21" s="34">
        <v>0</v>
      </c>
      <c r="G21" s="12"/>
      <c r="H21" s="1"/>
    </row>
    <row r="22" spans="1:8" x14ac:dyDescent="0.2">
      <c r="A22" s="1"/>
      <c r="B22" s="22" t="s">
        <v>32</v>
      </c>
      <c r="C22" s="23">
        <v>11151</v>
      </c>
      <c r="D22" s="12"/>
      <c r="E22" s="33" t="s">
        <v>33</v>
      </c>
      <c r="F22" s="34">
        <v>0</v>
      </c>
      <c r="G22" s="12"/>
      <c r="H22" s="1"/>
    </row>
    <row r="23" spans="1:8" x14ac:dyDescent="0.2">
      <c r="A23" s="1"/>
      <c r="B23" s="22" t="s">
        <v>34</v>
      </c>
      <c r="C23" s="23">
        <v>0</v>
      </c>
      <c r="D23" s="12"/>
      <c r="E23" s="35" t="s">
        <v>33</v>
      </c>
      <c r="F23" s="34">
        <v>0</v>
      </c>
      <c r="G23" s="12"/>
      <c r="H23" s="1"/>
    </row>
    <row r="24" spans="1:8" ht="15" x14ac:dyDescent="0.2">
      <c r="A24" s="1"/>
      <c r="B24" s="30" t="s">
        <v>35</v>
      </c>
      <c r="C24" s="28">
        <f>SUM(C19:C23)</f>
        <v>127530</v>
      </c>
      <c r="D24" s="18"/>
      <c r="E24" s="24" t="s">
        <v>36</v>
      </c>
      <c r="F24" s="23">
        <v>0</v>
      </c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0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263</v>
      </c>
      <c r="D26" s="18"/>
      <c r="E26" s="27" t="s">
        <v>39</v>
      </c>
      <c r="F26" s="28">
        <f>F17+F24+F25</f>
        <v>11485</v>
      </c>
      <c r="G26" s="18"/>
      <c r="H26" s="1"/>
    </row>
    <row r="27" spans="1:8" x14ac:dyDescent="0.2">
      <c r="A27" s="1"/>
      <c r="B27" s="19" t="s">
        <v>40</v>
      </c>
      <c r="C27" s="20">
        <v>-817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1080</v>
      </c>
      <c r="D28" s="12"/>
      <c r="E28" s="41" t="s">
        <v>42</v>
      </c>
      <c r="F28" s="42">
        <f>F15-F26</f>
        <v>276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0</v>
      </c>
      <c r="D32" s="12"/>
      <c r="E32" s="46" t="s">
        <v>47</v>
      </c>
      <c r="F32" s="47">
        <v>0</v>
      </c>
      <c r="G32" s="12"/>
      <c r="H32" s="1"/>
    </row>
    <row r="33" spans="1:8" x14ac:dyDescent="0.2">
      <c r="A33" s="1"/>
      <c r="B33" s="22" t="s">
        <v>48</v>
      </c>
      <c r="C33" s="23">
        <v>0</v>
      </c>
      <c r="D33" s="12"/>
      <c r="E33" s="22" t="s">
        <v>48</v>
      </c>
      <c r="F33" s="23">
        <v>0</v>
      </c>
      <c r="G33" s="12"/>
      <c r="H33" s="1"/>
    </row>
    <row r="34" spans="1:8" x14ac:dyDescent="0.2">
      <c r="A34" s="1"/>
      <c r="B34" s="22" t="s">
        <v>49</v>
      </c>
      <c r="C34" s="23">
        <v>0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0</v>
      </c>
      <c r="D35" s="18"/>
      <c r="E35" s="30" t="s">
        <v>21</v>
      </c>
      <c r="F35" s="28">
        <f>SUM(F32:F33)</f>
        <v>0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0</v>
      </c>
      <c r="D37" s="12"/>
      <c r="E37" s="22" t="s">
        <v>51</v>
      </c>
      <c r="F37" s="23">
        <v>0</v>
      </c>
      <c r="G37" s="12"/>
      <c r="H37" s="1"/>
    </row>
    <row r="38" spans="1:8" x14ac:dyDescent="0.2">
      <c r="A38" s="1"/>
      <c r="B38" s="22" t="s">
        <v>52</v>
      </c>
      <c r="C38" s="23">
        <v>0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0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0</v>
      </c>
      <c r="D40" s="18"/>
      <c r="E40" s="30" t="s">
        <v>39</v>
      </c>
      <c r="F40" s="28">
        <f>F37</f>
        <v>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0</v>
      </c>
      <c r="D42" s="16"/>
      <c r="E42" s="48" t="s">
        <v>55</v>
      </c>
      <c r="F42" s="42">
        <f>F35-F40</f>
        <v>0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76</v>
      </c>
      <c r="D45" s="12"/>
      <c r="E45" s="19" t="s">
        <v>59</v>
      </c>
      <c r="F45" s="20">
        <v>0</v>
      </c>
      <c r="G45" s="12"/>
      <c r="H45" s="1"/>
    </row>
    <row r="46" spans="1:8" ht="15" thickBot="1" x14ac:dyDescent="0.25">
      <c r="A46" s="1"/>
      <c r="B46" s="53" t="s">
        <v>60</v>
      </c>
      <c r="C46" s="54">
        <v>395</v>
      </c>
      <c r="D46" s="12"/>
      <c r="E46" s="55" t="s">
        <v>61</v>
      </c>
      <c r="F46" s="56">
        <v>19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471</v>
      </c>
      <c r="D47" s="12"/>
      <c r="E47" s="58" t="s">
        <v>62</v>
      </c>
      <c r="F47" s="59">
        <f>SUM(F45:F46)</f>
        <v>19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204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0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0</v>
      </c>
      <c r="D51" s="12"/>
      <c r="E51" s="64" t="s">
        <v>67</v>
      </c>
      <c r="F51" s="65">
        <v>626</v>
      </c>
      <c r="G51" s="1"/>
      <c r="H51" s="1"/>
    </row>
    <row r="52" spans="1:8" x14ac:dyDescent="0.2">
      <c r="A52" s="1"/>
      <c r="B52" s="53" t="s">
        <v>68</v>
      </c>
      <c r="C52" s="54">
        <v>0</v>
      </c>
      <c r="D52" s="12"/>
      <c r="E52" s="66" t="s">
        <v>69</v>
      </c>
      <c r="F52" s="67">
        <v>45</v>
      </c>
      <c r="G52" s="1"/>
      <c r="H52" s="1"/>
    </row>
    <row r="53" spans="1:8" ht="15" thickBot="1" x14ac:dyDescent="0.25">
      <c r="A53" s="1"/>
      <c r="B53" s="53" t="s">
        <v>70</v>
      </c>
      <c r="C53" s="54">
        <v>175</v>
      </c>
      <c r="D53" s="12"/>
      <c r="E53" s="68" t="s">
        <v>71</v>
      </c>
      <c r="F53" s="69">
        <v>32</v>
      </c>
      <c r="G53" s="1"/>
      <c r="H53" s="1"/>
    </row>
    <row r="54" spans="1:8" ht="15" x14ac:dyDescent="0.2">
      <c r="A54" s="1"/>
      <c r="B54" s="53" t="s">
        <v>72</v>
      </c>
      <c r="C54" s="54">
        <v>46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425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47776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46</v>
      </c>
      <c r="D57" s="12"/>
      <c r="E57" s="39" t="s">
        <v>76</v>
      </c>
      <c r="F57" s="40">
        <v>1495205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0</v>
      </c>
      <c r="D60" s="12"/>
      <c r="E60" s="19" t="s">
        <v>80</v>
      </c>
      <c r="F60" s="20">
        <v>1532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15124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0</v>
      </c>
      <c r="D62" s="12"/>
      <c r="E62" s="82" t="s">
        <v>83</v>
      </c>
      <c r="F62" s="83">
        <f>SUM(F60:F61)</f>
        <v>16656</v>
      </c>
      <c r="G62" s="12"/>
      <c r="H62" s="1"/>
    </row>
    <row r="63" spans="1:8" ht="15" thickBot="1" x14ac:dyDescent="0.25">
      <c r="A63" s="1"/>
      <c r="B63" s="84" t="s">
        <v>33</v>
      </c>
      <c r="C63" s="85">
        <v>0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33</v>
      </c>
      <c r="C64" s="85">
        <v>0</v>
      </c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>
        <v>0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>
        <v>0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>
        <v>0</v>
      </c>
      <c r="D67" s="12"/>
      <c r="E67" s="19" t="s">
        <v>88</v>
      </c>
      <c r="F67" s="20">
        <v>5780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5780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476</v>
      </c>
      <c r="G70" s="12"/>
      <c r="H70" s="1"/>
    </row>
    <row r="71" spans="1:8" x14ac:dyDescent="0.2">
      <c r="A71" s="1"/>
      <c r="B71" s="89" t="s">
        <v>209</v>
      </c>
      <c r="C71" s="12"/>
      <c r="D71" s="12"/>
      <c r="E71" s="22" t="s">
        <v>93</v>
      </c>
      <c r="F71" s="23">
        <v>976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102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210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42068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37"/>
  <sheetViews>
    <sheetView zoomScale="75" zoomScaleNormal="75" workbookViewId="0"/>
  </sheetViews>
  <sheetFormatPr defaultColWidth="0" defaultRowHeight="0" customHeight="1" zeroHeight="1" x14ac:dyDescent="0.2"/>
  <cols>
    <col min="1" max="1" width="1.140625" style="454" customWidth="1"/>
    <col min="2" max="21" width="13.7109375" style="454" customWidth="1"/>
    <col min="22" max="22" width="13.5703125" style="454" customWidth="1"/>
    <col min="23" max="23" width="13.85546875" style="454" customWidth="1"/>
    <col min="24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490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001"/>
      <c r="T3" s="1001"/>
      <c r="U3" s="100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v>32245</v>
      </c>
      <c r="G5" s="372">
        <v>1100</v>
      </c>
      <c r="H5" s="373">
        <v>90570</v>
      </c>
      <c r="I5" s="374">
        <f>SUM(F5:H5)</f>
        <v>123915</v>
      </c>
      <c r="J5" s="371">
        <v>32245</v>
      </c>
      <c r="K5" s="372">
        <v>1100</v>
      </c>
      <c r="L5" s="373">
        <v>90570</v>
      </c>
      <c r="M5" s="374">
        <f>SUM(J5:L5)</f>
        <v>123915</v>
      </c>
      <c r="N5" s="371">
        <v>34216.076349999988</v>
      </c>
      <c r="O5" s="372">
        <v>3007.3</v>
      </c>
      <c r="P5" s="373">
        <v>90570</v>
      </c>
      <c r="Q5" s="374">
        <f>SUM(N5:P5)</f>
        <v>127793.37634999999</v>
      </c>
      <c r="R5" s="371">
        <v>35302</v>
      </c>
      <c r="S5" s="372">
        <v>608</v>
      </c>
      <c r="T5" s="373">
        <v>90572</v>
      </c>
      <c r="U5" s="374">
        <f>SUM(R5:T5)</f>
        <v>126482</v>
      </c>
      <c r="V5" s="375">
        <f>N5/J5</f>
        <v>1.0611281237401144</v>
      </c>
      <c r="W5" s="376">
        <f>P5/L5</f>
        <v>1</v>
      </c>
      <c r="X5" s="377">
        <f>P5/H5</f>
        <v>1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0</v>
      </c>
      <c r="G6" s="382">
        <v>0</v>
      </c>
      <c r="H6" s="383">
        <v>0</v>
      </c>
      <c r="I6" s="384">
        <f>SUM(F6:H6)</f>
        <v>0</v>
      </c>
      <c r="J6" s="381">
        <v>0</v>
      </c>
      <c r="K6" s="382">
        <v>0</v>
      </c>
      <c r="L6" s="383">
        <v>0</v>
      </c>
      <c r="M6" s="384">
        <f>SUM(J6:L6)</f>
        <v>0</v>
      </c>
      <c r="N6" s="381">
        <v>0</v>
      </c>
      <c r="O6" s="382">
        <v>0</v>
      </c>
      <c r="P6" s="383">
        <v>0</v>
      </c>
      <c r="Q6" s="384">
        <f>SUM(N6:P6)</f>
        <v>0</v>
      </c>
      <c r="R6" s="381">
        <v>0</v>
      </c>
      <c r="S6" s="382">
        <v>0</v>
      </c>
      <c r="T6" s="383">
        <v>0</v>
      </c>
      <c r="U6" s="384">
        <f>SUM(R6:T6)</f>
        <v>0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32245</v>
      </c>
      <c r="G7" s="382">
        <v>0</v>
      </c>
      <c r="H7" s="383">
        <v>0</v>
      </c>
      <c r="I7" s="384">
        <f>SUM(F7:H7)</f>
        <v>32245</v>
      </c>
      <c r="J7" s="381">
        <v>32245</v>
      </c>
      <c r="K7" s="382">
        <v>0</v>
      </c>
      <c r="L7" s="383">
        <v>0</v>
      </c>
      <c r="M7" s="384">
        <f>SUM(J7:L7)</f>
        <v>32245</v>
      </c>
      <c r="N7" s="381">
        <v>31300.023020000004</v>
      </c>
      <c r="O7" s="382">
        <v>0</v>
      </c>
      <c r="P7" s="383">
        <v>0</v>
      </c>
      <c r="Q7" s="384">
        <f>SUM(N7:P7)</f>
        <v>31300.023020000004</v>
      </c>
      <c r="R7" s="381">
        <v>31080.369569999999</v>
      </c>
      <c r="S7" s="382">
        <v>0</v>
      </c>
      <c r="T7" s="383">
        <v>0</v>
      </c>
      <c r="U7" s="384">
        <f>SUM(R7:T7)</f>
        <v>31080.369569999999</v>
      </c>
      <c r="V7" s="385">
        <f>N7/J7</f>
        <v>0.97069384462707409</v>
      </c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0</v>
      </c>
      <c r="G8" s="382">
        <v>0</v>
      </c>
      <c r="H8" s="383">
        <v>0</v>
      </c>
      <c r="I8" s="384">
        <f>SUM(F8:H8)</f>
        <v>0</v>
      </c>
      <c r="J8" s="381">
        <v>0</v>
      </c>
      <c r="K8" s="382">
        <v>0</v>
      </c>
      <c r="L8" s="383">
        <v>0</v>
      </c>
      <c r="M8" s="384">
        <f>SUM(J8:L8)</f>
        <v>0</v>
      </c>
      <c r="N8" s="381">
        <v>0</v>
      </c>
      <c r="O8" s="382">
        <v>0</v>
      </c>
      <c r="P8" s="383">
        <v>0</v>
      </c>
      <c r="Q8" s="384">
        <f>SUM(N8:P8)</f>
        <v>0</v>
      </c>
      <c r="R8" s="381">
        <v>0</v>
      </c>
      <c r="S8" s="382">
        <v>0</v>
      </c>
      <c r="T8" s="383">
        <v>0</v>
      </c>
      <c r="U8" s="384">
        <f>SUM(R8:T8)</f>
        <v>0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0</v>
      </c>
      <c r="G9" s="382">
        <v>1100</v>
      </c>
      <c r="H9" s="383">
        <v>0</v>
      </c>
      <c r="I9" s="384">
        <f>SUM(F9:H9)</f>
        <v>1100</v>
      </c>
      <c r="J9" s="381">
        <v>0</v>
      </c>
      <c r="K9" s="382">
        <v>1100</v>
      </c>
      <c r="L9" s="383">
        <v>0</v>
      </c>
      <c r="M9" s="384">
        <f>SUM(J9:L9)</f>
        <v>1100</v>
      </c>
      <c r="N9" s="381">
        <v>2916.0533299999843</v>
      </c>
      <c r="O9" s="382">
        <v>0</v>
      </c>
      <c r="P9" s="383">
        <v>0</v>
      </c>
      <c r="Q9" s="384">
        <f>SUM(N9:P9)</f>
        <v>2916.0533299999843</v>
      </c>
      <c r="R9" s="381">
        <v>4221.6304300000011</v>
      </c>
      <c r="S9" s="382">
        <v>0</v>
      </c>
      <c r="T9" s="383">
        <v>0</v>
      </c>
      <c r="U9" s="384">
        <f>SUM(R9:T9)</f>
        <v>4221.6304300000011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>
        <v>0</v>
      </c>
      <c r="G10" s="402">
        <v>0</v>
      </c>
      <c r="H10" s="403">
        <v>0</v>
      </c>
      <c r="I10" s="404">
        <f>SUM(F10:H10)</f>
        <v>0</v>
      </c>
      <c r="J10" s="401">
        <v>0</v>
      </c>
      <c r="K10" s="402">
        <v>0</v>
      </c>
      <c r="L10" s="403">
        <v>0</v>
      </c>
      <c r="M10" s="404">
        <f>SUM(J10:L10)</f>
        <v>0</v>
      </c>
      <c r="N10" s="401">
        <v>0</v>
      </c>
      <c r="O10" s="402">
        <v>0</v>
      </c>
      <c r="P10" s="403">
        <v>0</v>
      </c>
      <c r="Q10" s="404">
        <f>SUM(N10:P10)</f>
        <v>0</v>
      </c>
      <c r="R10" s="401">
        <v>0</v>
      </c>
      <c r="S10" s="402">
        <v>0</v>
      </c>
      <c r="T10" s="403">
        <v>0</v>
      </c>
      <c r="U10" s="404">
        <f>SUM(R10:T10)</f>
        <v>0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>SUM(F12:F19)</f>
        <v>32245</v>
      </c>
      <c r="G11" s="409">
        <f>SUM(G12:G19)</f>
        <v>1100</v>
      </c>
      <c r="H11" s="410">
        <f>SUM(H12:H19)</f>
        <v>90570</v>
      </c>
      <c r="I11" s="374">
        <f>SUM(I12:I19)</f>
        <v>123915</v>
      </c>
      <c r="J11" s="408">
        <f>SUM(J12:J19)</f>
        <v>32245</v>
      </c>
      <c r="K11" s="409">
        <f>SUM(K12:K19)</f>
        <v>1100</v>
      </c>
      <c r="L11" s="410">
        <f>SUM(L12:L19)</f>
        <v>90570</v>
      </c>
      <c r="M11" s="374">
        <f>SUM(M12:M19)</f>
        <v>123915</v>
      </c>
      <c r="N11" s="408">
        <f>SUM(N12:N19)</f>
        <v>33952.868829999999</v>
      </c>
      <c r="O11" s="409">
        <f>SUM(O12:O19)</f>
        <v>3007.3</v>
      </c>
      <c r="P11" s="410">
        <f>SUM(P12:P19)</f>
        <v>90570</v>
      </c>
      <c r="Q11" s="374">
        <f>SUM(Q12:Q19)</f>
        <v>127530.16883000001</v>
      </c>
      <c r="R11" s="408">
        <f>SUM(R12:R19)</f>
        <v>35212.201809999999</v>
      </c>
      <c r="S11" s="409">
        <f>SUM(S12:S19)</f>
        <v>608</v>
      </c>
      <c r="T11" s="410">
        <f>SUM(T12:T19)</f>
        <v>90572</v>
      </c>
      <c r="U11" s="374">
        <f>SUM(U12:U19)</f>
        <v>126392.20181000001</v>
      </c>
      <c r="V11" s="385">
        <f>N11/J11</f>
        <v>1.0529653847108078</v>
      </c>
      <c r="W11" s="386">
        <f>P11/L11</f>
        <v>1</v>
      </c>
      <c r="X11" s="387">
        <f>P11/H11</f>
        <v>1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5043</v>
      </c>
      <c r="G12" s="382">
        <v>0</v>
      </c>
      <c r="H12" s="383">
        <v>12333</v>
      </c>
      <c r="I12" s="384">
        <f>SUM(F12:H12)</f>
        <v>17376</v>
      </c>
      <c r="J12" s="381">
        <v>5043</v>
      </c>
      <c r="K12" s="382">
        <v>0</v>
      </c>
      <c r="L12" s="383">
        <v>12333</v>
      </c>
      <c r="M12" s="384">
        <f>SUM(J12:L12)</f>
        <v>17376</v>
      </c>
      <c r="N12" s="381">
        <v>4828.2069598810795</v>
      </c>
      <c r="O12" s="382">
        <v>0</v>
      </c>
      <c r="P12" s="383">
        <v>10374.488010118919</v>
      </c>
      <c r="Q12" s="384">
        <f>SUM(N12:P12)</f>
        <v>15202.694969999999</v>
      </c>
      <c r="R12" s="381">
        <v>5613.1212372810205</v>
      </c>
      <c r="S12" s="382">
        <v>0</v>
      </c>
      <c r="T12" s="383">
        <v>12370.763082718981</v>
      </c>
      <c r="U12" s="384">
        <f>SUM(R12:T12)</f>
        <v>17983.884320000001</v>
      </c>
      <c r="V12" s="385">
        <f>N12/J12</f>
        <v>0.957407685877668</v>
      </c>
      <c r="W12" s="386">
        <f>P12/L12</f>
        <v>0.84119743858906337</v>
      </c>
      <c r="X12" s="387">
        <f>P12/H12</f>
        <v>0.84119743858906337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2994</v>
      </c>
      <c r="G13" s="382">
        <v>0</v>
      </c>
      <c r="H13" s="383">
        <v>7330</v>
      </c>
      <c r="I13" s="384">
        <f>SUM(F13:H13)</f>
        <v>10324</v>
      </c>
      <c r="J13" s="381">
        <v>2994</v>
      </c>
      <c r="K13" s="382">
        <v>0</v>
      </c>
      <c r="L13" s="383">
        <v>7330</v>
      </c>
      <c r="M13" s="384">
        <f>SUM(J13:L13)</f>
        <v>10324</v>
      </c>
      <c r="N13" s="381">
        <v>2792.1750938484738</v>
      </c>
      <c r="O13" s="382">
        <v>0</v>
      </c>
      <c r="P13" s="383">
        <v>5999.6158561515249</v>
      </c>
      <c r="Q13" s="384">
        <f>SUM(N13:P13)</f>
        <v>8791.7909499999987</v>
      </c>
      <c r="R13" s="381">
        <v>3260.4745112321289</v>
      </c>
      <c r="S13" s="382">
        <v>0</v>
      </c>
      <c r="T13" s="383">
        <v>7185.7627887678736</v>
      </c>
      <c r="U13" s="384">
        <f>SUM(R13:T13)</f>
        <v>10446.237300000003</v>
      </c>
      <c r="V13" s="385">
        <f>N13/J13</f>
        <v>0.93259021170623713</v>
      </c>
      <c r="W13" s="386">
        <f>P13/L13</f>
        <v>0.81850148105750675</v>
      </c>
      <c r="X13" s="387">
        <f>P13/H13</f>
        <v>0.81850148105750675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696</v>
      </c>
      <c r="G14" s="382">
        <v>0</v>
      </c>
      <c r="H14" s="383">
        <v>1704</v>
      </c>
      <c r="I14" s="384">
        <f>SUM(F14:H14)</f>
        <v>2400</v>
      </c>
      <c r="J14" s="381">
        <v>696</v>
      </c>
      <c r="K14" s="382">
        <v>0</v>
      </c>
      <c r="L14" s="383">
        <v>1704</v>
      </c>
      <c r="M14" s="384">
        <f>SUM(J14:L14)</f>
        <v>2400</v>
      </c>
      <c r="N14" s="381">
        <v>962.17646577551989</v>
      </c>
      <c r="O14" s="382">
        <v>0</v>
      </c>
      <c r="P14" s="383">
        <v>2067.0226842244801</v>
      </c>
      <c r="Q14" s="384">
        <f>SUM(N14:P14)</f>
        <v>3029.1991499999999</v>
      </c>
      <c r="R14" s="381">
        <v>757.43338741821026</v>
      </c>
      <c r="S14" s="382">
        <v>0</v>
      </c>
      <c r="T14" s="383">
        <v>1669.30814258179</v>
      </c>
      <c r="U14" s="384">
        <f>SUM(R14:T14)</f>
        <v>2426.7415300000002</v>
      </c>
      <c r="V14" s="385">
        <f>N14/J14</f>
        <v>1.3824374508268964</v>
      </c>
      <c r="W14" s="386">
        <f>P14/L14</f>
        <v>1.2130414813523944</v>
      </c>
      <c r="X14" s="387">
        <f>P14/H14</f>
        <v>1.2130414813523944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6667</v>
      </c>
      <c r="G15" s="382">
        <v>0</v>
      </c>
      <c r="H15" s="383">
        <v>16325</v>
      </c>
      <c r="I15" s="384">
        <f>SUM(F15:H15)</f>
        <v>22992</v>
      </c>
      <c r="J15" s="381">
        <v>6667</v>
      </c>
      <c r="K15" s="382">
        <v>0</v>
      </c>
      <c r="L15" s="383">
        <v>16325</v>
      </c>
      <c r="M15" s="384">
        <f>SUM(J15:L15)</f>
        <v>22992</v>
      </c>
      <c r="N15" s="381">
        <v>7972.4692818554213</v>
      </c>
      <c r="O15" s="382">
        <v>0</v>
      </c>
      <c r="P15" s="383">
        <v>17132.791148144577</v>
      </c>
      <c r="Q15" s="384">
        <f>SUM(N15:P15)</f>
        <v>25105.260429999998</v>
      </c>
      <c r="R15" s="381">
        <v>7896.5793867212178</v>
      </c>
      <c r="S15" s="382">
        <v>0</v>
      </c>
      <c r="T15" s="383">
        <v>17406.959123278779</v>
      </c>
      <c r="U15" s="384">
        <f>SUM(R15:T15)</f>
        <v>25303.538509999998</v>
      </c>
      <c r="V15" s="385">
        <f>N15/J15</f>
        <v>1.1958106017482257</v>
      </c>
      <c r="W15" s="386">
        <f>P15/L15</f>
        <v>1.049481846746988</v>
      </c>
      <c r="X15" s="387">
        <f>P15/H15</f>
        <v>1.049481846746988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14754</v>
      </c>
      <c r="G16" s="382">
        <v>1100</v>
      </c>
      <c r="H16" s="383">
        <v>36129</v>
      </c>
      <c r="I16" s="384">
        <f>SUM(F16:H16)</f>
        <v>51983</v>
      </c>
      <c r="J16" s="381">
        <v>14754</v>
      </c>
      <c r="K16" s="382">
        <v>1100</v>
      </c>
      <c r="L16" s="383">
        <v>36129</v>
      </c>
      <c r="M16" s="384">
        <f>SUM(J16:L16)</f>
        <v>51983</v>
      </c>
      <c r="N16" s="381">
        <v>14133.926218180932</v>
      </c>
      <c r="O16" s="382">
        <v>3007.3</v>
      </c>
      <c r="P16" s="383">
        <v>36831.77779181907</v>
      </c>
      <c r="Q16" s="384">
        <f>SUM(N16:P16)</f>
        <v>53973.004010000004</v>
      </c>
      <c r="R16" s="381">
        <v>15539.410092670085</v>
      </c>
      <c r="S16" s="382">
        <v>608</v>
      </c>
      <c r="T16" s="383">
        <v>35587.29202732991</v>
      </c>
      <c r="U16" s="384">
        <f>SUM(R16:T16)</f>
        <v>51734.702119999994</v>
      </c>
      <c r="V16" s="385">
        <f>N16/J16</f>
        <v>0.95797249682668639</v>
      </c>
      <c r="W16" s="386">
        <f>P16/L16</f>
        <v>1.0194519026770481</v>
      </c>
      <c r="X16" s="387">
        <f>P16/H16</f>
        <v>1.0194519026770481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0</v>
      </c>
      <c r="G17" s="382">
        <v>0</v>
      </c>
      <c r="H17" s="383">
        <v>11604</v>
      </c>
      <c r="I17" s="384">
        <f>SUM(F17:H17)</f>
        <v>11604</v>
      </c>
      <c r="J17" s="381">
        <v>0</v>
      </c>
      <c r="K17" s="382">
        <v>0</v>
      </c>
      <c r="L17" s="383">
        <v>11604</v>
      </c>
      <c r="M17" s="384">
        <f>SUM(J17:L17)</f>
        <v>11604</v>
      </c>
      <c r="N17" s="381">
        <v>0</v>
      </c>
      <c r="O17" s="382">
        <v>0</v>
      </c>
      <c r="P17" s="383">
        <v>11151.2647</v>
      </c>
      <c r="Q17" s="384">
        <f>SUM(N17:P17)</f>
        <v>11151.2647</v>
      </c>
      <c r="R17" s="381">
        <v>0</v>
      </c>
      <c r="S17" s="382">
        <v>0</v>
      </c>
      <c r="T17" s="383">
        <v>11624.364</v>
      </c>
      <c r="U17" s="384">
        <f>SUM(R17:T17)</f>
        <v>11624.364</v>
      </c>
      <c r="V17" s="385"/>
      <c r="W17" s="386">
        <f>P17/L17</f>
        <v>0.96098454843157533</v>
      </c>
      <c r="X17" s="387">
        <f>P17/H17</f>
        <v>0.96098454843157533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129</v>
      </c>
      <c r="G18" s="382">
        <v>0</v>
      </c>
      <c r="H18" s="383">
        <v>323</v>
      </c>
      <c r="I18" s="384">
        <f>SUM(F18:H18)</f>
        <v>452</v>
      </c>
      <c r="J18" s="381">
        <v>129</v>
      </c>
      <c r="K18" s="382">
        <v>0</v>
      </c>
      <c r="L18" s="383">
        <v>323</v>
      </c>
      <c r="M18" s="384">
        <f>SUM(J18:L18)</f>
        <v>452</v>
      </c>
      <c r="N18" s="381">
        <v>270.99966114306528</v>
      </c>
      <c r="O18" s="382">
        <v>0</v>
      </c>
      <c r="P18" s="383">
        <v>582.08881885693472</v>
      </c>
      <c r="Q18" s="384">
        <f>SUM(N18:P18)</f>
        <v>853.08848</v>
      </c>
      <c r="R18" s="381">
        <v>172.84913085246572</v>
      </c>
      <c r="S18" s="382">
        <v>0</v>
      </c>
      <c r="T18" s="383">
        <v>380.72196914753437</v>
      </c>
      <c r="U18" s="384">
        <f>SUM(R18:T18)</f>
        <v>553.57110000000011</v>
      </c>
      <c r="V18" s="385">
        <f>N18/J18</f>
        <v>2.1007725670005062</v>
      </c>
      <c r="W18" s="386">
        <f>P18/L18</f>
        <v>1.802132566120541</v>
      </c>
      <c r="X18" s="387">
        <f>P18/H18</f>
        <v>1.802132566120541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1962</v>
      </c>
      <c r="G19" s="394">
        <v>0</v>
      </c>
      <c r="H19" s="395">
        <v>4822</v>
      </c>
      <c r="I19" s="396">
        <f>SUM(F19:H19)</f>
        <v>6784</v>
      </c>
      <c r="J19" s="393">
        <v>1962</v>
      </c>
      <c r="K19" s="394">
        <v>0</v>
      </c>
      <c r="L19" s="395">
        <v>4822</v>
      </c>
      <c r="M19" s="396">
        <f>SUM(J19:L19)</f>
        <v>6784</v>
      </c>
      <c r="N19" s="393">
        <v>2992.9151493155068</v>
      </c>
      <c r="O19" s="394">
        <v>0</v>
      </c>
      <c r="P19" s="395">
        <v>6430.9509906844951</v>
      </c>
      <c r="Q19" s="396">
        <f>SUM(N19:P19)</f>
        <v>9423.8661400000019</v>
      </c>
      <c r="R19" s="393">
        <v>1972.3340638248701</v>
      </c>
      <c r="S19" s="394">
        <v>0</v>
      </c>
      <c r="T19" s="395">
        <v>4346.8288661751312</v>
      </c>
      <c r="U19" s="396">
        <f>SUM(R19:T19)</f>
        <v>6319.1629300000013</v>
      </c>
      <c r="V19" s="411">
        <f>N19/J19</f>
        <v>1.5254409527601971</v>
      </c>
      <c r="W19" s="412">
        <f>P19/L19</f>
        <v>1.3336688076906875</v>
      </c>
      <c r="X19" s="413">
        <f>P19/H19</f>
        <v>1.3336688076906875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>F5-F11</f>
        <v>0</v>
      </c>
      <c r="G20" s="415">
        <f>G5-G11</f>
        <v>0</v>
      </c>
      <c r="H20" s="415">
        <f>H5-H11</f>
        <v>0</v>
      </c>
      <c r="I20" s="416">
        <f>I5-I11</f>
        <v>0</v>
      </c>
      <c r="J20" s="414">
        <f>J5-J11</f>
        <v>0</v>
      </c>
      <c r="K20" s="415">
        <f>K5-K11</f>
        <v>0</v>
      </c>
      <c r="L20" s="415">
        <f>L5-L11</f>
        <v>0</v>
      </c>
      <c r="M20" s="416">
        <f>M5-M11</f>
        <v>0</v>
      </c>
      <c r="N20" s="414">
        <f>N5-N11</f>
        <v>263.20751999998902</v>
      </c>
      <c r="O20" s="415">
        <f>O5-O11</f>
        <v>0</v>
      </c>
      <c r="P20" s="415">
        <f>P5-P11</f>
        <v>0</v>
      </c>
      <c r="Q20" s="416">
        <f>Q5-Q11</f>
        <v>263.20751999998174</v>
      </c>
      <c r="R20" s="414">
        <f>R5-R11</f>
        <v>89.798190000001341</v>
      </c>
      <c r="S20" s="415">
        <f>S5-S11</f>
        <v>0</v>
      </c>
      <c r="T20" s="415">
        <f>T5-T11</f>
        <v>0</v>
      </c>
      <c r="U20" s="416">
        <f>U5-U11</f>
        <v>89.798189999986789</v>
      </c>
      <c r="V20" s="417"/>
      <c r="W20" s="418"/>
      <c r="X20" s="419"/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983" t="s">
        <v>489</v>
      </c>
      <c r="O22" s="984"/>
      <c r="P22" s="984"/>
      <c r="Q22" s="985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5.75" x14ac:dyDescent="0.25">
      <c r="B24" s="980" t="s">
        <v>488</v>
      </c>
      <c r="C24" s="981"/>
      <c r="D24" s="981"/>
      <c r="E24" s="982"/>
      <c r="F24" s="436">
        <v>645.6</v>
      </c>
      <c r="G24" s="437">
        <v>21.6</v>
      </c>
      <c r="H24" s="438">
        <f>+G24-F24</f>
        <v>-624</v>
      </c>
      <c r="I24" s="439">
        <v>624</v>
      </c>
      <c r="J24" s="436">
        <v>424.98744999999997</v>
      </c>
      <c r="K24" s="437">
        <v>29.690909999999974</v>
      </c>
      <c r="L24" s="438">
        <f>+K24-J24</f>
        <v>-395.29653999999999</v>
      </c>
      <c r="M24" s="439">
        <v>395</v>
      </c>
      <c r="N24" s="436">
        <v>573.1</v>
      </c>
      <c r="O24" s="437">
        <v>19.3</v>
      </c>
      <c r="P24" s="438">
        <f>+O24-N24</f>
        <v>-553.80000000000007</v>
      </c>
      <c r="Q24" s="439">
        <v>553</v>
      </c>
      <c r="R24" s="440">
        <f>J24/F24</f>
        <v>0.65828291511771986</v>
      </c>
      <c r="S24" s="440">
        <f>K24/G24</f>
        <v>1.3745791666666654</v>
      </c>
      <c r="T24" s="441">
        <f>L24-P24</f>
        <v>158.50346000000008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5.75" x14ac:dyDescent="0.25">
      <c r="B25" s="1192" t="s">
        <v>487</v>
      </c>
      <c r="C25" s="1193"/>
      <c r="D25" s="1193"/>
      <c r="E25" s="1194"/>
      <c r="F25" s="546">
        <v>547</v>
      </c>
      <c r="G25" s="547">
        <v>55.000000000000007</v>
      </c>
      <c r="H25" s="438">
        <f>+G25-F25</f>
        <v>-492</v>
      </c>
      <c r="I25" s="548">
        <v>492</v>
      </c>
      <c r="J25" s="546">
        <v>599.00916000000018</v>
      </c>
      <c r="K25" s="547">
        <v>49.942949999999954</v>
      </c>
      <c r="L25" s="438">
        <f>+K25-J25</f>
        <v>-549.06621000000018</v>
      </c>
      <c r="M25" s="548">
        <v>547</v>
      </c>
      <c r="N25" s="546">
        <v>595.6</v>
      </c>
      <c r="O25" s="547">
        <v>55.2</v>
      </c>
      <c r="P25" s="438">
        <f>+O25-N25</f>
        <v>-540.4</v>
      </c>
      <c r="Q25" s="548">
        <v>540</v>
      </c>
      <c r="R25" s="549">
        <f>J25/F25</f>
        <v>1.0950807312614264</v>
      </c>
      <c r="S25" s="549">
        <f>K25/G25</f>
        <v>0.90805363636363545</v>
      </c>
      <c r="T25" s="441">
        <f>L25-P25</f>
        <v>-8.6662100000002056</v>
      </c>
      <c r="U25" s="442"/>
      <c r="V25" s="442"/>
      <c r="W25" s="442"/>
      <c r="X25" s="443"/>
      <c r="Y25" s="443"/>
      <c r="Z25" s="443"/>
      <c r="AA25" s="443"/>
      <c r="AB25" s="443"/>
    </row>
    <row r="26" spans="2:28" s="420" customFormat="1" ht="15.75" x14ac:dyDescent="0.25">
      <c r="B26" s="1192" t="s">
        <v>486</v>
      </c>
      <c r="C26" s="1193"/>
      <c r="D26" s="1193"/>
      <c r="E26" s="1194"/>
      <c r="F26" s="546">
        <v>4496.5810000000001</v>
      </c>
      <c r="G26" s="547">
        <v>4164</v>
      </c>
      <c r="H26" s="438">
        <f>+G26-F26</f>
        <v>-332.58100000000013</v>
      </c>
      <c r="I26" s="548">
        <v>332.58</v>
      </c>
      <c r="J26" s="546">
        <v>5133.9081800000004</v>
      </c>
      <c r="K26" s="547">
        <v>4717.9091699999999</v>
      </c>
      <c r="L26" s="438">
        <f>+K26-J26</f>
        <v>-415.99901000000045</v>
      </c>
      <c r="M26" s="548">
        <v>280</v>
      </c>
      <c r="N26" s="546">
        <v>4769.3999999999996</v>
      </c>
      <c r="O26" s="547">
        <v>3960</v>
      </c>
      <c r="P26" s="438">
        <f>+O26-N26</f>
        <v>-809.39999999999964</v>
      </c>
      <c r="Q26" s="548">
        <v>143</v>
      </c>
      <c r="R26" s="549">
        <f>J26/F26</f>
        <v>1.1417359500473805</v>
      </c>
      <c r="S26" s="549">
        <f>K26/G26</f>
        <v>1.1330233357348702</v>
      </c>
      <c r="T26" s="441">
        <f>L26-P26</f>
        <v>393.40098999999918</v>
      </c>
      <c r="U26" s="442"/>
      <c r="V26" s="442"/>
      <c r="W26" s="442"/>
      <c r="X26" s="443"/>
      <c r="Y26" s="443"/>
      <c r="Z26" s="443"/>
      <c r="AA26" s="443"/>
      <c r="AB26" s="443"/>
    </row>
    <row r="27" spans="2:28" s="420" customFormat="1" ht="15.75" x14ac:dyDescent="0.25">
      <c r="B27" s="1195" t="s">
        <v>485</v>
      </c>
      <c r="C27" s="1226"/>
      <c r="D27" s="1226"/>
      <c r="E27" s="1225"/>
      <c r="F27" s="546">
        <v>14220.014999999999</v>
      </c>
      <c r="G27" s="547">
        <v>6000</v>
      </c>
      <c r="H27" s="438">
        <f>+G27-F27</f>
        <v>-8220.0149999999994</v>
      </c>
      <c r="I27" s="548">
        <v>8220.02</v>
      </c>
      <c r="J27" s="546">
        <v>13671.673409999999</v>
      </c>
      <c r="K27" s="547">
        <v>5617.5173100000011</v>
      </c>
      <c r="L27" s="438">
        <f>+K27-J27</f>
        <v>-8054.1560999999983</v>
      </c>
      <c r="M27" s="548">
        <v>8276</v>
      </c>
      <c r="N27" s="546">
        <v>14443.1</v>
      </c>
      <c r="O27" s="547">
        <v>5605.8</v>
      </c>
      <c r="P27" s="438">
        <f>+O27-N27</f>
        <v>-8837.2999999999993</v>
      </c>
      <c r="Q27" s="548">
        <v>9304</v>
      </c>
      <c r="R27" s="549">
        <f>J27/F27</f>
        <v>0.96143874742748159</v>
      </c>
      <c r="S27" s="549">
        <f>K27/G27</f>
        <v>0.93625288500000015</v>
      </c>
      <c r="T27" s="441">
        <f>L27-P27</f>
        <v>783.14390000000094</v>
      </c>
      <c r="U27" s="442"/>
      <c r="V27" s="442"/>
      <c r="W27" s="442"/>
      <c r="X27" s="443"/>
      <c r="Y27" s="443"/>
      <c r="Z27" s="443"/>
      <c r="AA27" s="443"/>
      <c r="AB27" s="443"/>
    </row>
    <row r="28" spans="2:28" s="420" customFormat="1" ht="15.75" x14ac:dyDescent="0.25">
      <c r="B28" s="1195" t="s">
        <v>484</v>
      </c>
      <c r="C28" s="1226"/>
      <c r="D28" s="1226"/>
      <c r="E28" s="1225"/>
      <c r="F28" s="546">
        <v>8571.5059999999994</v>
      </c>
      <c r="G28" s="547">
        <v>1599.6</v>
      </c>
      <c r="H28" s="438">
        <f>+G28-F28</f>
        <v>-6971.905999999999</v>
      </c>
      <c r="I28" s="548">
        <v>6971.91</v>
      </c>
      <c r="J28" s="546">
        <v>9837.1099900000008</v>
      </c>
      <c r="K28" s="547">
        <v>1677.7197799999994</v>
      </c>
      <c r="L28" s="438">
        <f>+K28-J28</f>
        <v>-8159.3902100000014</v>
      </c>
      <c r="M28" s="548">
        <v>8275</v>
      </c>
      <c r="N28" s="546">
        <v>8960.4</v>
      </c>
      <c r="O28" s="547">
        <v>1922.2</v>
      </c>
      <c r="P28" s="438">
        <f>+O28-N28</f>
        <v>-7038.2</v>
      </c>
      <c r="Q28" s="548">
        <v>6615.9999999999991</v>
      </c>
      <c r="R28" s="549">
        <f>J28/F28</f>
        <v>1.1476524650393993</v>
      </c>
      <c r="S28" s="549">
        <f>K28/G28</f>
        <v>1.0488370717679416</v>
      </c>
      <c r="T28" s="441">
        <f>L28-P28</f>
        <v>-1121.1902100000016</v>
      </c>
      <c r="U28" s="442"/>
      <c r="V28" s="442"/>
      <c r="W28" s="442"/>
      <c r="X28" s="443"/>
      <c r="Y28" s="443"/>
      <c r="Z28" s="443"/>
      <c r="AA28" s="443"/>
      <c r="AB28" s="443"/>
    </row>
    <row r="29" spans="2:28" s="420" customFormat="1" ht="15.75" x14ac:dyDescent="0.25">
      <c r="B29" s="1195" t="s">
        <v>483</v>
      </c>
      <c r="C29" s="1226"/>
      <c r="D29" s="1226"/>
      <c r="E29" s="1225"/>
      <c r="F29" s="546">
        <v>24140.062000000002</v>
      </c>
      <c r="G29" s="547">
        <v>1200</v>
      </c>
      <c r="H29" s="438">
        <f>+G29-F29</f>
        <v>-22940.062000000002</v>
      </c>
      <c r="I29" s="548">
        <v>22321.24</v>
      </c>
      <c r="J29" s="546">
        <v>26059.302859999993</v>
      </c>
      <c r="K29" s="547">
        <v>2203.2256200000011</v>
      </c>
      <c r="L29" s="438">
        <f>+K29-J29</f>
        <v>-23856.077239999991</v>
      </c>
      <c r="M29" s="548">
        <v>23845</v>
      </c>
      <c r="N29" s="546">
        <v>24124.799999999999</v>
      </c>
      <c r="O29" s="547">
        <v>2220</v>
      </c>
      <c r="P29" s="438">
        <f>+O29-N29</f>
        <v>-21904.799999999999</v>
      </c>
      <c r="Q29" s="548">
        <v>21547.000000000004</v>
      </c>
      <c r="R29" s="549">
        <f>J29/F29</f>
        <v>1.0795043881825983</v>
      </c>
      <c r="S29" s="549">
        <f>K29/G29</f>
        <v>1.8360213500000009</v>
      </c>
      <c r="T29" s="441">
        <f>L29-P29</f>
        <v>-1951.2772399999922</v>
      </c>
      <c r="U29" s="442"/>
      <c r="V29" s="442"/>
      <c r="W29" s="442"/>
      <c r="X29" s="443"/>
      <c r="Y29" s="443"/>
      <c r="Z29" s="443"/>
      <c r="AA29" s="443"/>
      <c r="AB29" s="443"/>
    </row>
    <row r="30" spans="2:28" s="420" customFormat="1" ht="15.75" x14ac:dyDescent="0.25">
      <c r="B30" s="1195" t="s">
        <v>482</v>
      </c>
      <c r="C30" s="1226"/>
      <c r="D30" s="1226"/>
      <c r="E30" s="1225"/>
      <c r="F30" s="546">
        <v>12251.9</v>
      </c>
      <c r="G30" s="547">
        <v>96</v>
      </c>
      <c r="H30" s="438">
        <f>+G30-F30</f>
        <v>-12155.9</v>
      </c>
      <c r="I30" s="548">
        <v>12155.9</v>
      </c>
      <c r="J30" s="546">
        <v>12130.562049999999</v>
      </c>
      <c r="K30" s="547">
        <v>320.05486999999908</v>
      </c>
      <c r="L30" s="438">
        <f>+K30-J30</f>
        <v>-11810.507179999999</v>
      </c>
      <c r="M30" s="548">
        <v>11783</v>
      </c>
      <c r="N30" s="546">
        <v>12688.1</v>
      </c>
      <c r="O30" s="547">
        <v>261.2</v>
      </c>
      <c r="P30" s="438">
        <f>+O30-N30</f>
        <v>-12426.9</v>
      </c>
      <c r="Q30" s="548">
        <v>12448</v>
      </c>
      <c r="R30" s="549">
        <f>J30/F30</f>
        <v>0.99009639729348098</v>
      </c>
      <c r="S30" s="549">
        <f>K30/G30</f>
        <v>3.3339048958333239</v>
      </c>
      <c r="T30" s="441">
        <f>L30-P30</f>
        <v>616.39282000000094</v>
      </c>
      <c r="U30" s="442"/>
      <c r="V30" s="442"/>
      <c r="W30" s="442"/>
      <c r="X30" s="443"/>
      <c r="Y30" s="443"/>
      <c r="Z30" s="443"/>
      <c r="AA30" s="443"/>
      <c r="AB30" s="443"/>
    </row>
    <row r="31" spans="2:28" s="420" customFormat="1" ht="15.75" x14ac:dyDescent="0.25">
      <c r="B31" s="1195" t="s">
        <v>481</v>
      </c>
      <c r="C31" s="1196"/>
      <c r="D31" s="1196"/>
      <c r="E31" s="1197"/>
      <c r="F31" s="546">
        <v>4138.3140000000003</v>
      </c>
      <c r="G31" s="547">
        <v>636</v>
      </c>
      <c r="H31" s="438">
        <f>+G31-F31</f>
        <v>-3502.3140000000003</v>
      </c>
      <c r="I31" s="548">
        <v>3502.31</v>
      </c>
      <c r="J31" s="546">
        <v>5171.8551600000001</v>
      </c>
      <c r="K31" s="547">
        <v>849.22860999999943</v>
      </c>
      <c r="L31" s="438">
        <f>+K31-J31</f>
        <v>-4322.6265500000009</v>
      </c>
      <c r="M31" s="548">
        <v>4304</v>
      </c>
      <c r="N31" s="546">
        <v>4120.3</v>
      </c>
      <c r="O31" s="547">
        <v>639.70000000000005</v>
      </c>
      <c r="P31" s="438">
        <f>+O31-N31</f>
        <v>-3480.6000000000004</v>
      </c>
      <c r="Q31" s="548">
        <v>3450.9999999999995</v>
      </c>
      <c r="R31" s="549">
        <f>J31/F31</f>
        <v>1.2497493326992586</v>
      </c>
      <c r="S31" s="549">
        <f>K31/G31</f>
        <v>1.3352651100628923</v>
      </c>
      <c r="T31" s="441">
        <f>L31-P31</f>
        <v>-842.0265500000005</v>
      </c>
      <c r="U31" s="442"/>
      <c r="V31" s="442"/>
      <c r="W31" s="442"/>
      <c r="X31" s="443"/>
      <c r="Y31" s="443"/>
      <c r="Z31" s="443"/>
      <c r="AA31" s="443"/>
      <c r="AB31" s="443"/>
    </row>
    <row r="32" spans="2:28" s="420" customFormat="1" ht="15.75" x14ac:dyDescent="0.25">
      <c r="B32" s="1195" t="s">
        <v>480</v>
      </c>
      <c r="C32" s="1196"/>
      <c r="D32" s="1196"/>
      <c r="E32" s="1197"/>
      <c r="F32" s="546">
        <v>4539.0630000000001</v>
      </c>
      <c r="G32" s="547">
        <v>4800</v>
      </c>
      <c r="H32" s="438">
        <f>+G32-F32</f>
        <v>260.9369999999999</v>
      </c>
      <c r="I32" s="548">
        <v>0</v>
      </c>
      <c r="J32" s="546">
        <v>4166.0484500000002</v>
      </c>
      <c r="K32" s="547">
        <v>4271.6303900000003</v>
      </c>
      <c r="L32" s="438">
        <f>+K32-J32</f>
        <v>105.58194000000003</v>
      </c>
      <c r="M32" s="548">
        <v>0</v>
      </c>
      <c r="N32" s="546">
        <v>4433.5</v>
      </c>
      <c r="O32" s="547">
        <v>4715.1000000000004</v>
      </c>
      <c r="P32" s="438">
        <f>+O32-N32</f>
        <v>281.60000000000036</v>
      </c>
      <c r="Q32" s="548">
        <v>0</v>
      </c>
      <c r="R32" s="549">
        <f>J32/F32</f>
        <v>0.91782124416426913</v>
      </c>
      <c r="S32" s="549">
        <f>K32/G32</f>
        <v>0.88992299791666674</v>
      </c>
      <c r="T32" s="441">
        <f>L32-P32</f>
        <v>-176.01806000000033</v>
      </c>
      <c r="U32" s="442"/>
      <c r="V32" s="442"/>
      <c r="W32" s="442"/>
      <c r="X32" s="443"/>
      <c r="Y32" s="443"/>
      <c r="Z32" s="443"/>
      <c r="AA32" s="443"/>
      <c r="AB32" s="443"/>
    </row>
    <row r="33" spans="1:28" s="420" customFormat="1" ht="15.75" x14ac:dyDescent="0.25">
      <c r="B33" s="1195" t="s">
        <v>479</v>
      </c>
      <c r="C33" s="1196"/>
      <c r="D33" s="1196"/>
      <c r="E33" s="1197"/>
      <c r="F33" s="546">
        <v>17142.038</v>
      </c>
      <c r="G33" s="547">
        <v>1240</v>
      </c>
      <c r="H33" s="438">
        <f>+G33-F33</f>
        <v>-15902.038</v>
      </c>
      <c r="I33" s="548">
        <v>15902.04</v>
      </c>
      <c r="J33" s="546">
        <v>14789.649270000004</v>
      </c>
      <c r="K33" s="547">
        <v>1623.5250000000008</v>
      </c>
      <c r="L33" s="438">
        <f>+K33-J33</f>
        <v>-13166.124270000002</v>
      </c>
      <c r="M33" s="548">
        <v>13175</v>
      </c>
      <c r="N33" s="546">
        <v>16740.7</v>
      </c>
      <c r="O33" s="547">
        <v>1528.8</v>
      </c>
      <c r="P33" s="438">
        <f>+O33-N33</f>
        <v>-15211.900000000001</v>
      </c>
      <c r="Q33" s="548">
        <v>15470.000000000002</v>
      </c>
      <c r="R33" s="549">
        <f>J33/F33</f>
        <v>0.86277076681314102</v>
      </c>
      <c r="S33" s="549">
        <f>K33/G33</f>
        <v>1.3092943548387104</v>
      </c>
      <c r="T33" s="441">
        <f>L33-P33</f>
        <v>2045.7757299999994</v>
      </c>
      <c r="U33" s="442"/>
      <c r="V33" s="442"/>
      <c r="W33" s="442"/>
      <c r="X33" s="443"/>
      <c r="Y33" s="443"/>
      <c r="Z33" s="443"/>
      <c r="AA33" s="443"/>
      <c r="AB33" s="443"/>
    </row>
    <row r="34" spans="1:28" s="420" customFormat="1" ht="15.75" x14ac:dyDescent="0.25">
      <c r="B34" s="1192" t="s">
        <v>478</v>
      </c>
      <c r="C34" s="1193"/>
      <c r="D34" s="1193"/>
      <c r="E34" s="1194"/>
      <c r="F34" s="546">
        <v>31604</v>
      </c>
      <c r="G34" s="547">
        <v>11556</v>
      </c>
      <c r="H34" s="438">
        <f>+G34-F34</f>
        <v>-20048</v>
      </c>
      <c r="I34" s="548">
        <v>20048</v>
      </c>
      <c r="J34" s="546">
        <v>31709.807000000001</v>
      </c>
      <c r="K34" s="547">
        <v>11670.30978</v>
      </c>
      <c r="L34" s="438">
        <f>+K34-J34</f>
        <v>-20039.497220000001</v>
      </c>
      <c r="M34" s="548">
        <v>19690</v>
      </c>
      <c r="N34" s="546">
        <v>31673.1</v>
      </c>
      <c r="O34" s="547">
        <v>11306.7</v>
      </c>
      <c r="P34" s="438">
        <f>+O34-N34</f>
        <v>-20366.399999999998</v>
      </c>
      <c r="Q34" s="548">
        <v>20500.000000000004</v>
      </c>
      <c r="R34" s="549">
        <f>J34/F34</f>
        <v>1.0033478990001266</v>
      </c>
      <c r="S34" s="549">
        <f>K34/G34</f>
        <v>1.0098918120456906</v>
      </c>
      <c r="T34" s="441">
        <f>L34-P34</f>
        <v>326.90277999999671</v>
      </c>
      <c r="U34" s="442"/>
      <c r="V34" s="442"/>
      <c r="W34" s="442"/>
      <c r="X34" s="443"/>
      <c r="Y34" s="443"/>
      <c r="Z34" s="443"/>
      <c r="AA34" s="443"/>
      <c r="AB34" s="443"/>
    </row>
    <row r="35" spans="1:28" s="420" customFormat="1" ht="15.75" x14ac:dyDescent="0.25">
      <c r="B35" s="1192" t="s">
        <v>477</v>
      </c>
      <c r="C35" s="1193"/>
      <c r="D35" s="1193"/>
      <c r="E35" s="1194"/>
      <c r="F35" s="546">
        <v>3542.1210000000001</v>
      </c>
      <c r="G35" s="547">
        <v>3900</v>
      </c>
      <c r="H35" s="438">
        <f>+G35-F35</f>
        <v>357.87899999999991</v>
      </c>
      <c r="I35" s="548">
        <v>0</v>
      </c>
      <c r="J35" s="546">
        <v>3784.2227399999997</v>
      </c>
      <c r="K35" s="547">
        <v>4118.0990199999997</v>
      </c>
      <c r="L35" s="438">
        <f>+K35-J35</f>
        <v>333.87627999999995</v>
      </c>
      <c r="M35" s="548">
        <v>0</v>
      </c>
      <c r="N35" s="546">
        <v>3264.5</v>
      </c>
      <c r="O35" s="547">
        <v>3655.3999999999996</v>
      </c>
      <c r="P35" s="438">
        <f>+O35-N35</f>
        <v>390.89999999999964</v>
      </c>
      <c r="Q35" s="548">
        <v>0</v>
      </c>
      <c r="R35" s="549">
        <f>J35/F35</f>
        <v>1.0683493703348925</v>
      </c>
      <c r="S35" s="549">
        <f>K35/G35</f>
        <v>1.0559228256410256</v>
      </c>
      <c r="T35" s="441">
        <f>L35-P35</f>
        <v>-57.023719999999685</v>
      </c>
      <c r="U35" s="442"/>
      <c r="V35" s="442"/>
      <c r="W35" s="442"/>
      <c r="X35" s="443"/>
      <c r="Y35" s="443"/>
      <c r="Z35" s="443"/>
      <c r="AA35" s="443"/>
      <c r="AB35" s="443"/>
    </row>
    <row r="36" spans="1:28" s="420" customFormat="1" ht="16.5" thickBot="1" x14ac:dyDescent="0.3">
      <c r="B36" s="1189" t="s">
        <v>476</v>
      </c>
      <c r="C36" s="1190"/>
      <c r="D36" s="1190"/>
      <c r="E36" s="1191"/>
      <c r="F36" s="546">
        <v>0</v>
      </c>
      <c r="G36" s="547">
        <v>0</v>
      </c>
      <c r="H36" s="438">
        <f>+G36-F36</f>
        <v>0</v>
      </c>
      <c r="I36" s="548">
        <v>0</v>
      </c>
      <c r="J36" s="546">
        <v>51.733110000000003</v>
      </c>
      <c r="K36" s="547">
        <v>74.222939999999994</v>
      </c>
      <c r="L36" s="438">
        <f>+K36-J36</f>
        <v>22.489829999999991</v>
      </c>
      <c r="M36" s="548">
        <v>0</v>
      </c>
      <c r="N36" s="546">
        <v>7.2</v>
      </c>
      <c r="O36" s="547">
        <v>22.2</v>
      </c>
      <c r="P36" s="438">
        <f>+O36-N36</f>
        <v>15</v>
      </c>
      <c r="Q36" s="548">
        <v>0</v>
      </c>
      <c r="R36" s="549"/>
      <c r="S36" s="549"/>
      <c r="T36" s="441">
        <f>L36-P36</f>
        <v>7.4898299999999907</v>
      </c>
      <c r="U36" s="442"/>
      <c r="V36" s="442"/>
      <c r="W36" s="442"/>
      <c r="X36" s="443"/>
      <c r="Y36" s="443"/>
      <c r="Z36" s="443"/>
      <c r="AA36" s="443"/>
      <c r="AB36" s="443"/>
    </row>
    <row r="37" spans="1:28" s="420" customFormat="1" ht="16.5" thickBot="1" x14ac:dyDescent="0.3">
      <c r="B37" s="928" t="s">
        <v>334</v>
      </c>
      <c r="C37" s="929"/>
      <c r="D37" s="929"/>
      <c r="E37" s="930"/>
      <c r="F37" s="444">
        <f>SUM(F24:F36)</f>
        <v>125838.2</v>
      </c>
      <c r="G37" s="444">
        <f>SUM(G24:G36)</f>
        <v>35268.199999999997</v>
      </c>
      <c r="H37" s="445">
        <f>SUM(H24:H36)</f>
        <v>-90570</v>
      </c>
      <c r="I37" s="446">
        <f>SUM(I24:I36)</f>
        <v>90570</v>
      </c>
      <c r="J37" s="444">
        <f>SUM(J24:J36)</f>
        <v>127529.86883000001</v>
      </c>
      <c r="K37" s="444">
        <f>SUM(K24:K36)</f>
        <v>37223.076350000003</v>
      </c>
      <c r="L37" s="445">
        <f>SUM(L24:L36)</f>
        <v>-90306.792479999989</v>
      </c>
      <c r="M37" s="446">
        <f>SUM(M24:M36)</f>
        <v>90570</v>
      </c>
      <c r="N37" s="444">
        <f>SUM(N24:N36)</f>
        <v>126393.8</v>
      </c>
      <c r="O37" s="444">
        <f>SUM(O24:O36)</f>
        <v>35911.599999999999</v>
      </c>
      <c r="P37" s="445">
        <f>SUM(P24:P36)</f>
        <v>-90482.2</v>
      </c>
      <c r="Q37" s="446">
        <f>SUM(Q24:Q36)</f>
        <v>90572</v>
      </c>
      <c r="R37" s="447">
        <f>J37/F37</f>
        <v>1.0134432058786602</v>
      </c>
      <c r="S37" s="447">
        <f>K37/G37</f>
        <v>1.0554288665143106</v>
      </c>
      <c r="T37" s="448">
        <f>L37-P37</f>
        <v>175.40752000000793</v>
      </c>
      <c r="U37" s="442"/>
      <c r="V37" s="442"/>
      <c r="W37" s="442"/>
      <c r="X37" s="443"/>
      <c r="Y37" s="443"/>
      <c r="Z37" s="443"/>
      <c r="AA37" s="443"/>
      <c r="AB37" s="443"/>
    </row>
    <row r="38" spans="1:28" s="450" customFormat="1" ht="13.5" thickBot="1" x14ac:dyDescent="0.25">
      <c r="B38" s="449"/>
      <c r="C38" s="449"/>
      <c r="D38" s="449"/>
      <c r="E38" s="449"/>
      <c r="F38" s="449"/>
      <c r="G38" s="449"/>
      <c r="H38" s="943">
        <f>H37+I37</f>
        <v>0</v>
      </c>
      <c r="I38" s="938"/>
      <c r="J38" s="449"/>
      <c r="K38" s="449"/>
      <c r="L38" s="943">
        <f>L37+M37</f>
        <v>263.20752000001085</v>
      </c>
      <c r="M38" s="938"/>
      <c r="N38" s="449"/>
      <c r="O38" s="449"/>
      <c r="P38" s="943">
        <f>P37+Q37</f>
        <v>89.80000000000291</v>
      </c>
      <c r="Q38" s="938"/>
      <c r="U38" s="451"/>
      <c r="V38" s="451"/>
      <c r="W38" s="962"/>
      <c r="X38" s="963"/>
      <c r="Y38" s="452"/>
      <c r="Z38" s="452"/>
      <c r="AA38" s="452"/>
      <c r="AB38" s="452"/>
    </row>
    <row r="39" spans="1:28" ht="13.5" thickBot="1" x14ac:dyDescent="0.25">
      <c r="B39" s="523"/>
      <c r="C39" s="523"/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3"/>
      <c r="O39" s="523"/>
      <c r="P39" s="523"/>
      <c r="Q39" s="523"/>
    </row>
    <row r="40" spans="1:28" ht="13.5" thickBot="1" x14ac:dyDescent="0.25">
      <c r="B40" s="964"/>
      <c r="C40" s="965"/>
      <c r="D40" s="965"/>
      <c r="E40" s="966"/>
      <c r="F40" s="967" t="s">
        <v>335</v>
      </c>
      <c r="G40" s="968"/>
      <c r="H40" s="968"/>
      <c r="I40" s="969"/>
      <c r="J40" s="967" t="s">
        <v>336</v>
      </c>
      <c r="K40" s="968"/>
      <c r="L40" s="968"/>
      <c r="M40" s="969"/>
      <c r="N40" s="970"/>
      <c r="O40" s="970"/>
      <c r="P40" s="970"/>
      <c r="Q40" s="970"/>
    </row>
    <row r="41" spans="1:28" ht="13.5" thickBot="1" x14ac:dyDescent="0.25">
      <c r="B41" s="954" t="s">
        <v>337</v>
      </c>
      <c r="C41" s="955"/>
      <c r="D41" s="955"/>
      <c r="E41" s="956"/>
      <c r="F41" s="455" t="s">
        <v>273</v>
      </c>
      <c r="G41" s="456" t="s">
        <v>274</v>
      </c>
      <c r="H41" s="457" t="s">
        <v>338</v>
      </c>
      <c r="I41" s="458" t="s">
        <v>276</v>
      </c>
      <c r="J41" s="455" t="s">
        <v>273</v>
      </c>
      <c r="K41" s="456" t="s">
        <v>274</v>
      </c>
      <c r="L41" s="458" t="s">
        <v>338</v>
      </c>
      <c r="M41" s="458" t="s">
        <v>276</v>
      </c>
      <c r="N41" s="459"/>
      <c r="O41" s="459"/>
      <c r="P41" s="459"/>
      <c r="Q41" s="459"/>
    </row>
    <row r="42" spans="1:28" ht="13.5" thickBot="1" x14ac:dyDescent="0.25">
      <c r="B42" s="957"/>
      <c r="C42" s="958"/>
      <c r="D42" s="958"/>
      <c r="E42" s="959"/>
      <c r="F42" s="460">
        <f>+[1]List1!F42</f>
        <v>0</v>
      </c>
      <c r="G42" s="461">
        <f>+[1]List1!G42</f>
        <v>0</v>
      </c>
      <c r="H42" s="462">
        <f>+[1]List1!H42</f>
        <v>610</v>
      </c>
      <c r="I42" s="463">
        <f>+[1]List1!I42</f>
        <v>76</v>
      </c>
      <c r="J42" s="460">
        <v>0</v>
      </c>
      <c r="K42" s="461">
        <v>0</v>
      </c>
      <c r="L42" s="463">
        <v>275.85000000000002</v>
      </c>
      <c r="M42" s="463">
        <v>46.34</v>
      </c>
      <c r="N42" s="465"/>
      <c r="O42" s="465"/>
      <c r="P42" s="465"/>
      <c r="Q42" s="465"/>
    </row>
    <row r="43" spans="1:28" ht="14.25" thickTop="1" thickBot="1" x14ac:dyDescent="0.25">
      <c r="B43" s="950" t="s">
        <v>339</v>
      </c>
      <c r="C43" s="951"/>
      <c r="D43" s="952" t="s">
        <v>340</v>
      </c>
      <c r="E43" s="953"/>
      <c r="F43" s="933">
        <f>+[1]List1!F43</f>
        <v>208</v>
      </c>
      <c r="G43" s="934">
        <f>+[1]List1!G43</f>
        <v>0</v>
      </c>
      <c r="H43" s="933">
        <f>+[1]List1!H43</f>
        <v>200</v>
      </c>
      <c r="I43" s="935">
        <f>+[1]List1!I43</f>
        <v>0</v>
      </c>
      <c r="J43" s="933">
        <v>200</v>
      </c>
      <c r="K43" s="934"/>
      <c r="L43" s="933">
        <v>192</v>
      </c>
      <c r="M43" s="935"/>
      <c r="N43" s="942"/>
      <c r="O43" s="942"/>
      <c r="P43" s="942"/>
      <c r="Q43" s="942"/>
    </row>
    <row r="44" spans="1:28" ht="13.5" thickBot="1" x14ac:dyDescent="0.25">
      <c r="B44" s="944" t="s">
        <v>341</v>
      </c>
      <c r="C44" s="945"/>
      <c r="D44" s="945"/>
      <c r="E44" s="946"/>
      <c r="F44" s="947">
        <f>+[1]List1!F44</f>
        <v>15628</v>
      </c>
      <c r="G44" s="948">
        <f>+[1]List1!G44</f>
        <v>0</v>
      </c>
      <c r="H44" s="948">
        <f>+[1]List1!H44</f>
        <v>0</v>
      </c>
      <c r="I44" s="949">
        <f>+[1]List1!I44</f>
        <v>0</v>
      </c>
      <c r="J44" s="947">
        <v>17178</v>
      </c>
      <c r="K44" s="948"/>
      <c r="L44" s="948"/>
      <c r="M44" s="949"/>
      <c r="N44" s="942"/>
      <c r="O44" s="942"/>
      <c r="P44" s="942"/>
      <c r="Q44" s="942"/>
    </row>
    <row r="45" spans="1:28" ht="13.5" thickBot="1" x14ac:dyDescent="0.25">
      <c r="B45" s="466"/>
      <c r="C45" s="466"/>
      <c r="D45" s="466"/>
      <c r="E45" s="466"/>
      <c r="F45" s="467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</row>
    <row r="46" spans="1:28" ht="13.5" thickBot="1" x14ac:dyDescent="0.25">
      <c r="B46" s="923"/>
      <c r="C46" s="924"/>
      <c r="D46" s="924"/>
      <c r="E46" s="925"/>
      <c r="F46" s="936" t="s">
        <v>325</v>
      </c>
      <c r="G46" s="937"/>
      <c r="H46" s="937"/>
      <c r="I46" s="937"/>
      <c r="J46" s="937"/>
      <c r="K46" s="937"/>
      <c r="L46" s="938"/>
      <c r="M46" s="468"/>
      <c r="N46" s="923"/>
      <c r="O46" s="924"/>
      <c r="P46" s="924"/>
      <c r="Q46" s="925"/>
      <c r="R46" s="936" t="s">
        <v>282</v>
      </c>
      <c r="S46" s="937"/>
      <c r="T46" s="937"/>
      <c r="U46" s="937"/>
      <c r="V46" s="937"/>
      <c r="W46" s="937"/>
      <c r="X46" s="938"/>
      <c r="Y46" s="452"/>
      <c r="Z46" s="939" t="s">
        <v>328</v>
      </c>
      <c r="AA46" s="940"/>
      <c r="AB46" s="941"/>
    </row>
    <row r="47" spans="1:28" ht="39" thickBot="1" x14ac:dyDescent="0.25">
      <c r="B47" s="920" t="s">
        <v>342</v>
      </c>
      <c r="C47" s="921"/>
      <c r="D47" s="921"/>
      <c r="E47" s="922"/>
      <c r="F47" s="469" t="s">
        <v>343</v>
      </c>
      <c r="G47" s="470" t="s">
        <v>344</v>
      </c>
      <c r="H47" s="471" t="s">
        <v>345</v>
      </c>
      <c r="I47" s="469" t="s">
        <v>346</v>
      </c>
      <c r="J47" s="472" t="s">
        <v>347</v>
      </c>
      <c r="K47" s="471" t="s">
        <v>348</v>
      </c>
      <c r="L47" s="473" t="s">
        <v>332</v>
      </c>
      <c r="M47" s="474"/>
      <c r="N47" s="920" t="s">
        <v>349</v>
      </c>
      <c r="O47" s="921"/>
      <c r="P47" s="921"/>
      <c r="Q47" s="922"/>
      <c r="R47" s="475" t="s">
        <v>343</v>
      </c>
      <c r="S47" s="476" t="s">
        <v>344</v>
      </c>
      <c r="T47" s="477" t="s">
        <v>345</v>
      </c>
      <c r="U47" s="475" t="s">
        <v>346</v>
      </c>
      <c r="V47" s="478" t="s">
        <v>347</v>
      </c>
      <c r="W47" s="477" t="s">
        <v>348</v>
      </c>
      <c r="X47" s="479" t="s">
        <v>332</v>
      </c>
      <c r="Y47" s="480"/>
      <c r="Z47" s="481" t="s">
        <v>350</v>
      </c>
      <c r="AA47" s="482" t="s">
        <v>351</v>
      </c>
      <c r="AB47" s="483" t="s">
        <v>352</v>
      </c>
    </row>
    <row r="48" spans="1:28" ht="12.75" x14ac:dyDescent="0.2">
      <c r="A48" s="484"/>
      <c r="B48" s="980" t="s">
        <v>488</v>
      </c>
      <c r="C48" s="981"/>
      <c r="D48" s="981"/>
      <c r="E48" s="982"/>
      <c r="F48" s="485">
        <v>424.98744999999997</v>
      </c>
      <c r="G48" s="486">
        <v>0</v>
      </c>
      <c r="H48" s="487">
        <f>F48+G48</f>
        <v>424.98744999999997</v>
      </c>
      <c r="I48" s="488">
        <v>29.690909999999974</v>
      </c>
      <c r="J48" s="488">
        <v>0</v>
      </c>
      <c r="K48" s="487">
        <f>I48+J48</f>
        <v>29.690909999999974</v>
      </c>
      <c r="L48" s="489">
        <f>K48-H48</f>
        <v>-395.29653999999999</v>
      </c>
      <c r="M48" s="490"/>
      <c r="N48" s="980" t="s">
        <v>488</v>
      </c>
      <c r="O48" s="981"/>
      <c r="P48" s="981"/>
      <c r="Q48" s="982"/>
      <c r="R48" s="485">
        <v>573.1</v>
      </c>
      <c r="S48" s="486">
        <v>0</v>
      </c>
      <c r="T48" s="487">
        <f>R48+S48</f>
        <v>573.1</v>
      </c>
      <c r="U48" s="488">
        <v>19.3</v>
      </c>
      <c r="V48" s="488">
        <v>0</v>
      </c>
      <c r="W48" s="487">
        <f>U48+V48</f>
        <v>19.3</v>
      </c>
      <c r="X48" s="489">
        <f>W48-T48</f>
        <v>-553.80000000000007</v>
      </c>
      <c r="Y48" s="491"/>
      <c r="Z48" s="492">
        <f>H48-T48</f>
        <v>-148.11255000000006</v>
      </c>
      <c r="AA48" s="493">
        <f>K48-W48</f>
        <v>10.390909999999973</v>
      </c>
      <c r="AB48" s="494">
        <f>Z48-AA48</f>
        <v>-158.50346000000002</v>
      </c>
    </row>
    <row r="49" spans="1:28" ht="12.75" x14ac:dyDescent="0.2">
      <c r="A49" s="484"/>
      <c r="B49" s="1192" t="s">
        <v>487</v>
      </c>
      <c r="C49" s="1193"/>
      <c r="D49" s="1193"/>
      <c r="E49" s="1194"/>
      <c r="F49" s="1230">
        <v>599.00916000000018</v>
      </c>
      <c r="G49" s="1229">
        <v>0</v>
      </c>
      <c r="H49" s="1227">
        <f>F49+G49</f>
        <v>599.00916000000018</v>
      </c>
      <c r="I49" s="1228">
        <v>49.942949999999954</v>
      </c>
      <c r="J49" s="1228">
        <v>0</v>
      </c>
      <c r="K49" s="1227">
        <f>I49+J49</f>
        <v>49.942949999999954</v>
      </c>
      <c r="L49" s="489">
        <f>K49-H49</f>
        <v>-549.06621000000018</v>
      </c>
      <c r="M49" s="490"/>
      <c r="N49" s="1192" t="s">
        <v>487</v>
      </c>
      <c r="O49" s="1193"/>
      <c r="P49" s="1193"/>
      <c r="Q49" s="1194"/>
      <c r="R49" s="1230">
        <v>595.6</v>
      </c>
      <c r="S49" s="1229">
        <v>0</v>
      </c>
      <c r="T49" s="1227">
        <f>R49+S49</f>
        <v>595.6</v>
      </c>
      <c r="U49" s="1228">
        <v>55.2</v>
      </c>
      <c r="V49" s="1228">
        <v>0</v>
      </c>
      <c r="W49" s="1227">
        <f>U49+V49</f>
        <v>55.2</v>
      </c>
      <c r="X49" s="489">
        <f>W49-T49</f>
        <v>-540.4</v>
      </c>
      <c r="Y49" s="491"/>
      <c r="Z49" s="492">
        <f>H49-T49</f>
        <v>3.4091600000001563</v>
      </c>
      <c r="AA49" s="493">
        <f>K49-W49</f>
        <v>-5.2570500000000493</v>
      </c>
      <c r="AB49" s="494">
        <f>Z49-AA49</f>
        <v>8.6662100000002056</v>
      </c>
    </row>
    <row r="50" spans="1:28" ht="12.75" x14ac:dyDescent="0.2">
      <c r="A50" s="484"/>
      <c r="B50" s="1192" t="s">
        <v>486</v>
      </c>
      <c r="C50" s="1193"/>
      <c r="D50" s="1193"/>
      <c r="E50" s="1194"/>
      <c r="F50" s="1230">
        <v>5133.9081800000004</v>
      </c>
      <c r="G50" s="1229">
        <v>0</v>
      </c>
      <c r="H50" s="1227">
        <f>F50+G50</f>
        <v>5133.9081800000004</v>
      </c>
      <c r="I50" s="1228">
        <v>4717.9091699999999</v>
      </c>
      <c r="J50" s="1228">
        <v>0</v>
      </c>
      <c r="K50" s="1227">
        <f>I50+J50</f>
        <v>4717.9091699999999</v>
      </c>
      <c r="L50" s="489">
        <f>K50-H50</f>
        <v>-415.99901000000045</v>
      </c>
      <c r="M50" s="490"/>
      <c r="N50" s="1192" t="s">
        <v>486</v>
      </c>
      <c r="O50" s="1193"/>
      <c r="P50" s="1193"/>
      <c r="Q50" s="1194"/>
      <c r="R50" s="1230">
        <v>4769.3999999999996</v>
      </c>
      <c r="S50" s="1229">
        <v>0</v>
      </c>
      <c r="T50" s="1227">
        <f>R50+S50</f>
        <v>4769.3999999999996</v>
      </c>
      <c r="U50" s="1228">
        <v>3960</v>
      </c>
      <c r="V50" s="1228">
        <v>0</v>
      </c>
      <c r="W50" s="1227">
        <f>U50+V50</f>
        <v>3960</v>
      </c>
      <c r="X50" s="489">
        <f>W50-T50</f>
        <v>-809.39999999999964</v>
      </c>
      <c r="Y50" s="491"/>
      <c r="Z50" s="492">
        <f>H50-T50</f>
        <v>364.50818000000072</v>
      </c>
      <c r="AA50" s="493">
        <f>K50-W50</f>
        <v>757.9091699999999</v>
      </c>
      <c r="AB50" s="494">
        <f>Z50-AA50</f>
        <v>-393.40098999999918</v>
      </c>
    </row>
    <row r="51" spans="1:28" ht="15" x14ac:dyDescent="0.25">
      <c r="A51" s="484"/>
      <c r="B51" s="1195" t="s">
        <v>485</v>
      </c>
      <c r="C51" s="1226"/>
      <c r="D51" s="1226"/>
      <c r="E51" s="1225"/>
      <c r="F51" s="1230">
        <v>11407.400049999998</v>
      </c>
      <c r="G51" s="1229">
        <v>2264.2733600000001</v>
      </c>
      <c r="H51" s="1227">
        <f>F51+G51</f>
        <v>13671.673409999999</v>
      </c>
      <c r="I51" s="1228">
        <v>3087.9939100000001</v>
      </c>
      <c r="J51" s="1228">
        <v>2529.5234000000005</v>
      </c>
      <c r="K51" s="1227">
        <f>I51+J51</f>
        <v>5617.5173100000011</v>
      </c>
      <c r="L51" s="489">
        <f>K51-H51</f>
        <v>-8054.1560999999983</v>
      </c>
      <c r="M51" s="490"/>
      <c r="N51" s="1195" t="s">
        <v>485</v>
      </c>
      <c r="O51" s="1226"/>
      <c r="P51" s="1226"/>
      <c r="Q51" s="1225"/>
      <c r="R51" s="1230">
        <v>12257.6</v>
      </c>
      <c r="S51" s="1229">
        <v>2185.5</v>
      </c>
      <c r="T51" s="1227">
        <f>R51+S51</f>
        <v>14443.1</v>
      </c>
      <c r="U51" s="1228">
        <v>2735.5</v>
      </c>
      <c r="V51" s="1228">
        <v>2870.3</v>
      </c>
      <c r="W51" s="1227">
        <f>U51+V51</f>
        <v>5605.8</v>
      </c>
      <c r="X51" s="489">
        <f>W51-T51</f>
        <v>-8837.2999999999993</v>
      </c>
      <c r="Y51" s="491"/>
      <c r="Z51" s="492">
        <f>H51-T51</f>
        <v>-771.42659000000094</v>
      </c>
      <c r="AA51" s="493">
        <f>K51-W51</f>
        <v>11.717310000000907</v>
      </c>
      <c r="AB51" s="494">
        <f>Z51-AA51</f>
        <v>-783.14390000000185</v>
      </c>
    </row>
    <row r="52" spans="1:28" ht="15" x14ac:dyDescent="0.25">
      <c r="A52" s="484"/>
      <c r="B52" s="1195" t="s">
        <v>484</v>
      </c>
      <c r="C52" s="1226"/>
      <c r="D52" s="1226"/>
      <c r="E52" s="1225"/>
      <c r="F52" s="1230">
        <v>9243.8235000000004</v>
      </c>
      <c r="G52" s="1229">
        <v>593.28648999999996</v>
      </c>
      <c r="H52" s="1227">
        <f>F52+G52</f>
        <v>9837.1099900000008</v>
      </c>
      <c r="I52" s="1228">
        <v>947.60634999999968</v>
      </c>
      <c r="J52" s="1228">
        <v>730.11342999999988</v>
      </c>
      <c r="K52" s="1227">
        <f>I52+J52</f>
        <v>1677.7197799999994</v>
      </c>
      <c r="L52" s="489">
        <f>K52-H52</f>
        <v>-8159.3902100000014</v>
      </c>
      <c r="M52" s="490"/>
      <c r="N52" s="1195" t="s">
        <v>484</v>
      </c>
      <c r="O52" s="1226"/>
      <c r="P52" s="1226"/>
      <c r="Q52" s="1225"/>
      <c r="R52" s="1230">
        <v>8035.6</v>
      </c>
      <c r="S52" s="1229">
        <v>924.8</v>
      </c>
      <c r="T52" s="1227">
        <f>R52+S52</f>
        <v>8960.4</v>
      </c>
      <c r="U52" s="1228">
        <v>605.70000000000005</v>
      </c>
      <c r="V52" s="1228">
        <v>1316.5</v>
      </c>
      <c r="W52" s="1227">
        <f>U52+V52</f>
        <v>1922.2</v>
      </c>
      <c r="X52" s="489">
        <f>W52-T52</f>
        <v>-7038.2</v>
      </c>
      <c r="Y52" s="491"/>
      <c r="Z52" s="492">
        <f>H52-T52</f>
        <v>876.7099900000012</v>
      </c>
      <c r="AA52" s="493">
        <f>K52-W52</f>
        <v>-244.4802200000006</v>
      </c>
      <c r="AB52" s="494">
        <f>Z52-AA52</f>
        <v>1121.1902100000018</v>
      </c>
    </row>
    <row r="53" spans="1:28" ht="15" x14ac:dyDescent="0.25">
      <c r="A53" s="484"/>
      <c r="B53" s="1195" t="s">
        <v>483</v>
      </c>
      <c r="C53" s="1226"/>
      <c r="D53" s="1226"/>
      <c r="E53" s="1225"/>
      <c r="F53" s="1230">
        <v>25841.398379999991</v>
      </c>
      <c r="G53" s="1229">
        <v>217.90447999999998</v>
      </c>
      <c r="H53" s="1227">
        <f>F53+G53</f>
        <v>26059.302859999993</v>
      </c>
      <c r="I53" s="1228">
        <v>1935.6053700000011</v>
      </c>
      <c r="J53" s="1228">
        <v>267.62025</v>
      </c>
      <c r="K53" s="1227">
        <f>I53+J53</f>
        <v>2203.2256200000011</v>
      </c>
      <c r="L53" s="489">
        <f>K53-H53</f>
        <v>-23856.077239999991</v>
      </c>
      <c r="M53" s="490"/>
      <c r="N53" s="1195" t="s">
        <v>483</v>
      </c>
      <c r="O53" s="1226"/>
      <c r="P53" s="1226"/>
      <c r="Q53" s="1225"/>
      <c r="R53" s="1230">
        <v>23961</v>
      </c>
      <c r="S53" s="1229">
        <v>163.80000000000001</v>
      </c>
      <c r="T53" s="1227">
        <f>R53+S53</f>
        <v>24124.799999999999</v>
      </c>
      <c r="U53" s="1228">
        <v>1949.8</v>
      </c>
      <c r="V53" s="1228">
        <v>270.2</v>
      </c>
      <c r="W53" s="1227">
        <f>U53+V53</f>
        <v>2220</v>
      </c>
      <c r="X53" s="489">
        <f>W53-T53</f>
        <v>-21904.799999999999</v>
      </c>
      <c r="Y53" s="491"/>
      <c r="Z53" s="492">
        <f>H53-T53</f>
        <v>1934.5028599999932</v>
      </c>
      <c r="AA53" s="493">
        <f>K53-W53</f>
        <v>-16.774379999998928</v>
      </c>
      <c r="AB53" s="494">
        <f>Z53-AA53</f>
        <v>1951.2772399999922</v>
      </c>
    </row>
    <row r="54" spans="1:28" ht="15" x14ac:dyDescent="0.25">
      <c r="A54" s="484"/>
      <c r="B54" s="1195" t="s">
        <v>482</v>
      </c>
      <c r="C54" s="1226"/>
      <c r="D54" s="1226"/>
      <c r="E54" s="1225"/>
      <c r="F54" s="1224">
        <v>12083.227149999999</v>
      </c>
      <c r="G54" s="1223">
        <v>47.334899999999998</v>
      </c>
      <c r="H54" s="575">
        <f>F54+G54</f>
        <v>12130.562049999999</v>
      </c>
      <c r="I54" s="576">
        <v>228.05578999999909</v>
      </c>
      <c r="J54" s="576">
        <v>91.999079999999992</v>
      </c>
      <c r="K54" s="575">
        <f>I54+J54</f>
        <v>320.05486999999908</v>
      </c>
      <c r="L54" s="577">
        <f>K54-H54</f>
        <v>-11810.507179999999</v>
      </c>
      <c r="M54" s="490"/>
      <c r="N54" s="1195" t="s">
        <v>482</v>
      </c>
      <c r="O54" s="1226"/>
      <c r="P54" s="1226"/>
      <c r="Q54" s="1225"/>
      <c r="R54" s="1224">
        <v>12644.4</v>
      </c>
      <c r="S54" s="1223">
        <v>43.7</v>
      </c>
      <c r="T54" s="575">
        <f>R54+S54</f>
        <v>12688.1</v>
      </c>
      <c r="U54" s="576">
        <v>167.7</v>
      </c>
      <c r="V54" s="576">
        <v>93.5</v>
      </c>
      <c r="W54" s="575">
        <f>U54+V54</f>
        <v>261.2</v>
      </c>
      <c r="X54" s="577">
        <f>W54-T54</f>
        <v>-12426.9</v>
      </c>
      <c r="Y54" s="491"/>
      <c r="Z54" s="492">
        <f>H54-T54</f>
        <v>-557.53795000000173</v>
      </c>
      <c r="AA54" s="493">
        <f>K54-W54</f>
        <v>58.854869999999096</v>
      </c>
      <c r="AB54" s="494">
        <f>Z54-AA54</f>
        <v>-616.39282000000082</v>
      </c>
    </row>
    <row r="55" spans="1:28" ht="12.75" x14ac:dyDescent="0.2">
      <c r="A55" s="484"/>
      <c r="B55" s="1195" t="s">
        <v>481</v>
      </c>
      <c r="C55" s="1196"/>
      <c r="D55" s="1196"/>
      <c r="E55" s="1197"/>
      <c r="F55" s="1224">
        <v>5171.8551600000001</v>
      </c>
      <c r="G55" s="1223">
        <v>0</v>
      </c>
      <c r="H55" s="575">
        <f>F55+G55</f>
        <v>5171.8551600000001</v>
      </c>
      <c r="I55" s="576">
        <v>849.22860999999943</v>
      </c>
      <c r="J55" s="576">
        <v>0</v>
      </c>
      <c r="K55" s="575">
        <f>I55+J55</f>
        <v>849.22860999999943</v>
      </c>
      <c r="L55" s="577">
        <f>K55-H55</f>
        <v>-4322.6265500000009</v>
      </c>
      <c r="M55" s="490"/>
      <c r="N55" s="1195" t="s">
        <v>481</v>
      </c>
      <c r="O55" s="1196"/>
      <c r="P55" s="1196"/>
      <c r="Q55" s="1197"/>
      <c r="R55" s="1224">
        <v>4120.3</v>
      </c>
      <c r="S55" s="1223">
        <v>0</v>
      </c>
      <c r="T55" s="575">
        <f>R55+S55</f>
        <v>4120.3</v>
      </c>
      <c r="U55" s="576">
        <v>639.70000000000005</v>
      </c>
      <c r="V55" s="576">
        <v>0</v>
      </c>
      <c r="W55" s="575">
        <f>U55+V55</f>
        <v>639.70000000000005</v>
      </c>
      <c r="X55" s="577">
        <f>W55-T55</f>
        <v>-3480.6000000000004</v>
      </c>
      <c r="Y55" s="491"/>
      <c r="Z55" s="492">
        <f>H55-T55</f>
        <v>1051.5551599999999</v>
      </c>
      <c r="AA55" s="493">
        <f>K55-W55</f>
        <v>209.52860999999939</v>
      </c>
      <c r="AB55" s="494">
        <f>Z55-AA55</f>
        <v>842.0265500000005</v>
      </c>
    </row>
    <row r="56" spans="1:28" ht="12.75" x14ac:dyDescent="0.2">
      <c r="A56" s="484"/>
      <c r="B56" s="1195" t="s">
        <v>480</v>
      </c>
      <c r="C56" s="1196"/>
      <c r="D56" s="1196"/>
      <c r="E56" s="1197"/>
      <c r="F56" s="1224">
        <v>0</v>
      </c>
      <c r="G56" s="1223">
        <v>4166.0484500000002</v>
      </c>
      <c r="H56" s="575">
        <f>F56+G56</f>
        <v>4166.0484500000002</v>
      </c>
      <c r="I56" s="576">
        <v>0</v>
      </c>
      <c r="J56" s="576">
        <v>4271.6303900000003</v>
      </c>
      <c r="K56" s="575">
        <f>I56+J56</f>
        <v>4271.6303900000003</v>
      </c>
      <c r="L56" s="577">
        <f>K56-H56</f>
        <v>105.58194000000003</v>
      </c>
      <c r="M56" s="490"/>
      <c r="N56" s="1195" t="s">
        <v>480</v>
      </c>
      <c r="O56" s="1196"/>
      <c r="P56" s="1196"/>
      <c r="Q56" s="1197"/>
      <c r="R56" s="1224">
        <v>0</v>
      </c>
      <c r="S56" s="1223">
        <v>4433.5</v>
      </c>
      <c r="T56" s="575">
        <f>R56+S56</f>
        <v>4433.5</v>
      </c>
      <c r="U56" s="576">
        <v>0</v>
      </c>
      <c r="V56" s="576">
        <v>4715.1000000000004</v>
      </c>
      <c r="W56" s="575">
        <f>U56+V56</f>
        <v>4715.1000000000004</v>
      </c>
      <c r="X56" s="577">
        <f>W56-T56</f>
        <v>281.60000000000036</v>
      </c>
      <c r="Y56" s="491"/>
      <c r="Z56" s="492">
        <f>H56-T56</f>
        <v>-267.45154999999977</v>
      </c>
      <c r="AA56" s="493">
        <f>K56-W56</f>
        <v>-443.4696100000001</v>
      </c>
      <c r="AB56" s="494">
        <f>Z56-AA56</f>
        <v>176.01806000000033</v>
      </c>
    </row>
    <row r="57" spans="1:28" s="484" customFormat="1" ht="12.75" x14ac:dyDescent="0.2">
      <c r="B57" s="1195" t="s">
        <v>479</v>
      </c>
      <c r="C57" s="1196"/>
      <c r="D57" s="1196"/>
      <c r="E57" s="1197"/>
      <c r="F57" s="1224">
        <v>13508.774130000003</v>
      </c>
      <c r="G57" s="1223">
        <v>1280.8751399999999</v>
      </c>
      <c r="H57" s="575">
        <f>F57+G57</f>
        <v>14789.649270000004</v>
      </c>
      <c r="I57" s="576">
        <v>275.48564000000061</v>
      </c>
      <c r="J57" s="576">
        <v>1348.0393600000002</v>
      </c>
      <c r="K57" s="575">
        <f>I57+J57</f>
        <v>1623.5250000000008</v>
      </c>
      <c r="L57" s="577">
        <f>K57-H57</f>
        <v>-13166.124270000002</v>
      </c>
      <c r="M57" s="490"/>
      <c r="N57" s="1195" t="s">
        <v>479</v>
      </c>
      <c r="O57" s="1196"/>
      <c r="P57" s="1196"/>
      <c r="Q57" s="1197"/>
      <c r="R57" s="1224">
        <v>15711.8</v>
      </c>
      <c r="S57" s="1223">
        <v>1028.9000000000001</v>
      </c>
      <c r="T57" s="575">
        <f>R57+S57</f>
        <v>16740.7</v>
      </c>
      <c r="U57" s="576">
        <v>229.5</v>
      </c>
      <c r="V57" s="576">
        <v>1299.3</v>
      </c>
      <c r="W57" s="575">
        <f>U57+V57</f>
        <v>1528.8</v>
      </c>
      <c r="X57" s="577">
        <f>W57-T57</f>
        <v>-15211.900000000001</v>
      </c>
      <c r="Y57" s="491"/>
      <c r="Z57" s="492">
        <f>H57-T57</f>
        <v>-1951.0507299999972</v>
      </c>
      <c r="AA57" s="493">
        <f>K57-W57</f>
        <v>94.725000000000819</v>
      </c>
      <c r="AB57" s="494">
        <f>Z57-AA57</f>
        <v>-2045.775729999998</v>
      </c>
    </row>
    <row r="58" spans="1:28" s="484" customFormat="1" ht="12.75" x14ac:dyDescent="0.2">
      <c r="B58" s="1192" t="s">
        <v>478</v>
      </c>
      <c r="C58" s="1193"/>
      <c r="D58" s="1193"/>
      <c r="E58" s="1194"/>
      <c r="F58" s="1224">
        <v>28016.954700000002</v>
      </c>
      <c r="G58" s="1223">
        <v>3692.8523</v>
      </c>
      <c r="H58" s="575">
        <f>F58+G58</f>
        <v>31709.807000000001</v>
      </c>
      <c r="I58" s="576">
        <v>7562.0747699999993</v>
      </c>
      <c r="J58" s="576">
        <v>4108.2350100000003</v>
      </c>
      <c r="K58" s="575">
        <f>I58+J58</f>
        <v>11670.30978</v>
      </c>
      <c r="L58" s="577">
        <f>K58-H58</f>
        <v>-20039.497220000001</v>
      </c>
      <c r="M58" s="490"/>
      <c r="N58" s="1192" t="s">
        <v>478</v>
      </c>
      <c r="O58" s="1193"/>
      <c r="P58" s="1193"/>
      <c r="Q58" s="1194"/>
      <c r="R58" s="1224">
        <v>27823.5</v>
      </c>
      <c r="S58" s="1223">
        <v>3849.6</v>
      </c>
      <c r="T58" s="575">
        <f>R58+S58</f>
        <v>31673.1</v>
      </c>
      <c r="U58" s="576">
        <v>7059.7</v>
      </c>
      <c r="V58" s="576">
        <v>4247</v>
      </c>
      <c r="W58" s="575">
        <f>U58+V58</f>
        <v>11306.7</v>
      </c>
      <c r="X58" s="577">
        <f>W58-T58</f>
        <v>-20366.399999999998</v>
      </c>
      <c r="Y58" s="491"/>
      <c r="Z58" s="492">
        <f>H58-T58</f>
        <v>36.707000000002154</v>
      </c>
      <c r="AA58" s="493">
        <f>K58-W58</f>
        <v>363.60977999999886</v>
      </c>
      <c r="AB58" s="494">
        <f>Z58-AA58</f>
        <v>-326.90277999999671</v>
      </c>
    </row>
    <row r="59" spans="1:28" s="484" customFormat="1" ht="12.75" x14ac:dyDescent="0.2">
      <c r="B59" s="1192" t="s">
        <v>477</v>
      </c>
      <c r="C59" s="1193"/>
      <c r="D59" s="1193"/>
      <c r="E59" s="1194"/>
      <c r="F59" s="1224">
        <v>2448.4630999999995</v>
      </c>
      <c r="G59" s="1223">
        <v>1335.7596400000002</v>
      </c>
      <c r="H59" s="575">
        <f>F59+G59</f>
        <v>3784.2227399999997</v>
      </c>
      <c r="I59" s="576">
        <v>2794.1383099999994</v>
      </c>
      <c r="J59" s="576">
        <v>1323.9607099999998</v>
      </c>
      <c r="K59" s="575">
        <f>I59+J59</f>
        <v>4118.0990199999997</v>
      </c>
      <c r="L59" s="577">
        <f>K59-H59</f>
        <v>333.87627999999995</v>
      </c>
      <c r="M59" s="490"/>
      <c r="N59" s="1192" t="s">
        <v>477</v>
      </c>
      <c r="O59" s="1193"/>
      <c r="P59" s="1193"/>
      <c r="Q59" s="1194"/>
      <c r="R59" s="1224">
        <v>2367.3000000000002</v>
      </c>
      <c r="S59" s="1223">
        <v>897.2</v>
      </c>
      <c r="T59" s="575">
        <f>R59+S59</f>
        <v>3264.5</v>
      </c>
      <c r="U59" s="576">
        <v>2491.6999999999998</v>
      </c>
      <c r="V59" s="576">
        <v>1163.7</v>
      </c>
      <c r="W59" s="575">
        <f>U59+V59</f>
        <v>3655.3999999999996</v>
      </c>
      <c r="X59" s="577">
        <f>W59-T59</f>
        <v>390.89999999999964</v>
      </c>
      <c r="Y59" s="491"/>
      <c r="Z59" s="492">
        <f>H59-T59</f>
        <v>519.7227399999997</v>
      </c>
      <c r="AA59" s="493">
        <f>K59-W59</f>
        <v>462.69902000000002</v>
      </c>
      <c r="AB59" s="494">
        <f>Z59-AA59</f>
        <v>57.023719999999685</v>
      </c>
    </row>
    <row r="60" spans="1:28" s="484" customFormat="1" ht="13.5" thickBot="1" x14ac:dyDescent="0.25">
      <c r="B60" s="1189" t="s">
        <v>476</v>
      </c>
      <c r="C60" s="1190"/>
      <c r="D60" s="1190"/>
      <c r="E60" s="1191"/>
      <c r="F60" s="799">
        <v>0</v>
      </c>
      <c r="G60" s="800">
        <v>51.733110000000003</v>
      </c>
      <c r="H60" s="526">
        <f>F60+G60</f>
        <v>51.733110000000003</v>
      </c>
      <c r="I60" s="582">
        <v>15.43464</v>
      </c>
      <c r="J60" s="582">
        <v>58.7883</v>
      </c>
      <c r="K60" s="526">
        <f>I60+J60</f>
        <v>74.222939999999994</v>
      </c>
      <c r="L60" s="527">
        <f>K60-H60</f>
        <v>22.489829999999991</v>
      </c>
      <c r="M60" s="528"/>
      <c r="N60" s="1189" t="s">
        <v>476</v>
      </c>
      <c r="O60" s="1190"/>
      <c r="P60" s="1190"/>
      <c r="Q60" s="1191"/>
      <c r="R60" s="799">
        <v>0</v>
      </c>
      <c r="S60" s="800">
        <v>7.2</v>
      </c>
      <c r="T60" s="526">
        <f>R60+S60</f>
        <v>7.2</v>
      </c>
      <c r="U60" s="582">
        <v>17</v>
      </c>
      <c r="V60" s="582">
        <v>5.2</v>
      </c>
      <c r="W60" s="526">
        <f>U60+V60</f>
        <v>22.2</v>
      </c>
      <c r="X60" s="527">
        <f>W60-T60</f>
        <v>15</v>
      </c>
      <c r="Y60" s="491"/>
      <c r="Z60" s="492">
        <f>H60-T60</f>
        <v>44.533110000000001</v>
      </c>
      <c r="AA60" s="493">
        <f>K60-W60</f>
        <v>52.022939999999991</v>
      </c>
      <c r="AB60" s="494">
        <f>Z60-AA60</f>
        <v>-7.4898299999999907</v>
      </c>
    </row>
    <row r="61" spans="1:28" s="484" customFormat="1" ht="13.5" thickBot="1" x14ac:dyDescent="0.25">
      <c r="A61" s="454"/>
      <c r="B61" s="928" t="s">
        <v>334</v>
      </c>
      <c r="C61" s="929"/>
      <c r="D61" s="929"/>
      <c r="E61" s="930"/>
      <c r="F61" s="931" t="s">
        <v>353</v>
      </c>
      <c r="G61" s="932"/>
      <c r="H61" s="495">
        <f>+(I48+I49+I50+I51+I52+I53+I54+I55+I56+I57+I58+I59+I60)-(F48+F49+F50+F51+F52+F53+F54+F55+F56+F57+F58+F59+F60)</f>
        <v>-91386.634539999999</v>
      </c>
      <c r="I61" s="496" t="s">
        <v>354</v>
      </c>
      <c r="J61" s="497"/>
      <c r="K61" s="495">
        <f>+(J48+J49+J50+J51+J52+J53+J54+J55+J56+J57+J58+J59+J60)-(G48+G49+G50+G51+G52+G53+G54+G55+G56+G57+G58+G59+G60)</f>
        <v>1079.8420600000009</v>
      </c>
      <c r="L61" s="498">
        <f>H61+K61</f>
        <v>-90306.792480000004</v>
      </c>
      <c r="M61" s="499"/>
      <c r="N61" s="928" t="s">
        <v>334</v>
      </c>
      <c r="O61" s="929"/>
      <c r="P61" s="929"/>
      <c r="Q61" s="930"/>
      <c r="R61" s="931" t="s">
        <v>353</v>
      </c>
      <c r="S61" s="932"/>
      <c r="T61" s="495">
        <f>+(U48+U49+U50+U51+U52+U53+U54+U55+U56+U57+U58+U59+U60)-(R48+R49+R50+R51+R52+R53+R54+R55+R56+R57+R58+R59+R60)</f>
        <v>-92928.8</v>
      </c>
      <c r="U61" s="496" t="s">
        <v>354</v>
      </c>
      <c r="V61" s="497"/>
      <c r="W61" s="495">
        <f>+(V48+V49+V50+V51+V52+V53+V54+V55+V56+V57+V58+V59+V60)-(S48+S49+S50+S51+S52+S53+S54+S55+S56+S57+S58+S59+S60)</f>
        <v>2446.5999999999985</v>
      </c>
      <c r="X61" s="498">
        <f>T61+W61</f>
        <v>-90482.200000000012</v>
      </c>
      <c r="Y61" s="500"/>
      <c r="Z61" s="501">
        <f>SUM(Z48:Z60)</f>
        <v>1136.0688299999977</v>
      </c>
      <c r="AA61" s="502">
        <f>SUM(AA48:AA60)</f>
        <v>1311.4763499999992</v>
      </c>
      <c r="AB61" s="503">
        <f>Z61-AA61</f>
        <v>-175.40752000000157</v>
      </c>
    </row>
    <row r="62" spans="1:28" s="484" customFormat="1" ht="13.5" thickBot="1" x14ac:dyDescent="0.25">
      <c r="F62" s="504"/>
      <c r="G62" s="504"/>
      <c r="H62" s="490"/>
      <c r="I62" s="490"/>
      <c r="J62" s="490"/>
      <c r="K62" s="505"/>
      <c r="L62" s="490"/>
      <c r="M62" s="490"/>
      <c r="N62" s="490"/>
      <c r="O62" s="506"/>
      <c r="P62" s="490"/>
      <c r="Q62" s="490"/>
      <c r="R62" s="490"/>
      <c r="Y62" s="507"/>
    </row>
    <row r="63" spans="1:28" s="484" customFormat="1" ht="12.75" x14ac:dyDescent="0.2">
      <c r="F63" s="504"/>
      <c r="G63" s="504"/>
      <c r="H63" s="490"/>
      <c r="I63" s="490"/>
      <c r="J63" s="490"/>
      <c r="K63" s="505"/>
      <c r="L63" s="490"/>
      <c r="M63" s="490"/>
      <c r="N63" s="490"/>
      <c r="O63" s="506"/>
      <c r="P63" s="490"/>
      <c r="Q63" s="490"/>
      <c r="R63" s="490"/>
      <c r="Z63" s="508" t="s">
        <v>355</v>
      </c>
      <c r="AA63" s="509"/>
      <c r="AB63" s="510">
        <f>H61/T61</f>
        <v>0.98340487061061799</v>
      </c>
    </row>
    <row r="64" spans="1:28" s="484" customFormat="1" ht="13.5" thickBot="1" x14ac:dyDescent="0.25">
      <c r="F64" s="504"/>
      <c r="G64" s="504"/>
      <c r="H64" s="490"/>
      <c r="I64" s="490"/>
      <c r="J64" s="490"/>
      <c r="K64" s="505"/>
      <c r="L64" s="490"/>
      <c r="M64" s="490"/>
      <c r="N64" s="490"/>
      <c r="O64" s="506"/>
      <c r="P64" s="490"/>
      <c r="Q64" s="490"/>
      <c r="R64" s="490"/>
      <c r="Z64" s="511" t="s">
        <v>356</v>
      </c>
      <c r="AA64" s="512"/>
      <c r="AB64" s="513">
        <f>K61/W61</f>
        <v>0.44136436687648228</v>
      </c>
    </row>
    <row r="65" spans="1:28" s="484" customFormat="1" ht="13.5" thickBot="1" x14ac:dyDescent="0.25">
      <c r="A65" s="454"/>
      <c r="B65" s="454"/>
      <c r="C65" s="522" t="s">
        <v>475</v>
      </c>
      <c r="D65" s="454"/>
      <c r="E65" s="454"/>
      <c r="F65" s="454"/>
      <c r="G65" s="454"/>
      <c r="H65" s="515" t="s">
        <v>358</v>
      </c>
      <c r="I65" s="515"/>
      <c r="J65" s="585"/>
      <c r="K65" s="517"/>
      <c r="L65" s="518"/>
      <c r="M65" s="523"/>
      <c r="N65" s="523"/>
      <c r="O65" s="454"/>
      <c r="P65" s="454"/>
      <c r="Q65" s="454"/>
      <c r="R65" s="454"/>
      <c r="S65" s="454"/>
      <c r="T65" s="454"/>
      <c r="U65" s="454"/>
      <c r="V65" s="454"/>
      <c r="W65" s="454"/>
      <c r="X65" s="454"/>
      <c r="Y65" s="454"/>
      <c r="Z65" s="519" t="s">
        <v>359</v>
      </c>
      <c r="AA65" s="520"/>
      <c r="AB65" s="521">
        <f>L61/X61</f>
        <v>0.99806141406818127</v>
      </c>
    </row>
    <row r="66" spans="1:28" ht="12.75" x14ac:dyDescent="0.2">
      <c r="C66" s="926" t="s">
        <v>474</v>
      </c>
      <c r="D66" s="926"/>
      <c r="K66" s="515" t="s">
        <v>473</v>
      </c>
      <c r="L66" s="927"/>
      <c r="M66" s="927"/>
      <c r="N66" s="927"/>
    </row>
    <row r="67" spans="1:28" s="484" customFormat="1" ht="12.75" x14ac:dyDescent="0.2">
      <c r="A67" s="454"/>
      <c r="B67" s="454"/>
      <c r="C67" s="522"/>
      <c r="D67" s="522"/>
      <c r="E67" s="454"/>
      <c r="F67" s="454"/>
      <c r="G67" s="454"/>
      <c r="H67" s="454"/>
      <c r="I67" s="454"/>
      <c r="K67" s="515" t="s">
        <v>472</v>
      </c>
      <c r="L67" s="523"/>
      <c r="M67" s="523"/>
      <c r="N67" s="523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  <c r="AB67" s="454"/>
    </row>
    <row r="68" spans="1:28" ht="12.75" x14ac:dyDescent="0.2">
      <c r="K68" s="515" t="s">
        <v>471</v>
      </c>
    </row>
    <row r="69" spans="1:28" ht="12.75" x14ac:dyDescent="0.2">
      <c r="J69" s="524" t="s">
        <v>280</v>
      </c>
      <c r="K69" s="515" t="s">
        <v>470</v>
      </c>
    </row>
    <row r="70" spans="1:28" ht="12.75" x14ac:dyDescent="0.2"/>
    <row r="71" spans="1:28" ht="12.75" x14ac:dyDescent="0.2"/>
    <row r="72" spans="1:28" ht="12.75" x14ac:dyDescent="0.2"/>
    <row r="73" spans="1:28" ht="12.75" x14ac:dyDescent="0.2"/>
    <row r="74" spans="1:28" ht="12.75" x14ac:dyDescent="0.2"/>
    <row r="75" spans="1:28" ht="12.75" x14ac:dyDescent="0.2"/>
    <row r="76" spans="1:28" ht="12.75" x14ac:dyDescent="0.2"/>
    <row r="77" spans="1:28" ht="12.75" x14ac:dyDescent="0.2"/>
    <row r="78" spans="1:28" ht="12.75" x14ac:dyDescent="0.2"/>
    <row r="79" spans="1:28" ht="12.75" x14ac:dyDescent="0.2"/>
    <row r="80" spans="1:28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</sheetData>
  <mergeCells count="113">
    <mergeCell ref="B56:E56"/>
    <mergeCell ref="B52:E52"/>
    <mergeCell ref="B53:E53"/>
    <mergeCell ref="B59:E59"/>
    <mergeCell ref="N59:Q59"/>
    <mergeCell ref="C66:D66"/>
    <mergeCell ref="L66:N66"/>
    <mergeCell ref="B60:E60"/>
    <mergeCell ref="N60:Q60"/>
    <mergeCell ref="B61:E61"/>
    <mergeCell ref="F61:G61"/>
    <mergeCell ref="B47:E47"/>
    <mergeCell ref="N47:Q47"/>
    <mergeCell ref="B46:E46"/>
    <mergeCell ref="B49:E49"/>
    <mergeCell ref="B50:E50"/>
    <mergeCell ref="B51:E51"/>
    <mergeCell ref="B57:E57"/>
    <mergeCell ref="N57:Q57"/>
    <mergeCell ref="B58:E58"/>
    <mergeCell ref="N58:Q58"/>
    <mergeCell ref="F46:L46"/>
    <mergeCell ref="B54:E54"/>
    <mergeCell ref="N54:Q54"/>
    <mergeCell ref="B55:E55"/>
    <mergeCell ref="N55:Q55"/>
    <mergeCell ref="B48:E48"/>
    <mergeCell ref="N46:Q46"/>
    <mergeCell ref="R46:X46"/>
    <mergeCell ref="Z46:AB46"/>
    <mergeCell ref="N43:O43"/>
    <mergeCell ref="P43:Q43"/>
    <mergeCell ref="R61:S61"/>
    <mergeCell ref="N48:Q48"/>
    <mergeCell ref="N61:Q61"/>
    <mergeCell ref="B44:E44"/>
    <mergeCell ref="F44:I44"/>
    <mergeCell ref="J44:M44"/>
    <mergeCell ref="N44:Q44"/>
    <mergeCell ref="B43:C43"/>
    <mergeCell ref="D43:E43"/>
    <mergeCell ref="F43:G43"/>
    <mergeCell ref="H43:I43"/>
    <mergeCell ref="J43:K43"/>
    <mergeCell ref="L43:M43"/>
    <mergeCell ref="H38:I38"/>
    <mergeCell ref="W38:X38"/>
    <mergeCell ref="B40:E40"/>
    <mergeCell ref="F40:I40"/>
    <mergeCell ref="J40:M40"/>
    <mergeCell ref="N40:Q40"/>
    <mergeCell ref="L38:M38"/>
    <mergeCell ref="P38:Q38"/>
    <mergeCell ref="B32:E32"/>
    <mergeCell ref="B33:E33"/>
    <mergeCell ref="B34:E34"/>
    <mergeCell ref="B41:E42"/>
    <mergeCell ref="B36:E36"/>
    <mergeCell ref="B37:E37"/>
    <mergeCell ref="B35:E35"/>
    <mergeCell ref="R22:R23"/>
    <mergeCell ref="S22:S23"/>
    <mergeCell ref="T22:T23"/>
    <mergeCell ref="B26:E26"/>
    <mergeCell ref="B27:E27"/>
    <mergeCell ref="B28:E28"/>
    <mergeCell ref="B29:E29"/>
    <mergeCell ref="B30:E30"/>
    <mergeCell ref="B31:E31"/>
    <mergeCell ref="U22:X22"/>
    <mergeCell ref="B23:E23"/>
    <mergeCell ref="B24:E24"/>
    <mergeCell ref="N22:Q22"/>
    <mergeCell ref="B25:E25"/>
    <mergeCell ref="F22:I22"/>
    <mergeCell ref="J22:M22"/>
    <mergeCell ref="B15:E15"/>
    <mergeCell ref="B16:E16"/>
    <mergeCell ref="B18:E18"/>
    <mergeCell ref="B19:E19"/>
    <mergeCell ref="B20:E20"/>
    <mergeCell ref="B17:E17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R3:U3"/>
    <mergeCell ref="V3:V4"/>
    <mergeCell ref="W3:W4"/>
    <mergeCell ref="B4:E4"/>
    <mergeCell ref="B11:E11"/>
    <mergeCell ref="B12:E12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N49:Q49"/>
    <mergeCell ref="N50:Q50"/>
    <mergeCell ref="N51:Q51"/>
    <mergeCell ref="N52:Q52"/>
    <mergeCell ref="N53:Q53"/>
    <mergeCell ref="N56:Q56"/>
  </mergeCells>
  <pageMargins left="0.7" right="0.7" top="0.78740157499999996" bottom="0.78740157499999996" header="0.3" footer="0.3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E75" sqref="E75:F76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172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8910</v>
      </c>
      <c r="D9" s="12"/>
      <c r="E9" s="21" t="s">
        <v>9</v>
      </c>
      <c r="F9" s="20">
        <v>126</v>
      </c>
      <c r="G9" s="12"/>
      <c r="H9" s="1"/>
    </row>
    <row r="10" spans="1:8" x14ac:dyDescent="0.2">
      <c r="A10" s="1"/>
      <c r="B10" s="22" t="s">
        <v>10</v>
      </c>
      <c r="C10" s="23">
        <v>13955</v>
      </c>
      <c r="D10" s="12"/>
      <c r="E10" s="24" t="s">
        <v>11</v>
      </c>
      <c r="F10" s="23">
        <v>40</v>
      </c>
      <c r="G10" s="12"/>
      <c r="H10" s="1"/>
    </row>
    <row r="11" spans="1:8" x14ac:dyDescent="0.2">
      <c r="A11" s="1"/>
      <c r="B11" s="25" t="s">
        <v>12</v>
      </c>
      <c r="C11" s="26">
        <v>45</v>
      </c>
      <c r="D11" s="12"/>
      <c r="E11" s="24" t="s">
        <v>13</v>
      </c>
      <c r="F11" s="23">
        <v>898</v>
      </c>
      <c r="G11" s="12"/>
      <c r="H11" s="1"/>
    </row>
    <row r="12" spans="1:8" x14ac:dyDescent="0.2">
      <c r="A12" s="1"/>
      <c r="B12" s="22" t="s">
        <v>14</v>
      </c>
      <c r="C12" s="23">
        <v>59591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311</v>
      </c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>
        <v>92</v>
      </c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/>
      <c r="D15" s="12"/>
      <c r="E15" s="27" t="s">
        <v>21</v>
      </c>
      <c r="F15" s="28">
        <f>SUM(F9:F14)</f>
        <v>1064</v>
      </c>
      <c r="G15" s="12"/>
      <c r="H15" s="1"/>
    </row>
    <row r="16" spans="1:8" x14ac:dyDescent="0.2">
      <c r="A16" s="1"/>
      <c r="B16" s="22" t="s">
        <v>22</v>
      </c>
      <c r="C16" s="23">
        <v>1560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84464</v>
      </c>
      <c r="D17" s="12"/>
      <c r="E17" s="24" t="s">
        <v>24</v>
      </c>
      <c r="F17" s="29">
        <f>F18+F19+F20+F21+F22+F23</f>
        <v>234</v>
      </c>
      <c r="G17" s="12"/>
      <c r="H17" s="1"/>
    </row>
    <row r="18" spans="1:8" x14ac:dyDescent="0.2">
      <c r="A18" s="1"/>
      <c r="B18" s="22"/>
      <c r="C18" s="29"/>
      <c r="D18" s="12"/>
      <c r="E18" s="31" t="s">
        <v>173</v>
      </c>
      <c r="F18" s="32">
        <v>86</v>
      </c>
      <c r="G18" s="12"/>
      <c r="H18" s="1"/>
    </row>
    <row r="19" spans="1:8" x14ac:dyDescent="0.2">
      <c r="A19" s="1"/>
      <c r="B19" s="22" t="s">
        <v>26</v>
      </c>
      <c r="C19" s="23">
        <v>23107</v>
      </c>
      <c r="D19" s="12"/>
      <c r="E19" s="33" t="s">
        <v>174</v>
      </c>
      <c r="F19" s="34">
        <v>148</v>
      </c>
      <c r="G19" s="12"/>
      <c r="H19" s="1"/>
    </row>
    <row r="20" spans="1:8" x14ac:dyDescent="0.2">
      <c r="A20" s="1"/>
      <c r="B20" s="22" t="s">
        <v>28</v>
      </c>
      <c r="C20" s="23">
        <v>44398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15747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898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/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84150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788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314</v>
      </c>
      <c r="D26" s="18"/>
      <c r="E26" s="27" t="s">
        <v>39</v>
      </c>
      <c r="F26" s="28">
        <f>F17+F24+F25</f>
        <v>1022</v>
      </c>
      <c r="G26" s="18"/>
      <c r="H26" s="1"/>
    </row>
    <row r="27" spans="1:8" x14ac:dyDescent="0.2">
      <c r="A27" s="1"/>
      <c r="B27" s="19" t="s">
        <v>40</v>
      </c>
      <c r="C27" s="20">
        <v>184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130</v>
      </c>
      <c r="D28" s="12"/>
      <c r="E28" s="41" t="s">
        <v>42</v>
      </c>
      <c r="F28" s="42">
        <f>F15-F26</f>
        <v>42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393</v>
      </c>
      <c r="D32" s="12"/>
      <c r="E32" s="46" t="s">
        <v>47</v>
      </c>
      <c r="F32" s="47">
        <v>100</v>
      </c>
      <c r="G32" s="12"/>
      <c r="H32" s="1"/>
    </row>
    <row r="33" spans="1:8" x14ac:dyDescent="0.2">
      <c r="A33" s="1"/>
      <c r="B33" s="22" t="s">
        <v>48</v>
      </c>
      <c r="C33" s="23">
        <v>49</v>
      </c>
      <c r="D33" s="12"/>
      <c r="E33" s="22" t="s">
        <v>48</v>
      </c>
      <c r="F33" s="23"/>
      <c r="G33" s="12"/>
      <c r="H33" s="1"/>
    </row>
    <row r="34" spans="1:8" x14ac:dyDescent="0.2">
      <c r="A34" s="1"/>
      <c r="B34" s="22" t="s">
        <v>49</v>
      </c>
      <c r="C34" s="23">
        <v>305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747</v>
      </c>
      <c r="D35" s="18"/>
      <c r="E35" s="30" t="s">
        <v>21</v>
      </c>
      <c r="F35" s="28">
        <f>SUM(F32:F33)</f>
        <v>100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40</v>
      </c>
      <c r="D37" s="12"/>
      <c r="E37" s="22" t="s">
        <v>51</v>
      </c>
      <c r="F37" s="23"/>
      <c r="G37" s="12"/>
      <c r="H37" s="1"/>
    </row>
    <row r="38" spans="1:8" x14ac:dyDescent="0.2">
      <c r="A38" s="1"/>
      <c r="B38" s="22" t="s">
        <v>52</v>
      </c>
      <c r="C38" s="23">
        <v>92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132</v>
      </c>
      <c r="D40" s="18"/>
      <c r="E40" s="30" t="s">
        <v>39</v>
      </c>
      <c r="F40" s="28">
        <f>F37</f>
        <v>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615</v>
      </c>
      <c r="D42" s="16"/>
      <c r="E42" s="48" t="s">
        <v>55</v>
      </c>
      <c r="F42" s="42">
        <f>F35-F40</f>
        <v>100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117</v>
      </c>
      <c r="D45" s="12"/>
      <c r="E45" s="19" t="s">
        <v>59</v>
      </c>
      <c r="F45" s="20">
        <v>305</v>
      </c>
      <c r="G45" s="12"/>
      <c r="H45" s="1"/>
    </row>
    <row r="46" spans="1:8" ht="15" thickBot="1" x14ac:dyDescent="0.25">
      <c r="A46" s="1"/>
      <c r="B46" s="53" t="s">
        <v>60</v>
      </c>
      <c r="C46" s="54">
        <v>444</v>
      </c>
      <c r="D46" s="12"/>
      <c r="E46" s="55" t="s">
        <v>61</v>
      </c>
      <c r="F46" s="56">
        <v>84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561</v>
      </c>
      <c r="D47" s="12"/>
      <c r="E47" s="58" t="s">
        <v>62</v>
      </c>
      <c r="F47" s="59">
        <f>SUM(F45:F46)</f>
        <v>389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160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62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17</v>
      </c>
      <c r="D51" s="12"/>
      <c r="E51" s="64" t="s">
        <v>67</v>
      </c>
      <c r="F51" s="65">
        <v>9093</v>
      </c>
      <c r="G51" s="1"/>
      <c r="H51" s="1"/>
    </row>
    <row r="52" spans="1:8" x14ac:dyDescent="0.2">
      <c r="A52" s="1"/>
      <c r="B52" s="53" t="s">
        <v>68</v>
      </c>
      <c r="C52" s="54">
        <v>35</v>
      </c>
      <c r="D52" s="12"/>
      <c r="E52" s="66" t="s">
        <v>69</v>
      </c>
      <c r="F52" s="67">
        <v>10</v>
      </c>
      <c r="G52" s="1"/>
      <c r="H52" s="1"/>
    </row>
    <row r="53" spans="1:8" ht="15" thickBot="1" x14ac:dyDescent="0.25">
      <c r="A53" s="1"/>
      <c r="B53" s="53" t="s">
        <v>70</v>
      </c>
      <c r="C53" s="54">
        <v>176</v>
      </c>
      <c r="D53" s="12"/>
      <c r="E53" s="68" t="s">
        <v>71</v>
      </c>
      <c r="F53" s="69">
        <v>4</v>
      </c>
      <c r="G53" s="1"/>
      <c r="H53" s="1"/>
    </row>
    <row r="54" spans="1:8" ht="15" x14ac:dyDescent="0.2">
      <c r="A54" s="1"/>
      <c r="B54" s="53" t="s">
        <v>72</v>
      </c>
      <c r="C54" s="54"/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450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25705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111</v>
      </c>
      <c r="D57" s="12"/>
      <c r="E57" s="39" t="s">
        <v>76</v>
      </c>
      <c r="F57" s="40">
        <v>69407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1700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9491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1700</v>
      </c>
      <c r="D62" s="12"/>
      <c r="E62" s="82" t="s">
        <v>83</v>
      </c>
      <c r="F62" s="83">
        <f>SUM(F60:F61)</f>
        <v>9491</v>
      </c>
      <c r="G62" s="12"/>
      <c r="H62" s="1"/>
    </row>
    <row r="63" spans="1:8" ht="15" thickBot="1" x14ac:dyDescent="0.25">
      <c r="A63" s="1"/>
      <c r="B63" s="84" t="s">
        <v>175</v>
      </c>
      <c r="C63" s="85">
        <v>852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176</v>
      </c>
      <c r="C64" s="85">
        <v>103</v>
      </c>
      <c r="D64" s="12"/>
      <c r="E64" s="12"/>
      <c r="F64" s="75"/>
      <c r="G64" s="12"/>
      <c r="H64" s="1"/>
    </row>
    <row r="65" spans="1:8" x14ac:dyDescent="0.2">
      <c r="A65" s="1"/>
      <c r="B65" s="84" t="s">
        <v>175</v>
      </c>
      <c r="C65" s="85">
        <v>600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175</v>
      </c>
      <c r="C66" s="85">
        <v>145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1475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1475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177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178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42061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zoomScaleNormal="100" workbookViewId="0">
      <selection activeCell="B1" sqref="B1:E1"/>
    </sheetView>
  </sheetViews>
  <sheetFormatPr defaultColWidth="0" defaultRowHeight="12.75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172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10336</v>
      </c>
      <c r="G5" s="372">
        <f>SUM(G6:G10)</f>
        <v>0</v>
      </c>
      <c r="H5" s="373">
        <v>12900</v>
      </c>
      <c r="I5" s="374">
        <f t="shared" ref="I5:I10" si="0">SUM(F5:H5)</f>
        <v>23236</v>
      </c>
      <c r="J5" s="371">
        <f>SUM(J6:J10)</f>
        <v>10336</v>
      </c>
      <c r="K5" s="372">
        <f>SUM(K6:K10)</f>
        <v>0</v>
      </c>
      <c r="L5" s="373">
        <v>14000</v>
      </c>
      <c r="M5" s="374">
        <f t="shared" ref="M5:M10" si="1">SUM(J5:L5)</f>
        <v>24336</v>
      </c>
      <c r="N5" s="371">
        <f>SUM(N6:N10)</f>
        <v>10872.55</v>
      </c>
      <c r="O5" s="372">
        <v>59591.360000000001</v>
      </c>
      <c r="P5" s="373">
        <v>14000</v>
      </c>
      <c r="Q5" s="374">
        <f t="shared" ref="Q5:Q10" si="2">SUM(N5:P5)</f>
        <v>84463.91</v>
      </c>
      <c r="R5" s="371">
        <f>SUM(R6:R10)</f>
        <v>10574.75</v>
      </c>
      <c r="S5" s="372">
        <v>56681.760000000002</v>
      </c>
      <c r="T5" s="373">
        <v>13148.56</v>
      </c>
      <c r="U5" s="374">
        <f t="shared" ref="U5:U10" si="3">SUM(R5:T5)</f>
        <v>80405.070000000007</v>
      </c>
      <c r="V5" s="375">
        <f>N5/J5</f>
        <v>1.0519107972136221</v>
      </c>
      <c r="W5" s="376">
        <f>P5/L5</f>
        <v>1</v>
      </c>
      <c r="X5" s="377">
        <f>P5/H5</f>
        <v>1.0852713178294573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35</v>
      </c>
      <c r="G6" s="382"/>
      <c r="H6" s="383"/>
      <c r="I6" s="384">
        <f t="shared" si="0"/>
        <v>35</v>
      </c>
      <c r="J6" s="381">
        <v>35</v>
      </c>
      <c r="K6" s="382"/>
      <c r="L6" s="383"/>
      <c r="M6" s="384">
        <f t="shared" si="1"/>
        <v>35</v>
      </c>
      <c r="N6" s="381">
        <v>36</v>
      </c>
      <c r="O6" s="382"/>
      <c r="P6" s="383"/>
      <c r="Q6" s="384">
        <f t="shared" si="2"/>
        <v>36</v>
      </c>
      <c r="R6" s="381">
        <v>33.17</v>
      </c>
      <c r="S6" s="382"/>
      <c r="T6" s="383"/>
      <c r="U6" s="384">
        <f t="shared" si="3"/>
        <v>33.17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5650</v>
      </c>
      <c r="G7" s="382"/>
      <c r="H7" s="383"/>
      <c r="I7" s="384">
        <f t="shared" si="0"/>
        <v>5650</v>
      </c>
      <c r="J7" s="381">
        <v>5650</v>
      </c>
      <c r="K7" s="382"/>
      <c r="L7" s="383"/>
      <c r="M7" s="384">
        <f t="shared" si="1"/>
        <v>5650</v>
      </c>
      <c r="N7" s="381">
        <v>5802.33</v>
      </c>
      <c r="O7" s="382"/>
      <c r="P7" s="383"/>
      <c r="Q7" s="384">
        <f t="shared" si="2"/>
        <v>5802.33</v>
      </c>
      <c r="R7" s="381">
        <v>3211.6</v>
      </c>
      <c r="S7" s="382"/>
      <c r="T7" s="383"/>
      <c r="U7" s="384">
        <f t="shared" si="3"/>
        <v>3211.6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1100</v>
      </c>
      <c r="G8" s="382"/>
      <c r="H8" s="383"/>
      <c r="I8" s="384">
        <f t="shared" si="0"/>
        <v>1100</v>
      </c>
      <c r="J8" s="381">
        <v>1100</v>
      </c>
      <c r="K8" s="382"/>
      <c r="L8" s="383"/>
      <c r="M8" s="384">
        <f t="shared" si="1"/>
        <v>1100</v>
      </c>
      <c r="N8" s="381">
        <v>1203.68</v>
      </c>
      <c r="O8" s="382"/>
      <c r="P8" s="383"/>
      <c r="Q8" s="384">
        <f t="shared" si="2"/>
        <v>1203.68</v>
      </c>
      <c r="R8" s="381">
        <v>1022.86</v>
      </c>
      <c r="S8" s="382"/>
      <c r="T8" s="383"/>
      <c r="U8" s="384">
        <f t="shared" si="3"/>
        <v>1022.86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3100</v>
      </c>
      <c r="G9" s="382"/>
      <c r="H9" s="383"/>
      <c r="I9" s="384">
        <f t="shared" si="0"/>
        <v>3100</v>
      </c>
      <c r="J9" s="381">
        <v>3100</v>
      </c>
      <c r="K9" s="382"/>
      <c r="L9" s="383"/>
      <c r="M9" s="384">
        <f t="shared" si="1"/>
        <v>3100</v>
      </c>
      <c r="N9" s="381">
        <v>3107.4</v>
      </c>
      <c r="O9" s="382"/>
      <c r="P9" s="383"/>
      <c r="Q9" s="384">
        <f t="shared" si="2"/>
        <v>3107.4</v>
      </c>
      <c r="R9" s="381">
        <v>5745.21</v>
      </c>
      <c r="S9" s="382"/>
      <c r="T9" s="383"/>
      <c r="U9" s="384">
        <f t="shared" si="3"/>
        <v>5745.21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>
        <v>451</v>
      </c>
      <c r="G10" s="402"/>
      <c r="H10" s="403"/>
      <c r="I10" s="404">
        <f t="shared" si="0"/>
        <v>451</v>
      </c>
      <c r="J10" s="401">
        <v>451</v>
      </c>
      <c r="K10" s="402"/>
      <c r="L10" s="403"/>
      <c r="M10" s="404">
        <f t="shared" si="1"/>
        <v>451</v>
      </c>
      <c r="N10" s="401">
        <v>723.14</v>
      </c>
      <c r="O10" s="402"/>
      <c r="P10" s="403"/>
      <c r="Q10" s="404">
        <f t="shared" si="2"/>
        <v>723.14</v>
      </c>
      <c r="R10" s="401">
        <v>561.91</v>
      </c>
      <c r="S10" s="402"/>
      <c r="T10" s="403"/>
      <c r="U10" s="404">
        <f t="shared" si="3"/>
        <v>561.91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10336</v>
      </c>
      <c r="G11" s="409">
        <f t="shared" si="4"/>
        <v>0</v>
      </c>
      <c r="H11" s="410">
        <f t="shared" si="4"/>
        <v>12900</v>
      </c>
      <c r="I11" s="374">
        <f t="shared" si="4"/>
        <v>23236</v>
      </c>
      <c r="J11" s="408">
        <f t="shared" si="4"/>
        <v>10336</v>
      </c>
      <c r="K11" s="409">
        <f t="shared" si="4"/>
        <v>0</v>
      </c>
      <c r="L11" s="410">
        <f t="shared" si="4"/>
        <v>13540</v>
      </c>
      <c r="M11" s="374">
        <f t="shared" si="4"/>
        <v>23876</v>
      </c>
      <c r="N11" s="408">
        <f t="shared" si="4"/>
        <v>10414.420000000002</v>
      </c>
      <c r="O11" s="409">
        <f t="shared" si="4"/>
        <v>59591.360000000001</v>
      </c>
      <c r="P11" s="410">
        <f t="shared" si="4"/>
        <v>14143.830000000002</v>
      </c>
      <c r="Q11" s="374">
        <f t="shared" si="4"/>
        <v>84149.61</v>
      </c>
      <c r="R11" s="408">
        <f t="shared" si="4"/>
        <v>10426.879999999999</v>
      </c>
      <c r="S11" s="409">
        <f t="shared" si="4"/>
        <v>56681.760000000002</v>
      </c>
      <c r="T11" s="410">
        <f t="shared" si="4"/>
        <v>13247.119999999999</v>
      </c>
      <c r="U11" s="374">
        <f t="shared" si="4"/>
        <v>80355.75999999998</v>
      </c>
      <c r="V11" s="385">
        <f t="shared" ref="V11:V20" si="5">N11/J11</f>
        <v>1.0075870743034057</v>
      </c>
      <c r="W11" s="386">
        <f t="shared" ref="W11:W20" si="6">P11/L11</f>
        <v>1.0445960118168391</v>
      </c>
      <c r="X11" s="387">
        <f t="shared" ref="X11:X20" si="7">P11/H11</f>
        <v>1.0964209302325583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7623</v>
      </c>
      <c r="G12" s="382"/>
      <c r="H12" s="383">
        <v>248</v>
      </c>
      <c r="I12" s="384">
        <f t="shared" ref="I12:I19" si="8">SUM(F12:H12)</f>
        <v>7871</v>
      </c>
      <c r="J12" s="381">
        <v>7623</v>
      </c>
      <c r="K12" s="382"/>
      <c r="L12" s="383">
        <v>364</v>
      </c>
      <c r="M12" s="384">
        <f t="shared" ref="M12:M19" si="9">SUM(J12:L12)</f>
        <v>7987</v>
      </c>
      <c r="N12" s="381">
        <v>7428</v>
      </c>
      <c r="O12" s="382">
        <v>104.03</v>
      </c>
      <c r="P12" s="383">
        <v>580.34</v>
      </c>
      <c r="Q12" s="384">
        <f t="shared" ref="Q12:Q19" si="10">SUM(N12:P12)</f>
        <v>8112.37</v>
      </c>
      <c r="R12" s="381">
        <v>7324.29</v>
      </c>
      <c r="S12" s="382">
        <v>154.41</v>
      </c>
      <c r="T12" s="383">
        <v>281.11</v>
      </c>
      <c r="U12" s="384">
        <f t="shared" ref="U12:U15" si="11">SUM(R12:T12)</f>
        <v>7759.8099999999995</v>
      </c>
      <c r="V12" s="385">
        <f t="shared" si="5"/>
        <v>0.97441951987406528</v>
      </c>
      <c r="W12" s="386">
        <f t="shared" si="6"/>
        <v>1.5943406593406595</v>
      </c>
      <c r="X12" s="387">
        <f t="shared" si="7"/>
        <v>2.3400806451612906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/>
      <c r="G13" s="382"/>
      <c r="H13" s="383">
        <v>7570</v>
      </c>
      <c r="I13" s="384">
        <f t="shared" si="8"/>
        <v>7570</v>
      </c>
      <c r="J13" s="381"/>
      <c r="K13" s="382"/>
      <c r="L13" s="383">
        <v>7570</v>
      </c>
      <c r="M13" s="384">
        <f t="shared" si="9"/>
        <v>7570</v>
      </c>
      <c r="N13" s="381"/>
      <c r="O13" s="382"/>
      <c r="P13" s="383">
        <v>6619.54</v>
      </c>
      <c r="Q13" s="384">
        <f t="shared" si="10"/>
        <v>6619.54</v>
      </c>
      <c r="R13" s="381"/>
      <c r="S13" s="382"/>
      <c r="T13" s="383">
        <v>7309.56</v>
      </c>
      <c r="U13" s="384">
        <f t="shared" si="11"/>
        <v>7309.56</v>
      </c>
      <c r="V13" s="385" t="e">
        <f t="shared" si="5"/>
        <v>#DIV/0!</v>
      </c>
      <c r="W13" s="386">
        <f t="shared" si="6"/>
        <v>0.87444385733157204</v>
      </c>
      <c r="X13" s="387">
        <f t="shared" si="7"/>
        <v>0.87444385733157204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910</v>
      </c>
      <c r="G14" s="382"/>
      <c r="H14" s="383">
        <v>1587</v>
      </c>
      <c r="I14" s="384">
        <f t="shared" si="8"/>
        <v>2497</v>
      </c>
      <c r="J14" s="381">
        <v>910</v>
      </c>
      <c r="K14" s="382"/>
      <c r="L14" s="383">
        <v>1886</v>
      </c>
      <c r="M14" s="384">
        <f t="shared" si="9"/>
        <v>2796</v>
      </c>
      <c r="N14" s="381">
        <v>729.45</v>
      </c>
      <c r="O14" s="382"/>
      <c r="P14" s="383">
        <v>2521.46</v>
      </c>
      <c r="Q14" s="384">
        <f t="shared" si="10"/>
        <v>3250.91</v>
      </c>
      <c r="R14" s="381">
        <v>902.86</v>
      </c>
      <c r="S14" s="382"/>
      <c r="T14" s="383">
        <v>1827.73</v>
      </c>
      <c r="U14" s="384">
        <f t="shared" si="11"/>
        <v>2730.59</v>
      </c>
      <c r="V14" s="385">
        <f t="shared" si="5"/>
        <v>0.80159340659340661</v>
      </c>
      <c r="W14" s="386">
        <f t="shared" si="6"/>
        <v>1.3369353128313892</v>
      </c>
      <c r="X14" s="387">
        <f t="shared" si="7"/>
        <v>1.5888216761184626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230</v>
      </c>
      <c r="G15" s="382"/>
      <c r="H15" s="383">
        <v>1657</v>
      </c>
      <c r="I15" s="384">
        <f t="shared" si="8"/>
        <v>1887</v>
      </c>
      <c r="J15" s="381">
        <v>230</v>
      </c>
      <c r="K15" s="382"/>
      <c r="L15" s="383">
        <v>1697</v>
      </c>
      <c r="M15" s="384">
        <f t="shared" si="9"/>
        <v>1927</v>
      </c>
      <c r="N15" s="381">
        <v>1013.25</v>
      </c>
      <c r="O15" s="382"/>
      <c r="P15" s="383">
        <v>1861.57</v>
      </c>
      <c r="Q15" s="384">
        <f t="shared" si="10"/>
        <v>2874.8199999999997</v>
      </c>
      <c r="R15" s="381">
        <v>882.44</v>
      </c>
      <c r="S15" s="382"/>
      <c r="T15" s="383">
        <v>1531.17</v>
      </c>
      <c r="U15" s="384">
        <f t="shared" si="11"/>
        <v>2413.61</v>
      </c>
      <c r="V15" s="385">
        <f t="shared" si="5"/>
        <v>4.4054347826086957</v>
      </c>
      <c r="W15" s="386">
        <f t="shared" si="6"/>
        <v>1.0969770182675309</v>
      </c>
      <c r="X15" s="387">
        <f t="shared" si="7"/>
        <v>1.1234580567290284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/>
      <c r="G16" s="382"/>
      <c r="H16" s="383">
        <v>607</v>
      </c>
      <c r="I16" s="384">
        <f t="shared" si="8"/>
        <v>607</v>
      </c>
      <c r="J16" s="381"/>
      <c r="K16" s="382"/>
      <c r="L16" s="383">
        <v>607</v>
      </c>
      <c r="M16" s="384">
        <f t="shared" si="9"/>
        <v>607</v>
      </c>
      <c r="N16" s="381">
        <v>285.68</v>
      </c>
      <c r="O16" s="382">
        <v>58738.57</v>
      </c>
      <c r="P16" s="383">
        <v>607.51</v>
      </c>
      <c r="Q16" s="384">
        <f t="shared" si="10"/>
        <v>59631.76</v>
      </c>
      <c r="R16" s="381"/>
      <c r="S16" s="382">
        <v>56046.53</v>
      </c>
      <c r="T16" s="383">
        <v>567.27</v>
      </c>
      <c r="U16" s="384">
        <f>SUM(R16:T16)</f>
        <v>56613.799999999996</v>
      </c>
      <c r="V16" s="385" t="e">
        <f t="shared" si="5"/>
        <v>#DIV/0!</v>
      </c>
      <c r="W16" s="386">
        <f t="shared" si="6"/>
        <v>1.000840197693575</v>
      </c>
      <c r="X16" s="387">
        <f t="shared" si="7"/>
        <v>1.000840197693575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/>
      <c r="G17" s="382"/>
      <c r="H17" s="383">
        <v>894</v>
      </c>
      <c r="I17" s="384">
        <f t="shared" si="8"/>
        <v>894</v>
      </c>
      <c r="J17" s="381"/>
      <c r="K17" s="382"/>
      <c r="L17" s="383">
        <v>897</v>
      </c>
      <c r="M17" s="384">
        <f t="shared" si="9"/>
        <v>897</v>
      </c>
      <c r="N17" s="381"/>
      <c r="O17" s="382"/>
      <c r="P17" s="383">
        <v>897.61</v>
      </c>
      <c r="Q17" s="384">
        <f t="shared" si="10"/>
        <v>897.61</v>
      </c>
      <c r="R17" s="381"/>
      <c r="S17" s="382"/>
      <c r="T17" s="383">
        <v>930.06</v>
      </c>
      <c r="U17" s="384">
        <f>SUM(R17:T17)</f>
        <v>930.06</v>
      </c>
      <c r="V17" s="385" t="e">
        <f t="shared" si="5"/>
        <v>#DIV/0!</v>
      </c>
      <c r="W17" s="386">
        <f t="shared" si="6"/>
        <v>1.0006800445930881</v>
      </c>
      <c r="X17" s="387">
        <f t="shared" si="7"/>
        <v>1.0040380313199104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473</v>
      </c>
      <c r="G18" s="382"/>
      <c r="H18" s="383">
        <v>185</v>
      </c>
      <c r="I18" s="384">
        <f t="shared" si="8"/>
        <v>658</v>
      </c>
      <c r="J18" s="381">
        <v>473</v>
      </c>
      <c r="K18" s="382"/>
      <c r="L18" s="383">
        <v>369</v>
      </c>
      <c r="M18" s="384">
        <f t="shared" si="9"/>
        <v>842</v>
      </c>
      <c r="N18" s="381">
        <v>477.94</v>
      </c>
      <c r="O18" s="382">
        <v>203.03</v>
      </c>
      <c r="P18" s="383">
        <v>904.03</v>
      </c>
      <c r="Q18" s="384">
        <f t="shared" si="10"/>
        <v>1585</v>
      </c>
      <c r="R18" s="381">
        <v>887.56</v>
      </c>
      <c r="S18" s="382"/>
      <c r="T18" s="383">
        <v>584.48</v>
      </c>
      <c r="U18" s="384">
        <f>SUM(R18:T18)</f>
        <v>1472.04</v>
      </c>
      <c r="V18" s="385">
        <f t="shared" si="5"/>
        <v>1.0104439746300211</v>
      </c>
      <c r="W18" s="386">
        <f t="shared" si="6"/>
        <v>2.4499457994579945</v>
      </c>
      <c r="X18" s="387">
        <f t="shared" si="7"/>
        <v>4.8866486486486487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1100</v>
      </c>
      <c r="G19" s="394"/>
      <c r="H19" s="395">
        <v>152</v>
      </c>
      <c r="I19" s="396">
        <f t="shared" si="8"/>
        <v>1252</v>
      </c>
      <c r="J19" s="393">
        <v>1100</v>
      </c>
      <c r="K19" s="394"/>
      <c r="L19" s="395">
        <v>150</v>
      </c>
      <c r="M19" s="396">
        <f t="shared" si="9"/>
        <v>1250</v>
      </c>
      <c r="N19" s="393">
        <v>480.1</v>
      </c>
      <c r="O19" s="394">
        <v>545.73</v>
      </c>
      <c r="P19" s="395">
        <v>151.77000000000001</v>
      </c>
      <c r="Q19" s="396">
        <f t="shared" si="10"/>
        <v>1177.5999999999999</v>
      </c>
      <c r="R19" s="393">
        <v>429.73</v>
      </c>
      <c r="S19" s="394">
        <v>480.82</v>
      </c>
      <c r="T19" s="395">
        <v>215.74</v>
      </c>
      <c r="U19" s="396">
        <f>SUM(R19:T19)</f>
        <v>1126.29</v>
      </c>
      <c r="V19" s="411">
        <f t="shared" si="5"/>
        <v>0.43645454545454548</v>
      </c>
      <c r="W19" s="412">
        <f t="shared" si="6"/>
        <v>1.0118</v>
      </c>
      <c r="X19" s="413">
        <f t="shared" si="7"/>
        <v>0.99848684210526317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460</v>
      </c>
      <c r="M20" s="416">
        <f t="shared" si="12"/>
        <v>460</v>
      </c>
      <c r="N20" s="414">
        <f t="shared" si="12"/>
        <v>458.12999999999738</v>
      </c>
      <c r="O20" s="415">
        <f t="shared" si="12"/>
        <v>0</v>
      </c>
      <c r="P20" s="415">
        <f t="shared" si="12"/>
        <v>-143.83000000000175</v>
      </c>
      <c r="Q20" s="416">
        <f t="shared" si="12"/>
        <v>314.30000000000291</v>
      </c>
      <c r="R20" s="414">
        <f t="shared" si="12"/>
        <v>147.8700000000008</v>
      </c>
      <c r="S20" s="415">
        <f t="shared" si="12"/>
        <v>0</v>
      </c>
      <c r="T20" s="415">
        <f t="shared" si="12"/>
        <v>-98.559999999999491</v>
      </c>
      <c r="U20" s="416">
        <f t="shared" si="12"/>
        <v>49.310000000026776</v>
      </c>
      <c r="V20" s="417" t="e">
        <f t="shared" si="5"/>
        <v>#DIV/0!</v>
      </c>
      <c r="W20" s="418">
        <f t="shared" si="6"/>
        <v>-0.31267391304348208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796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/>
      <c r="C24" s="981"/>
      <c r="D24" s="981"/>
      <c r="E24" s="982"/>
      <c r="F24" s="436">
        <v>23236</v>
      </c>
      <c r="G24" s="437">
        <v>10336</v>
      </c>
      <c r="H24" s="438">
        <f>G24-F24</f>
        <v>-12900</v>
      </c>
      <c r="I24" s="439">
        <v>12900</v>
      </c>
      <c r="J24" s="436">
        <v>84149.69</v>
      </c>
      <c r="K24" s="437">
        <v>70463.929999999993</v>
      </c>
      <c r="L24" s="438">
        <f>K24-J24</f>
        <v>-13685.760000000009</v>
      </c>
      <c r="M24" s="439">
        <v>14000</v>
      </c>
      <c r="N24" s="794">
        <v>80355.759999999995</v>
      </c>
      <c r="O24" s="795">
        <v>67256.509999999995</v>
      </c>
      <c r="P24" s="797">
        <f>O24-N24</f>
        <v>-13099.25</v>
      </c>
      <c r="Q24" s="798">
        <f>T5</f>
        <v>13148.56</v>
      </c>
      <c r="R24" s="440">
        <f t="shared" ref="R24:S25" si="13">J24/F24</f>
        <v>3.6215222069202961</v>
      </c>
      <c r="S24" s="440">
        <f t="shared" si="13"/>
        <v>6.8173306888544882</v>
      </c>
      <c r="T24" s="441">
        <f t="shared" ref="T24:T25" si="14">L24-P24</f>
        <v>-586.51000000000931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5">SUM(F24:F24)</f>
        <v>23236</v>
      </c>
      <c r="G25" s="444">
        <f t="shared" si="15"/>
        <v>10336</v>
      </c>
      <c r="H25" s="445">
        <f t="shared" si="15"/>
        <v>-12900</v>
      </c>
      <c r="I25" s="446">
        <f t="shared" si="15"/>
        <v>12900</v>
      </c>
      <c r="J25" s="444">
        <f t="shared" si="15"/>
        <v>84149.69</v>
      </c>
      <c r="K25" s="444">
        <f t="shared" si="15"/>
        <v>70463.929999999993</v>
      </c>
      <c r="L25" s="445">
        <f t="shared" si="15"/>
        <v>-13685.760000000009</v>
      </c>
      <c r="M25" s="446">
        <f t="shared" si="15"/>
        <v>14000</v>
      </c>
      <c r="N25" s="444">
        <f t="shared" si="15"/>
        <v>80355.759999999995</v>
      </c>
      <c r="O25" s="444">
        <f t="shared" si="15"/>
        <v>67256.509999999995</v>
      </c>
      <c r="P25" s="445">
        <f t="shared" si="15"/>
        <v>-13099.25</v>
      </c>
      <c r="Q25" s="446">
        <f t="shared" si="15"/>
        <v>13148.56</v>
      </c>
      <c r="R25" s="447">
        <f t="shared" si="13"/>
        <v>3.6215222069202961</v>
      </c>
      <c r="S25" s="447">
        <f t="shared" si="13"/>
        <v>6.8173306888544882</v>
      </c>
      <c r="T25" s="448">
        <f t="shared" si="14"/>
        <v>-586.51000000000931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0</v>
      </c>
      <c r="I26" s="938"/>
      <c r="J26" s="449"/>
      <c r="K26" s="449"/>
      <c r="L26" s="943">
        <f>L25+M25</f>
        <v>314.23999999999069</v>
      </c>
      <c r="M26" s="938"/>
      <c r="N26" s="449"/>
      <c r="O26" s="449"/>
      <c r="P26" s="943">
        <f>P25+Q25</f>
        <v>49.309999999999491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100</v>
      </c>
      <c r="G30" s="461">
        <v>392.85</v>
      </c>
      <c r="H30" s="462">
        <v>126.04</v>
      </c>
      <c r="I30" s="463">
        <v>117.52</v>
      </c>
      <c r="J30" s="460">
        <v>100</v>
      </c>
      <c r="K30" s="461">
        <v>614.58000000000004</v>
      </c>
      <c r="L30" s="463">
        <v>41.65</v>
      </c>
      <c r="M30" s="463">
        <v>110.63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177</v>
      </c>
      <c r="G31" s="934"/>
      <c r="H31" s="933">
        <v>167.71</v>
      </c>
      <c r="I31" s="935"/>
      <c r="J31" s="933">
        <v>181</v>
      </c>
      <c r="K31" s="934"/>
      <c r="L31" s="933">
        <v>169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20.812999999999999</v>
      </c>
      <c r="G32" s="948"/>
      <c r="H32" s="948"/>
      <c r="I32" s="949"/>
      <c r="J32" s="947">
        <v>21.858000000000001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s="484" customFormat="1" ht="13.5" thickBot="1" x14ac:dyDescent="0.25">
      <c r="B36" s="1204"/>
      <c r="C36" s="1205"/>
      <c r="D36" s="1205"/>
      <c r="E36" s="1206"/>
      <c r="F36" s="799">
        <v>84149.69</v>
      </c>
      <c r="G36" s="800"/>
      <c r="H36" s="526">
        <f t="shared" ref="H36" si="16">F36+G36</f>
        <v>84149.69</v>
      </c>
      <c r="I36" s="582">
        <v>84333.64</v>
      </c>
      <c r="J36" s="582">
        <v>130.29</v>
      </c>
      <c r="K36" s="526">
        <f t="shared" ref="K36" si="17">I36+J36</f>
        <v>84463.93</v>
      </c>
      <c r="L36" s="527">
        <f t="shared" ref="L36" si="18">K36-H36</f>
        <v>314.23999999999069</v>
      </c>
      <c r="M36" s="528"/>
      <c r="N36" s="1204"/>
      <c r="O36" s="1205"/>
      <c r="P36" s="1205"/>
      <c r="Q36" s="1206"/>
      <c r="R36" s="799">
        <v>80355.759999999995</v>
      </c>
      <c r="S36" s="800"/>
      <c r="T36" s="526">
        <f t="shared" ref="T36" si="19">R36+S36</f>
        <v>80355.759999999995</v>
      </c>
      <c r="U36" s="582">
        <v>80322.58</v>
      </c>
      <c r="V36" s="582">
        <v>82.49</v>
      </c>
      <c r="W36" s="526">
        <f t="shared" ref="W36" si="20">U36+V36</f>
        <v>80405.070000000007</v>
      </c>
      <c r="X36" s="527">
        <f t="shared" ref="X36" si="21">W36-T36</f>
        <v>49.310000000012224</v>
      </c>
      <c r="Y36" s="491"/>
      <c r="Z36" s="492">
        <f t="shared" ref="Z36" si="22">H36-T36</f>
        <v>3793.9300000000076</v>
      </c>
      <c r="AA36" s="493">
        <f t="shared" ref="AA36" si="23">K36-W36</f>
        <v>4058.859999999986</v>
      </c>
      <c r="AB36" s="494">
        <f t="shared" ref="AB36:AB37" si="24">Z36-AA36</f>
        <v>-264.92999999997846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f>I36-F36</f>
        <v>183.94999999999709</v>
      </c>
      <c r="I37" s="496" t="s">
        <v>354</v>
      </c>
      <c r="J37" s="497"/>
      <c r="K37" s="495">
        <f>J36-G36</f>
        <v>130.29</v>
      </c>
      <c r="L37" s="498">
        <f>H37+K37</f>
        <v>314.23999999999705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f>U36-R36</f>
        <v>-33.179999999993015</v>
      </c>
      <c r="U37" s="496" t="s">
        <v>354</v>
      </c>
      <c r="V37" s="497"/>
      <c r="W37" s="495">
        <f>V36-S36</f>
        <v>82.49</v>
      </c>
      <c r="X37" s="498">
        <f>T37+W37</f>
        <v>49.31000000000698</v>
      </c>
      <c r="Y37" s="500"/>
      <c r="Z37" s="501">
        <f>SUM(Z36:Z36)</f>
        <v>3793.9300000000076</v>
      </c>
      <c r="AA37" s="502">
        <f>SUM(AA36:AA36)</f>
        <v>4058.859999999986</v>
      </c>
      <c r="AB37" s="503">
        <f t="shared" si="24"/>
        <v>-264.92999999997846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>
        <f>H37/T37</f>
        <v>-5.544002411092098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>
        <f>K37/W37</f>
        <v>1.5794641774760576</v>
      </c>
    </row>
    <row r="41" spans="1:28" s="484" customFormat="1" ht="13.5" thickBot="1" x14ac:dyDescent="0.25">
      <c r="A41" s="454"/>
      <c r="B41" s="454"/>
      <c r="C41" s="514" t="s">
        <v>357</v>
      </c>
      <c r="D41" s="454" t="s">
        <v>433</v>
      </c>
      <c r="E41" s="454"/>
      <c r="F41" s="454"/>
      <c r="G41" s="454"/>
      <c r="H41" s="515" t="s">
        <v>358</v>
      </c>
      <c r="I41" s="515"/>
      <c r="J41" s="516"/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359</v>
      </c>
      <c r="AA41" s="520"/>
      <c r="AB41" s="521">
        <f>L37/X37</f>
        <v>6.3727438653407535</v>
      </c>
    </row>
    <row r="42" spans="1:28" x14ac:dyDescent="0.2">
      <c r="C42" s="926" t="s">
        <v>434</v>
      </c>
      <c r="D42" s="926"/>
      <c r="J42" s="454" t="s">
        <v>435</v>
      </c>
      <c r="L42" s="927"/>
      <c r="M42" s="927"/>
      <c r="N42" s="927"/>
    </row>
    <row r="43" spans="1:28" s="484" customFormat="1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x14ac:dyDescent="0.2"/>
    <row r="45" spans="1:28" x14ac:dyDescent="0.2">
      <c r="J45" s="524" t="s">
        <v>280</v>
      </c>
    </row>
    <row r="46" spans="1:28" x14ac:dyDescent="0.2"/>
    <row r="47" spans="1:28" x14ac:dyDescent="0.2"/>
    <row r="48" spans="1:2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</sheetData>
  <mergeCells count="7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7:E17"/>
    <mergeCell ref="C6:E6"/>
    <mergeCell ref="C7:E7"/>
    <mergeCell ref="C8:E8"/>
    <mergeCell ref="C9:E9"/>
    <mergeCell ref="C10:E10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F22:I22"/>
    <mergeCell ref="J22:M22"/>
    <mergeCell ref="S22:S23"/>
    <mergeCell ref="T22:T23"/>
    <mergeCell ref="U22:X22"/>
    <mergeCell ref="B23:E23"/>
    <mergeCell ref="B24:E24"/>
    <mergeCell ref="N22:Q22"/>
    <mergeCell ref="B28:E28"/>
    <mergeCell ref="F28:I28"/>
    <mergeCell ref="J28:M28"/>
    <mergeCell ref="N28:Q28"/>
    <mergeCell ref="R22:R23"/>
    <mergeCell ref="B25:E25"/>
    <mergeCell ref="H26:I26"/>
    <mergeCell ref="L26:M26"/>
    <mergeCell ref="P26:Q26"/>
    <mergeCell ref="W26:X26"/>
    <mergeCell ref="B29:E30"/>
    <mergeCell ref="B31:C31"/>
    <mergeCell ref="D31:E31"/>
    <mergeCell ref="F31:G31"/>
    <mergeCell ref="H31:I31"/>
    <mergeCell ref="Z34:AB34"/>
    <mergeCell ref="B35:E35"/>
    <mergeCell ref="N35:Q35"/>
    <mergeCell ref="L31:M31"/>
    <mergeCell ref="N31:O31"/>
    <mergeCell ref="P31:Q31"/>
    <mergeCell ref="B32:E32"/>
    <mergeCell ref="F32:I32"/>
    <mergeCell ref="J32:M32"/>
    <mergeCell ref="N32:Q32"/>
    <mergeCell ref="J31:K31"/>
    <mergeCell ref="R37:S37"/>
    <mergeCell ref="B34:E34"/>
    <mergeCell ref="F34:L34"/>
    <mergeCell ref="N34:Q34"/>
    <mergeCell ref="R34:X34"/>
    <mergeCell ref="C42:D42"/>
    <mergeCell ref="L42:N42"/>
    <mergeCell ref="B36:E36"/>
    <mergeCell ref="N36:Q36"/>
    <mergeCell ref="B37:E37"/>
    <mergeCell ref="F37:G37"/>
    <mergeCell ref="N37:Q37"/>
  </mergeCells>
  <pageMargins left="0.7" right="0.7" top="0.78740157499999996" bottom="0.78740157499999996" header="0.3" footer="0.3"/>
  <pageSetup paperSize="9" scale="3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C28" sqref="C28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108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877.8</v>
      </c>
      <c r="D9" s="12"/>
      <c r="E9" s="21" t="s">
        <v>9</v>
      </c>
      <c r="F9" s="20">
        <v>55.8</v>
      </c>
      <c r="G9" s="12"/>
      <c r="H9" s="1"/>
    </row>
    <row r="10" spans="1:8" x14ac:dyDescent="0.2">
      <c r="A10" s="1"/>
      <c r="B10" s="22" t="s">
        <v>10</v>
      </c>
      <c r="C10" s="23">
        <v>2419</v>
      </c>
      <c r="D10" s="12"/>
      <c r="E10" s="24" t="s">
        <v>11</v>
      </c>
      <c r="F10" s="23">
        <v>100</v>
      </c>
      <c r="G10" s="12"/>
      <c r="H10" s="1"/>
    </row>
    <row r="11" spans="1:8" x14ac:dyDescent="0.2">
      <c r="A11" s="1"/>
      <c r="B11" s="25" t="s">
        <v>12</v>
      </c>
      <c r="C11" s="26">
        <v>185</v>
      </c>
      <c r="D11" s="12"/>
      <c r="E11" s="24" t="s">
        <v>13</v>
      </c>
      <c r="F11" s="23">
        <v>310.7</v>
      </c>
      <c r="G11" s="12"/>
      <c r="H11" s="1"/>
    </row>
    <row r="12" spans="1:8" x14ac:dyDescent="0.2">
      <c r="A12" s="1"/>
      <c r="B12" s="22" t="s">
        <v>14</v>
      </c>
      <c r="C12" s="23">
        <v>9908.6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646.70000000000005</v>
      </c>
      <c r="D13" s="12"/>
      <c r="E13" s="24" t="s">
        <v>17</v>
      </c>
      <c r="F13" s="23">
        <v>13</v>
      </c>
      <c r="G13" s="12"/>
      <c r="H13" s="1"/>
    </row>
    <row r="14" spans="1:8" x14ac:dyDescent="0.2">
      <c r="A14" s="1"/>
      <c r="B14" s="22" t="s">
        <v>18</v>
      </c>
      <c r="C14" s="23"/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>
        <v>4.8</v>
      </c>
      <c r="D15" s="12"/>
      <c r="E15" s="27" t="s">
        <v>21</v>
      </c>
      <c r="F15" s="28">
        <f>SUM(F9:F14)</f>
        <v>479.5</v>
      </c>
      <c r="G15" s="12"/>
      <c r="H15" s="1"/>
    </row>
    <row r="16" spans="1:8" x14ac:dyDescent="0.2">
      <c r="A16" s="1"/>
      <c r="B16" s="22" t="s">
        <v>22</v>
      </c>
      <c r="C16" s="23">
        <v>788.5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14830.400000000001</v>
      </c>
      <c r="D17" s="12"/>
      <c r="E17" s="24" t="s">
        <v>24</v>
      </c>
      <c r="F17" s="29">
        <f>F18+F19+F20+F21+F22+F23</f>
        <v>96.2</v>
      </c>
      <c r="G17" s="12"/>
      <c r="H17" s="1"/>
    </row>
    <row r="18" spans="1:8" x14ac:dyDescent="0.2">
      <c r="A18" s="1"/>
      <c r="B18" s="22"/>
      <c r="C18" s="29"/>
      <c r="D18" s="12"/>
      <c r="E18" s="31" t="s">
        <v>109</v>
      </c>
      <c r="F18" s="32">
        <v>96.2</v>
      </c>
      <c r="G18" s="12"/>
      <c r="H18" s="1"/>
    </row>
    <row r="19" spans="1:8" x14ac:dyDescent="0.2">
      <c r="A19" s="1"/>
      <c r="B19" s="22" t="s">
        <v>26</v>
      </c>
      <c r="C19" s="23">
        <v>4324.1000000000004</v>
      </c>
      <c r="D19" s="12"/>
      <c r="E19" s="33" t="s">
        <v>33</v>
      </c>
      <c r="F19" s="34"/>
      <c r="G19" s="12"/>
      <c r="H19" s="1"/>
    </row>
    <row r="20" spans="1:8" x14ac:dyDescent="0.2">
      <c r="A20" s="1"/>
      <c r="B20" s="22" t="s">
        <v>28</v>
      </c>
      <c r="C20" s="23">
        <v>7441.1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2467.4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310.7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242.4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14785.7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242.4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44.700000000000728</v>
      </c>
      <c r="D26" s="18"/>
      <c r="E26" s="27" t="s">
        <v>39</v>
      </c>
      <c r="F26" s="28">
        <f>F17+F24+F25</f>
        <v>338.6</v>
      </c>
      <c r="G26" s="18"/>
      <c r="H26" s="1"/>
    </row>
    <row r="27" spans="1:8" x14ac:dyDescent="0.2">
      <c r="A27" s="1"/>
      <c r="B27" s="19" t="s">
        <v>40</v>
      </c>
      <c r="C27" s="20">
        <v>44.7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/>
      <c r="D28" s="12"/>
      <c r="E28" s="41" t="s">
        <v>42</v>
      </c>
      <c r="F28" s="42">
        <f>F15-F26</f>
        <v>140.89999999999998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252.1</v>
      </c>
      <c r="D32" s="12"/>
      <c r="E32" s="46" t="s">
        <v>47</v>
      </c>
      <c r="F32" s="47">
        <v>251.8</v>
      </c>
      <c r="G32" s="12"/>
      <c r="H32" s="1"/>
    </row>
    <row r="33" spans="1:8" x14ac:dyDescent="0.2">
      <c r="A33" s="1"/>
      <c r="B33" s="22" t="s">
        <v>48</v>
      </c>
      <c r="C33" s="23">
        <v>6.6</v>
      </c>
      <c r="D33" s="12"/>
      <c r="E33" s="22" t="s">
        <v>48</v>
      </c>
      <c r="F33" s="23">
        <v>6.6</v>
      </c>
      <c r="G33" s="12"/>
      <c r="H33" s="1"/>
    </row>
    <row r="34" spans="1:8" x14ac:dyDescent="0.2">
      <c r="A34" s="1"/>
      <c r="B34" s="22" t="s">
        <v>49</v>
      </c>
      <c r="C34" s="23"/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258.7</v>
      </c>
      <c r="D35" s="18"/>
      <c r="E35" s="30" t="s">
        <v>21</v>
      </c>
      <c r="F35" s="28">
        <f>SUM(F32:F33)</f>
        <v>258.40000000000003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100</v>
      </c>
      <c r="D37" s="12"/>
      <c r="E37" s="22" t="s">
        <v>51</v>
      </c>
      <c r="F37" s="23">
        <v>4.8</v>
      </c>
      <c r="G37" s="12"/>
      <c r="H37" s="1"/>
    </row>
    <row r="38" spans="1:8" x14ac:dyDescent="0.2">
      <c r="A38" s="1"/>
      <c r="B38" s="22" t="s">
        <v>52</v>
      </c>
      <c r="C38" s="23"/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100</v>
      </c>
      <c r="D40" s="18"/>
      <c r="E40" s="30" t="s">
        <v>39</v>
      </c>
      <c r="F40" s="28">
        <f>F37</f>
        <v>4.8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158.69999999999999</v>
      </c>
      <c r="D42" s="16"/>
      <c r="E42" s="48" t="s">
        <v>55</v>
      </c>
      <c r="F42" s="42">
        <f>F35-F40</f>
        <v>253.60000000000002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40</v>
      </c>
      <c r="D45" s="12"/>
      <c r="E45" s="19" t="s">
        <v>59</v>
      </c>
      <c r="F45" s="20">
        <v>352.2</v>
      </c>
      <c r="G45" s="12"/>
      <c r="H45" s="1"/>
    </row>
    <row r="46" spans="1:8" ht="15" thickBot="1" x14ac:dyDescent="0.25">
      <c r="A46" s="1"/>
      <c r="B46" s="53" t="s">
        <v>60</v>
      </c>
      <c r="C46" s="54">
        <v>77.5</v>
      </c>
      <c r="D46" s="12"/>
      <c r="E46" s="55" t="s">
        <v>61</v>
      </c>
      <c r="F46" s="56">
        <v>8.3000000000000007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117.5</v>
      </c>
      <c r="D47" s="12"/>
      <c r="E47" s="58" t="s">
        <v>62</v>
      </c>
      <c r="F47" s="59">
        <f>SUM(F45:F46)</f>
        <v>360.5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29.8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15.9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24.9</v>
      </c>
      <c r="D51" s="12"/>
      <c r="E51" s="64" t="s">
        <v>67</v>
      </c>
      <c r="F51" s="65">
        <v>1555.9</v>
      </c>
      <c r="G51" s="1"/>
      <c r="H51" s="1"/>
    </row>
    <row r="52" spans="1:8" x14ac:dyDescent="0.2">
      <c r="A52" s="1"/>
      <c r="B52" s="53" t="s">
        <v>68</v>
      </c>
      <c r="C52" s="54">
        <v>0.3</v>
      </c>
      <c r="D52" s="12"/>
      <c r="E52" s="66" t="s">
        <v>69</v>
      </c>
      <c r="F52" s="67">
        <v>50</v>
      </c>
      <c r="G52" s="1"/>
      <c r="H52" s="1"/>
    </row>
    <row r="53" spans="1:8" ht="15" thickBot="1" x14ac:dyDescent="0.25">
      <c r="A53" s="1"/>
      <c r="B53" s="53" t="s">
        <v>70</v>
      </c>
      <c r="C53" s="54">
        <v>14</v>
      </c>
      <c r="D53" s="12"/>
      <c r="E53" s="68" t="s">
        <v>71</v>
      </c>
      <c r="F53" s="69">
        <v>0.5</v>
      </c>
      <c r="G53" s="1"/>
      <c r="H53" s="1"/>
    </row>
    <row r="54" spans="1:8" ht="15" x14ac:dyDescent="0.2">
      <c r="A54" s="1"/>
      <c r="B54" s="53" t="s">
        <v>72</v>
      </c>
      <c r="C54" s="54"/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84.899999999999991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6253.4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32.600000000000009</v>
      </c>
      <c r="D57" s="12"/>
      <c r="E57" s="39" t="s">
        <v>76</v>
      </c>
      <c r="F57" s="40">
        <v>20665.3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750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1119.5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749.9</v>
      </c>
      <c r="D62" s="12"/>
      <c r="E62" s="82" t="s">
        <v>83</v>
      </c>
      <c r="F62" s="83">
        <f>SUM(F60:F61)</f>
        <v>1119.5</v>
      </c>
      <c r="G62" s="12"/>
      <c r="H62" s="1"/>
    </row>
    <row r="63" spans="1:8" ht="15" thickBot="1" x14ac:dyDescent="0.25">
      <c r="A63" s="1"/>
      <c r="B63" s="84" t="s">
        <v>110</v>
      </c>
      <c r="C63" s="85">
        <v>700.1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111</v>
      </c>
      <c r="C64" s="85">
        <v>49.8</v>
      </c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176.7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0.10000000000002274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176.7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112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113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42065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zoomScaleNormal="100" workbookViewId="0">
      <selection activeCell="B1" sqref="B1:E1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408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v>918</v>
      </c>
      <c r="G5" s="372">
        <f>SUM(G6:G10)</f>
        <v>0</v>
      </c>
      <c r="H5" s="373">
        <v>2285</v>
      </c>
      <c r="I5" s="374">
        <f t="shared" ref="I5:I10" si="0">SUM(F5:H5)</f>
        <v>3203</v>
      </c>
      <c r="J5" s="371">
        <v>918</v>
      </c>
      <c r="K5" s="372">
        <f>SUM(K6:K10)</f>
        <v>0</v>
      </c>
      <c r="L5" s="373">
        <v>2444</v>
      </c>
      <c r="M5" s="374">
        <f t="shared" ref="M5:M10" si="1">SUM(J5:L5)</f>
        <v>3362</v>
      </c>
      <c r="N5" s="371">
        <f>SUM(N6:N10)</f>
        <v>1671.08</v>
      </c>
      <c r="O5" s="372">
        <v>10555.21</v>
      </c>
      <c r="P5" s="373">
        <v>2604</v>
      </c>
      <c r="Q5" s="374">
        <f t="shared" ref="Q5:Q10" si="2">SUM(N5:P5)</f>
        <v>14830.289999999999</v>
      </c>
      <c r="R5" s="371">
        <f>SUM(R6:R10)</f>
        <v>2369.4499999999998</v>
      </c>
      <c r="S5" s="372">
        <v>9818.27</v>
      </c>
      <c r="T5" s="373">
        <v>2481.67</v>
      </c>
      <c r="U5" s="374">
        <f t="shared" ref="U5:U10" si="3">SUM(R5:T5)</f>
        <v>14669.390000000001</v>
      </c>
      <c r="V5" s="375">
        <f>N5/J5</f>
        <v>1.8203485838779956</v>
      </c>
      <c r="W5" s="376">
        <f>P5/L5</f>
        <v>1.0654664484451719</v>
      </c>
      <c r="X5" s="377">
        <f>P5/H5</f>
        <v>1.1396061269146609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/>
      <c r="G6" s="382"/>
      <c r="H6" s="383"/>
      <c r="I6" s="384">
        <f t="shared" si="0"/>
        <v>0</v>
      </c>
      <c r="J6" s="381"/>
      <c r="K6" s="382"/>
      <c r="L6" s="383"/>
      <c r="M6" s="384">
        <f t="shared" si="1"/>
        <v>0</v>
      </c>
      <c r="N6" s="381">
        <v>0.4</v>
      </c>
      <c r="O6" s="382"/>
      <c r="P6" s="383"/>
      <c r="Q6" s="384">
        <f t="shared" si="2"/>
        <v>0.4</v>
      </c>
      <c r="R6" s="381"/>
      <c r="S6" s="382"/>
      <c r="T6" s="383"/>
      <c r="U6" s="384">
        <f t="shared" si="3"/>
        <v>0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/>
      <c r="G7" s="382"/>
      <c r="H7" s="383"/>
      <c r="I7" s="384">
        <f t="shared" si="0"/>
        <v>0</v>
      </c>
      <c r="J7" s="381"/>
      <c r="K7" s="382"/>
      <c r="L7" s="383"/>
      <c r="M7" s="384">
        <f t="shared" si="1"/>
        <v>0</v>
      </c>
      <c r="N7" s="381"/>
      <c r="O7" s="382"/>
      <c r="P7" s="383"/>
      <c r="Q7" s="384">
        <f t="shared" si="2"/>
        <v>0</v>
      </c>
      <c r="R7" s="381"/>
      <c r="S7" s="382"/>
      <c r="T7" s="383"/>
      <c r="U7" s="384">
        <f t="shared" si="3"/>
        <v>0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/>
      <c r="G8" s="382"/>
      <c r="H8" s="383"/>
      <c r="I8" s="384">
        <f t="shared" si="0"/>
        <v>0</v>
      </c>
      <c r="J8" s="381"/>
      <c r="K8" s="382"/>
      <c r="L8" s="383"/>
      <c r="M8" s="384">
        <f t="shared" si="1"/>
        <v>0</v>
      </c>
      <c r="N8" s="381"/>
      <c r="O8" s="382"/>
      <c r="P8" s="383"/>
      <c r="Q8" s="384">
        <f t="shared" si="2"/>
        <v>0</v>
      </c>
      <c r="R8" s="381"/>
      <c r="S8" s="382"/>
      <c r="T8" s="383"/>
      <c r="U8" s="384">
        <f t="shared" si="3"/>
        <v>0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/>
      <c r="G9" s="382"/>
      <c r="H9" s="383"/>
      <c r="I9" s="384">
        <f t="shared" si="0"/>
        <v>0</v>
      </c>
      <c r="J9" s="381"/>
      <c r="K9" s="382"/>
      <c r="L9" s="383"/>
      <c r="M9" s="384">
        <f t="shared" si="1"/>
        <v>0</v>
      </c>
      <c r="N9" s="381">
        <v>874.8</v>
      </c>
      <c r="O9" s="382"/>
      <c r="P9" s="383"/>
      <c r="Q9" s="384">
        <f t="shared" si="2"/>
        <v>874.8</v>
      </c>
      <c r="R9" s="381">
        <v>937.83</v>
      </c>
      <c r="S9" s="382"/>
      <c r="T9" s="383"/>
      <c r="U9" s="384">
        <f t="shared" si="3"/>
        <v>937.83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/>
      <c r="G10" s="402"/>
      <c r="H10" s="403"/>
      <c r="I10" s="404">
        <f t="shared" si="0"/>
        <v>0</v>
      </c>
      <c r="J10" s="401"/>
      <c r="K10" s="402"/>
      <c r="L10" s="403"/>
      <c r="M10" s="404">
        <f t="shared" si="1"/>
        <v>0</v>
      </c>
      <c r="N10" s="401">
        <v>795.88</v>
      </c>
      <c r="O10" s="402"/>
      <c r="P10" s="403"/>
      <c r="Q10" s="404">
        <f t="shared" si="2"/>
        <v>795.88</v>
      </c>
      <c r="R10" s="401">
        <v>1431.62</v>
      </c>
      <c r="S10" s="402"/>
      <c r="T10" s="403"/>
      <c r="U10" s="404">
        <f t="shared" si="3"/>
        <v>1431.62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918</v>
      </c>
      <c r="G11" s="409">
        <f t="shared" si="4"/>
        <v>0</v>
      </c>
      <c r="H11" s="410">
        <f t="shared" si="4"/>
        <v>2285</v>
      </c>
      <c r="I11" s="374">
        <f t="shared" si="4"/>
        <v>3203</v>
      </c>
      <c r="J11" s="408">
        <f t="shared" si="4"/>
        <v>918</v>
      </c>
      <c r="K11" s="409">
        <f t="shared" si="4"/>
        <v>0</v>
      </c>
      <c r="L11" s="410">
        <f t="shared" si="4"/>
        <v>2444</v>
      </c>
      <c r="M11" s="374">
        <f t="shared" si="4"/>
        <v>3362</v>
      </c>
      <c r="N11" s="408">
        <f t="shared" si="4"/>
        <v>1570.4199999999998</v>
      </c>
      <c r="O11" s="409">
        <f t="shared" si="4"/>
        <v>10555.21</v>
      </c>
      <c r="P11" s="410">
        <f t="shared" si="4"/>
        <v>2659.9999999999995</v>
      </c>
      <c r="Q11" s="374">
        <f t="shared" si="4"/>
        <v>14785.630000000001</v>
      </c>
      <c r="R11" s="408">
        <f t="shared" si="4"/>
        <v>2323</v>
      </c>
      <c r="S11" s="409">
        <f t="shared" si="4"/>
        <v>9818.2699999999986</v>
      </c>
      <c r="T11" s="410">
        <f t="shared" si="4"/>
        <v>2514.9499999999998</v>
      </c>
      <c r="U11" s="374">
        <f t="shared" si="4"/>
        <v>14656.220000000001</v>
      </c>
      <c r="V11" s="385">
        <f t="shared" ref="V11:V20" si="5">N11/J11</f>
        <v>1.710697167755991</v>
      </c>
      <c r="W11" s="386">
        <f t="shared" ref="W11:W20" si="6">P11/L11</f>
        <v>1.0883797054009818</v>
      </c>
      <c r="X11" s="387">
        <f t="shared" ref="X11:X20" si="7">P11/H11</f>
        <v>1.1641137855579866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728</v>
      </c>
      <c r="G12" s="382"/>
      <c r="H12" s="383">
        <v>229</v>
      </c>
      <c r="I12" s="384">
        <f t="shared" ref="I12:I19" si="8">SUM(F12:H12)</f>
        <v>957</v>
      </c>
      <c r="J12" s="381">
        <v>728</v>
      </c>
      <c r="K12" s="382"/>
      <c r="L12" s="383">
        <v>299</v>
      </c>
      <c r="M12" s="384">
        <f t="shared" ref="M12:M19" si="9">SUM(J12:L12)</f>
        <v>1027</v>
      </c>
      <c r="N12" s="381">
        <v>732.39</v>
      </c>
      <c r="O12" s="382">
        <v>36.549999999999997</v>
      </c>
      <c r="P12" s="383">
        <v>286.37</v>
      </c>
      <c r="Q12" s="384">
        <f>SUM(N12:P12)</f>
        <v>1055.31</v>
      </c>
      <c r="R12" s="381">
        <v>886.2</v>
      </c>
      <c r="S12" s="382">
        <v>23.05</v>
      </c>
      <c r="T12" s="383">
        <v>261.43</v>
      </c>
      <c r="U12" s="384">
        <f t="shared" ref="U12:U19" si="10">SUM(R12:T12)</f>
        <v>1170.68</v>
      </c>
      <c r="V12" s="385">
        <f t="shared" si="5"/>
        <v>1.0060302197802198</v>
      </c>
      <c r="W12" s="386">
        <f t="shared" si="6"/>
        <v>0.95775919732441472</v>
      </c>
      <c r="X12" s="387">
        <f t="shared" si="7"/>
        <v>1.2505240174672489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/>
      <c r="G13" s="382"/>
      <c r="H13" s="383">
        <v>1050</v>
      </c>
      <c r="I13" s="384">
        <f t="shared" si="8"/>
        <v>1050</v>
      </c>
      <c r="J13" s="381"/>
      <c r="K13" s="382"/>
      <c r="L13" s="383">
        <v>1050</v>
      </c>
      <c r="M13" s="384">
        <f t="shared" si="9"/>
        <v>1050</v>
      </c>
      <c r="N13" s="381"/>
      <c r="O13" s="382"/>
      <c r="P13" s="383">
        <v>898.88</v>
      </c>
      <c r="Q13" s="384">
        <f>SUM(N13:P13)</f>
        <v>898.88</v>
      </c>
      <c r="R13" s="381"/>
      <c r="S13" s="382"/>
      <c r="T13" s="383">
        <v>996.52</v>
      </c>
      <c r="U13" s="384">
        <f t="shared" si="10"/>
        <v>996.52</v>
      </c>
      <c r="V13" s="385" t="e">
        <f t="shared" si="5"/>
        <v>#DIV/0!</v>
      </c>
      <c r="W13" s="386">
        <f t="shared" si="6"/>
        <v>0.85607619047619044</v>
      </c>
      <c r="X13" s="387">
        <f t="shared" si="7"/>
        <v>0.85607619047619044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96</v>
      </c>
      <c r="G14" s="382"/>
      <c r="H14" s="383">
        <v>218</v>
      </c>
      <c r="I14" s="384">
        <f t="shared" si="8"/>
        <v>314</v>
      </c>
      <c r="J14" s="381">
        <v>96</v>
      </c>
      <c r="K14" s="382"/>
      <c r="L14" s="383">
        <v>262</v>
      </c>
      <c r="M14" s="384">
        <f t="shared" si="9"/>
        <v>358</v>
      </c>
      <c r="N14" s="381">
        <v>43.39</v>
      </c>
      <c r="O14" s="382"/>
      <c r="P14" s="383">
        <v>494.54</v>
      </c>
      <c r="Q14" s="384">
        <f>SUM(N14:P14)</f>
        <v>537.93000000000006</v>
      </c>
      <c r="R14" s="381">
        <v>23.25</v>
      </c>
      <c r="S14" s="382"/>
      <c r="T14" s="383">
        <v>428.03</v>
      </c>
      <c r="U14" s="384">
        <f t="shared" si="10"/>
        <v>451.28</v>
      </c>
      <c r="V14" s="385">
        <f t="shared" si="5"/>
        <v>0.45197916666666665</v>
      </c>
      <c r="W14" s="386">
        <f t="shared" si="6"/>
        <v>1.887557251908397</v>
      </c>
      <c r="X14" s="387">
        <f t="shared" si="7"/>
        <v>2.2685321100917433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/>
      <c r="G15" s="382"/>
      <c r="H15" s="383">
        <v>313</v>
      </c>
      <c r="I15" s="384">
        <f t="shared" si="8"/>
        <v>313</v>
      </c>
      <c r="J15" s="381"/>
      <c r="K15" s="382"/>
      <c r="L15" s="383">
        <v>358</v>
      </c>
      <c r="M15" s="384">
        <f t="shared" si="9"/>
        <v>358</v>
      </c>
      <c r="N15" s="381">
        <v>677.3</v>
      </c>
      <c r="O15" s="382">
        <v>0.18</v>
      </c>
      <c r="P15" s="383">
        <v>315.89999999999998</v>
      </c>
      <c r="Q15" s="384">
        <f>SUM(N15:P15)</f>
        <v>993.37999999999988</v>
      </c>
      <c r="R15" s="381">
        <v>291.89</v>
      </c>
      <c r="S15" s="382">
        <v>8.08</v>
      </c>
      <c r="T15" s="383">
        <v>315.54000000000002</v>
      </c>
      <c r="U15" s="384">
        <f t="shared" si="10"/>
        <v>615.51</v>
      </c>
      <c r="V15" s="385" t="e">
        <f t="shared" si="5"/>
        <v>#DIV/0!</v>
      </c>
      <c r="W15" s="386">
        <f t="shared" si="6"/>
        <v>0.8824022346368714</v>
      </c>
      <c r="X15" s="387">
        <f t="shared" si="7"/>
        <v>1.0092651757188498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70</v>
      </c>
      <c r="G16" s="382"/>
      <c r="H16" s="383">
        <v>6</v>
      </c>
      <c r="I16" s="384">
        <f t="shared" si="8"/>
        <v>76</v>
      </c>
      <c r="J16" s="381">
        <v>70</v>
      </c>
      <c r="K16" s="382"/>
      <c r="L16" s="383">
        <v>6</v>
      </c>
      <c r="M16" s="384">
        <f t="shared" si="9"/>
        <v>76</v>
      </c>
      <c r="N16" s="381">
        <v>48.42</v>
      </c>
      <c r="O16" s="382">
        <v>10427.33</v>
      </c>
      <c r="P16" s="383">
        <v>12.73</v>
      </c>
      <c r="Q16" s="384">
        <f>SUM(N16:P16)</f>
        <v>10488.48</v>
      </c>
      <c r="R16" s="381">
        <v>92.49</v>
      </c>
      <c r="S16" s="382">
        <v>9677</v>
      </c>
      <c r="T16" s="383">
        <v>10.92</v>
      </c>
      <c r="U16" s="384">
        <f t="shared" si="10"/>
        <v>9780.41</v>
      </c>
      <c r="V16" s="385">
        <f t="shared" si="5"/>
        <v>0.69171428571428573</v>
      </c>
      <c r="W16" s="386">
        <f t="shared" si="6"/>
        <v>2.1216666666666666</v>
      </c>
      <c r="X16" s="387">
        <f t="shared" si="7"/>
        <v>2.1216666666666666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/>
      <c r="G17" s="382"/>
      <c r="H17" s="383">
        <v>311</v>
      </c>
      <c r="I17" s="384">
        <f t="shared" si="8"/>
        <v>311</v>
      </c>
      <c r="J17" s="381"/>
      <c r="K17" s="382"/>
      <c r="L17" s="383">
        <v>311</v>
      </c>
      <c r="M17" s="384">
        <f t="shared" si="9"/>
        <v>311</v>
      </c>
      <c r="N17" s="381"/>
      <c r="O17" s="382"/>
      <c r="P17" s="383">
        <v>310.7</v>
      </c>
      <c r="Q17" s="384">
        <v>310.7</v>
      </c>
      <c r="R17" s="381"/>
      <c r="S17" s="382"/>
      <c r="T17" s="383">
        <v>284.43</v>
      </c>
      <c r="U17" s="384">
        <f t="shared" si="10"/>
        <v>284.43</v>
      </c>
      <c r="V17" s="385" t="e">
        <f t="shared" si="5"/>
        <v>#DIV/0!</v>
      </c>
      <c r="W17" s="386">
        <f t="shared" si="6"/>
        <v>0.99903536977491958</v>
      </c>
      <c r="X17" s="387">
        <f t="shared" si="7"/>
        <v>0.99903536977491958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10</v>
      </c>
      <c r="G18" s="382"/>
      <c r="H18" s="383">
        <v>136</v>
      </c>
      <c r="I18" s="384">
        <f t="shared" si="8"/>
        <v>146</v>
      </c>
      <c r="J18" s="381">
        <v>10</v>
      </c>
      <c r="K18" s="382"/>
      <c r="L18" s="383">
        <v>136</v>
      </c>
      <c r="M18" s="384">
        <f t="shared" si="9"/>
        <v>146</v>
      </c>
      <c r="N18" s="381">
        <v>30.85</v>
      </c>
      <c r="O18" s="382"/>
      <c r="P18" s="383">
        <v>303.49</v>
      </c>
      <c r="Q18" s="384">
        <f>SUM(N18:P18)</f>
        <v>334.34000000000003</v>
      </c>
      <c r="R18" s="381">
        <v>161.12</v>
      </c>
      <c r="S18" s="382"/>
      <c r="T18" s="383">
        <v>182.25</v>
      </c>
      <c r="U18" s="384">
        <f t="shared" si="10"/>
        <v>343.37</v>
      </c>
      <c r="V18" s="385">
        <f t="shared" si="5"/>
        <v>3.085</v>
      </c>
      <c r="W18" s="386">
        <f t="shared" si="6"/>
        <v>2.2315441176470587</v>
      </c>
      <c r="X18" s="387">
        <f t="shared" si="7"/>
        <v>2.2315441176470587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14</v>
      </c>
      <c r="G19" s="394"/>
      <c r="H19" s="395">
        <v>22</v>
      </c>
      <c r="I19" s="396">
        <f t="shared" si="8"/>
        <v>36</v>
      </c>
      <c r="J19" s="393">
        <v>14</v>
      </c>
      <c r="K19" s="394"/>
      <c r="L19" s="395">
        <v>22</v>
      </c>
      <c r="M19" s="396">
        <f t="shared" si="9"/>
        <v>36</v>
      </c>
      <c r="N19" s="393">
        <v>38.07</v>
      </c>
      <c r="O19" s="394">
        <v>91.15</v>
      </c>
      <c r="P19" s="395">
        <v>37.39</v>
      </c>
      <c r="Q19" s="396">
        <f>SUM(N19:P19)</f>
        <v>166.61</v>
      </c>
      <c r="R19" s="393">
        <v>868.05</v>
      </c>
      <c r="S19" s="394">
        <v>110.14</v>
      </c>
      <c r="T19" s="395">
        <v>35.83</v>
      </c>
      <c r="U19" s="396">
        <f t="shared" si="10"/>
        <v>1014.02</v>
      </c>
      <c r="V19" s="411">
        <f t="shared" si="5"/>
        <v>2.7192857142857143</v>
      </c>
      <c r="W19" s="412">
        <f t="shared" si="6"/>
        <v>1.6995454545454545</v>
      </c>
      <c r="X19" s="413">
        <f t="shared" si="7"/>
        <v>1.6995454545454545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1">F5-F11</f>
        <v>0</v>
      </c>
      <c r="G20" s="415">
        <f t="shared" si="11"/>
        <v>0</v>
      </c>
      <c r="H20" s="415">
        <f t="shared" si="11"/>
        <v>0</v>
      </c>
      <c r="I20" s="416">
        <f t="shared" si="11"/>
        <v>0</v>
      </c>
      <c r="J20" s="414">
        <f t="shared" si="11"/>
        <v>0</v>
      </c>
      <c r="K20" s="415">
        <f t="shared" si="11"/>
        <v>0</v>
      </c>
      <c r="L20" s="415">
        <f t="shared" si="11"/>
        <v>0</v>
      </c>
      <c r="M20" s="416">
        <f t="shared" si="11"/>
        <v>0</v>
      </c>
      <c r="N20" s="414">
        <f t="shared" si="11"/>
        <v>100.66000000000008</v>
      </c>
      <c r="O20" s="415">
        <f t="shared" si="11"/>
        <v>0</v>
      </c>
      <c r="P20" s="415">
        <f t="shared" si="11"/>
        <v>-55.999999999999545</v>
      </c>
      <c r="Q20" s="416">
        <f t="shared" si="11"/>
        <v>44.659999999998035</v>
      </c>
      <c r="R20" s="414">
        <f t="shared" si="11"/>
        <v>46.449999999999818</v>
      </c>
      <c r="S20" s="415">
        <f t="shared" si="11"/>
        <v>0</v>
      </c>
      <c r="T20" s="415">
        <f t="shared" si="11"/>
        <v>-33.279999999999745</v>
      </c>
      <c r="U20" s="416">
        <f t="shared" si="11"/>
        <v>13.170000000000073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/>
      <c r="C24" s="981"/>
      <c r="D24" s="981"/>
      <c r="E24" s="982"/>
      <c r="F24" s="436">
        <v>918</v>
      </c>
      <c r="G24" s="437">
        <v>918</v>
      </c>
      <c r="H24" s="438">
        <v>0</v>
      </c>
      <c r="I24" s="439">
        <v>2285</v>
      </c>
      <c r="J24" s="436">
        <v>12181.63</v>
      </c>
      <c r="K24" s="437">
        <v>12226.29</v>
      </c>
      <c r="L24" s="438">
        <v>44.66</v>
      </c>
      <c r="M24" s="439">
        <v>2604</v>
      </c>
      <c r="N24" s="436">
        <v>12174.55</v>
      </c>
      <c r="O24" s="437">
        <v>12187.72</v>
      </c>
      <c r="P24" s="438">
        <v>13.17</v>
      </c>
      <c r="Q24" s="439">
        <v>2481.67</v>
      </c>
      <c r="R24" s="440">
        <f>J24/F24</f>
        <v>13.26974945533769</v>
      </c>
      <c r="S24" s="440">
        <f>K24/G24</f>
        <v>13.318398692810458</v>
      </c>
      <c r="T24" s="441">
        <f>L24-P24</f>
        <v>31.489999999999995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2">SUM(F24:F24)</f>
        <v>918</v>
      </c>
      <c r="G25" s="444">
        <f t="shared" si="12"/>
        <v>918</v>
      </c>
      <c r="H25" s="445">
        <f t="shared" si="12"/>
        <v>0</v>
      </c>
      <c r="I25" s="446">
        <f t="shared" si="12"/>
        <v>2285</v>
      </c>
      <c r="J25" s="444">
        <f t="shared" si="12"/>
        <v>12181.63</v>
      </c>
      <c r="K25" s="444">
        <f t="shared" si="12"/>
        <v>12226.29</v>
      </c>
      <c r="L25" s="445">
        <f t="shared" si="12"/>
        <v>44.66</v>
      </c>
      <c r="M25" s="446">
        <f t="shared" si="12"/>
        <v>2604</v>
      </c>
      <c r="N25" s="444">
        <f t="shared" si="12"/>
        <v>12174.55</v>
      </c>
      <c r="O25" s="444">
        <f t="shared" si="12"/>
        <v>12187.72</v>
      </c>
      <c r="P25" s="445">
        <f t="shared" si="12"/>
        <v>13.17</v>
      </c>
      <c r="Q25" s="446">
        <f t="shared" si="12"/>
        <v>2481.67</v>
      </c>
      <c r="R25" s="447">
        <f>J25/F25</f>
        <v>13.26974945533769</v>
      </c>
      <c r="S25" s="447">
        <f>K25/G25</f>
        <v>13.318398692810458</v>
      </c>
      <c r="T25" s="448">
        <f>L25-P25</f>
        <v>31.489999999999995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2285</v>
      </c>
      <c r="I26" s="938"/>
      <c r="J26" s="449"/>
      <c r="K26" s="449"/>
      <c r="L26" s="943">
        <f>L25+M25</f>
        <v>2648.66</v>
      </c>
      <c r="M26" s="938"/>
      <c r="N26" s="449"/>
      <c r="O26" s="449"/>
      <c r="P26" s="943">
        <f>P25+Q25</f>
        <v>2494.84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251.77</v>
      </c>
      <c r="G30" s="461">
        <v>252.09</v>
      </c>
      <c r="H30" s="462">
        <v>55.78</v>
      </c>
      <c r="I30" s="463">
        <v>40.04</v>
      </c>
      <c r="J30" s="460">
        <v>253.57</v>
      </c>
      <c r="K30" s="461">
        <v>222.54</v>
      </c>
      <c r="L30" s="463">
        <v>140.88999999999999</v>
      </c>
      <c r="M30" s="463">
        <v>32.54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34</v>
      </c>
      <c r="G31" s="934"/>
      <c r="H31" s="933">
        <v>28.38</v>
      </c>
      <c r="I31" s="935"/>
      <c r="J31" s="933">
        <v>39.67</v>
      </c>
      <c r="K31" s="934"/>
      <c r="L31" s="933">
        <v>30.87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21126</v>
      </c>
      <c r="G32" s="948"/>
      <c r="H32" s="948"/>
      <c r="I32" s="949"/>
      <c r="J32" s="947">
        <v>20958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/>
      <c r="C36" s="918"/>
      <c r="D36" s="918"/>
      <c r="E36" s="919"/>
      <c r="F36" s="485">
        <v>12181.63</v>
      </c>
      <c r="G36" s="486">
        <v>0</v>
      </c>
      <c r="H36" s="487">
        <f>F36+G36</f>
        <v>12181.63</v>
      </c>
      <c r="I36" s="488">
        <v>12226.29</v>
      </c>
      <c r="J36" s="488">
        <v>0</v>
      </c>
      <c r="K36" s="487">
        <f>I36+J36</f>
        <v>12226.29</v>
      </c>
      <c r="L36" s="489">
        <f>K36-H36</f>
        <v>44.660000000001673</v>
      </c>
      <c r="M36" s="490"/>
      <c r="N36" s="917"/>
      <c r="O36" s="918"/>
      <c r="P36" s="918"/>
      <c r="Q36" s="919"/>
      <c r="R36" s="485">
        <v>12174.55</v>
      </c>
      <c r="S36" s="486">
        <v>0</v>
      </c>
      <c r="T36" s="487">
        <f>R36+S36</f>
        <v>12174.55</v>
      </c>
      <c r="U36" s="488">
        <v>12187.72</v>
      </c>
      <c r="V36" s="488">
        <v>0</v>
      </c>
      <c r="W36" s="487">
        <f>U36+V36</f>
        <v>12187.72</v>
      </c>
      <c r="X36" s="489">
        <f>W36-T36</f>
        <v>13.170000000000073</v>
      </c>
      <c r="Y36" s="491"/>
      <c r="Z36" s="492">
        <f>H36-T36</f>
        <v>7.0799999999999272</v>
      </c>
      <c r="AA36" s="493">
        <f>K36-W36</f>
        <v>38.570000000001528</v>
      </c>
      <c r="AB36" s="494">
        <f>Z36-AA36</f>
        <v>-31.490000000001601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f>I36-F36</f>
        <v>44.660000000001673</v>
      </c>
      <c r="I37" s="496" t="s">
        <v>354</v>
      </c>
      <c r="J37" s="497"/>
      <c r="K37" s="495">
        <f>J36-G36</f>
        <v>0</v>
      </c>
      <c r="L37" s="498">
        <f>H37+K37</f>
        <v>44.660000000001673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f>U36-R36</f>
        <v>13.170000000000073</v>
      </c>
      <c r="U37" s="496" t="s">
        <v>354</v>
      </c>
      <c r="V37" s="497"/>
      <c r="W37" s="495">
        <f>V36-S36</f>
        <v>0</v>
      </c>
      <c r="X37" s="498">
        <f>T37+W37</f>
        <v>13.170000000000073</v>
      </c>
      <c r="Y37" s="500"/>
      <c r="Z37" s="501">
        <f>SUM(Z36:Z36)</f>
        <v>7.0799999999999272</v>
      </c>
      <c r="AA37" s="502">
        <f>SUM(AA36:AA36)</f>
        <v>38.570000000001528</v>
      </c>
      <c r="AB37" s="503">
        <f>Z37-AA37</f>
        <v>-31.490000000001601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>
        <f>H37/T37</f>
        <v>3.3910402429765698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 t="e">
        <f>K37/W37</f>
        <v>#DIV/0!</v>
      </c>
    </row>
    <row r="41" spans="1:28" s="484" customFormat="1" ht="13.5" thickBot="1" x14ac:dyDescent="0.25">
      <c r="A41" s="454"/>
      <c r="B41" s="454"/>
      <c r="C41" s="514" t="s">
        <v>357</v>
      </c>
      <c r="D41" s="454" t="s">
        <v>112</v>
      </c>
      <c r="E41" s="454"/>
      <c r="F41" s="454"/>
      <c r="G41" s="454"/>
      <c r="H41" s="515" t="s">
        <v>358</v>
      </c>
      <c r="I41" s="515"/>
      <c r="J41" s="516"/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359</v>
      </c>
      <c r="AA41" s="520"/>
      <c r="AB41" s="521">
        <f>L37/X37</f>
        <v>3.3910402429765698</v>
      </c>
    </row>
    <row r="42" spans="1:28" ht="12.75" x14ac:dyDescent="0.2">
      <c r="C42" s="926" t="s">
        <v>360</v>
      </c>
      <c r="D42" s="926"/>
      <c r="J42" s="454" t="s">
        <v>407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</sheetData>
  <mergeCells count="77"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  <mergeCell ref="B11:E11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B12:E12"/>
    <mergeCell ref="B15:E15"/>
    <mergeCell ref="B16:E16"/>
    <mergeCell ref="B18:E18"/>
    <mergeCell ref="B19:E19"/>
    <mergeCell ref="B20:E20"/>
    <mergeCell ref="B17:E17"/>
    <mergeCell ref="U22:X22"/>
    <mergeCell ref="B23:E23"/>
    <mergeCell ref="B24:E24"/>
    <mergeCell ref="N22:Q22"/>
    <mergeCell ref="F22:I22"/>
    <mergeCell ref="J22:M22"/>
    <mergeCell ref="R22:R23"/>
    <mergeCell ref="S22:S23"/>
    <mergeCell ref="T22:T23"/>
    <mergeCell ref="L31:M31"/>
    <mergeCell ref="B29:E30"/>
    <mergeCell ref="B25:E25"/>
    <mergeCell ref="H26:I26"/>
    <mergeCell ref="W26:X26"/>
    <mergeCell ref="B28:E28"/>
    <mergeCell ref="F28:I28"/>
    <mergeCell ref="J28:M28"/>
    <mergeCell ref="N28:Q28"/>
    <mergeCell ref="L26:M26"/>
    <mergeCell ref="P26:Q26"/>
    <mergeCell ref="N31:O31"/>
    <mergeCell ref="P31:Q31"/>
    <mergeCell ref="B35:E35"/>
    <mergeCell ref="N35:Q35"/>
    <mergeCell ref="B34:E34"/>
    <mergeCell ref="N34:Q34"/>
    <mergeCell ref="F34:L34"/>
    <mergeCell ref="B32:E32"/>
    <mergeCell ref="F32:I32"/>
    <mergeCell ref="J32:M32"/>
    <mergeCell ref="N32:Q32"/>
    <mergeCell ref="B31:C31"/>
    <mergeCell ref="D31:E31"/>
    <mergeCell ref="F31:G31"/>
    <mergeCell ref="H31:I31"/>
    <mergeCell ref="J31:K31"/>
    <mergeCell ref="B36:E36"/>
    <mergeCell ref="N36:Q36"/>
    <mergeCell ref="R37:S37"/>
    <mergeCell ref="R34:X34"/>
    <mergeCell ref="Z34:AB34"/>
    <mergeCell ref="C42:D42"/>
    <mergeCell ref="L42:N42"/>
    <mergeCell ref="B37:E37"/>
    <mergeCell ref="F37:G37"/>
    <mergeCell ref="N37:Q37"/>
  </mergeCells>
  <pageMargins left="0.7" right="0.7" top="0.78740157499999996" bottom="0.78740157499999996" header="0.3" footer="0.3"/>
  <pageSetup paperSize="9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28" sqref="B28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163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785.43799999999999</v>
      </c>
      <c r="D9" s="12"/>
      <c r="E9" s="21" t="s">
        <v>9</v>
      </c>
      <c r="F9" s="20">
        <v>162.80500000000001</v>
      </c>
      <c r="G9" s="12"/>
      <c r="H9" s="1"/>
    </row>
    <row r="10" spans="1:8" x14ac:dyDescent="0.2">
      <c r="A10" s="1"/>
      <c r="B10" s="22" t="s">
        <v>10</v>
      </c>
      <c r="C10" s="23">
        <v>4225</v>
      </c>
      <c r="D10" s="12"/>
      <c r="E10" s="24" t="s">
        <v>11</v>
      </c>
      <c r="F10" s="23">
        <v>0</v>
      </c>
      <c r="G10" s="12"/>
      <c r="H10" s="1"/>
    </row>
    <row r="11" spans="1:8" x14ac:dyDescent="0.2">
      <c r="A11" s="1"/>
      <c r="B11" s="25" t="s">
        <v>12</v>
      </c>
      <c r="C11" s="26">
        <v>17</v>
      </c>
      <c r="D11" s="12"/>
      <c r="E11" s="24" t="s">
        <v>13</v>
      </c>
      <c r="F11" s="23">
        <v>432.76799999999997</v>
      </c>
      <c r="G11" s="12"/>
      <c r="H11" s="1"/>
    </row>
    <row r="12" spans="1:8" x14ac:dyDescent="0.2">
      <c r="A12" s="1"/>
      <c r="B12" s="22" t="s">
        <v>14</v>
      </c>
      <c r="C12" s="23">
        <v>26905.027999999998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>
        <v>17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59.1</v>
      </c>
      <c r="D14" s="12"/>
      <c r="E14" s="24" t="s">
        <v>19</v>
      </c>
      <c r="F14" s="23">
        <v>0</v>
      </c>
      <c r="G14" s="12"/>
      <c r="H14" s="1"/>
    </row>
    <row r="15" spans="1:8" ht="15" x14ac:dyDescent="0.2">
      <c r="A15" s="1"/>
      <c r="B15" s="22" t="s">
        <v>20</v>
      </c>
      <c r="C15" s="23">
        <v>23.5</v>
      </c>
      <c r="D15" s="12"/>
      <c r="E15" s="27" t="s">
        <v>21</v>
      </c>
      <c r="F15" s="28">
        <f>SUM(F9:F14)</f>
        <v>595.57299999999998</v>
      </c>
      <c r="G15" s="12"/>
      <c r="H15" s="1"/>
    </row>
    <row r="16" spans="1:8" x14ac:dyDescent="0.2">
      <c r="A16" s="1"/>
      <c r="B16" s="22" t="s">
        <v>22</v>
      </c>
      <c r="C16" s="23">
        <v>422.36200000000002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32454.428</v>
      </c>
      <c r="D17" s="12"/>
      <c r="E17" s="24" t="s">
        <v>24</v>
      </c>
      <c r="F17" s="29">
        <f>F18+F19+F20+F21+F22+F23</f>
        <v>0</v>
      </c>
      <c r="G17" s="12"/>
      <c r="H17" s="1"/>
    </row>
    <row r="18" spans="1:8" x14ac:dyDescent="0.2">
      <c r="A18" s="1"/>
      <c r="B18" s="22"/>
      <c r="C18" s="29"/>
      <c r="D18" s="12"/>
      <c r="E18" s="31" t="s">
        <v>33</v>
      </c>
      <c r="F18" s="32">
        <v>0</v>
      </c>
      <c r="G18" s="12"/>
      <c r="H18" s="1"/>
    </row>
    <row r="19" spans="1:8" x14ac:dyDescent="0.2">
      <c r="A19" s="1"/>
      <c r="B19" s="22" t="s">
        <v>26</v>
      </c>
      <c r="C19" s="23">
        <v>4946.1530000000002</v>
      </c>
      <c r="D19" s="12"/>
      <c r="E19" s="33" t="s">
        <v>33</v>
      </c>
      <c r="F19" s="34">
        <v>0</v>
      </c>
      <c r="G19" s="12"/>
      <c r="H19" s="1"/>
    </row>
    <row r="20" spans="1:8" x14ac:dyDescent="0.2">
      <c r="A20" s="1"/>
      <c r="B20" s="22" t="s">
        <v>28</v>
      </c>
      <c r="C20" s="23">
        <v>26806.668000000001</v>
      </c>
      <c r="D20" s="12"/>
      <c r="E20" s="33" t="s">
        <v>33</v>
      </c>
      <c r="F20" s="34">
        <v>0</v>
      </c>
      <c r="G20" s="12"/>
      <c r="H20" s="1"/>
    </row>
    <row r="21" spans="1:8" x14ac:dyDescent="0.2">
      <c r="A21" s="1"/>
      <c r="B21" s="22" t="s">
        <v>30</v>
      </c>
      <c r="C21" s="23">
        <v>84.79</v>
      </c>
      <c r="D21" s="12"/>
      <c r="E21" s="33" t="s">
        <v>100</v>
      </c>
      <c r="F21" s="34">
        <v>0</v>
      </c>
      <c r="G21" s="12"/>
      <c r="H21" s="1"/>
    </row>
    <row r="22" spans="1:8" x14ac:dyDescent="0.2">
      <c r="A22" s="1"/>
      <c r="B22" s="22" t="s">
        <v>32</v>
      </c>
      <c r="C22" s="23">
        <v>432.76799999999997</v>
      </c>
      <c r="D22" s="12"/>
      <c r="E22" s="33" t="s">
        <v>33</v>
      </c>
      <c r="F22" s="34">
        <v>0</v>
      </c>
      <c r="G22" s="12"/>
      <c r="H22" s="1"/>
    </row>
    <row r="23" spans="1:8" x14ac:dyDescent="0.2">
      <c r="A23" s="1"/>
      <c r="B23" s="22" t="s">
        <v>34</v>
      </c>
      <c r="C23" s="23">
        <v>0</v>
      </c>
      <c r="D23" s="12"/>
      <c r="E23" s="35" t="s">
        <v>33</v>
      </c>
      <c r="F23" s="34">
        <v>0</v>
      </c>
      <c r="G23" s="12"/>
      <c r="H23" s="1"/>
    </row>
    <row r="24" spans="1:8" ht="15" x14ac:dyDescent="0.2">
      <c r="A24" s="1"/>
      <c r="B24" s="30" t="s">
        <v>35</v>
      </c>
      <c r="C24" s="28">
        <f>SUM(C19:C23)</f>
        <v>32270.379000000004</v>
      </c>
      <c r="D24" s="18"/>
      <c r="E24" s="24" t="s">
        <v>36</v>
      </c>
      <c r="F24" s="23">
        <v>0</v>
      </c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377.77699999999999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184.04899999999543</v>
      </c>
      <c r="D26" s="18"/>
      <c r="E26" s="27" t="s">
        <v>39</v>
      </c>
      <c r="F26" s="28">
        <f>F17+F24+F25</f>
        <v>377.77699999999999</v>
      </c>
      <c r="G26" s="18"/>
      <c r="H26" s="1"/>
    </row>
    <row r="27" spans="1:8" x14ac:dyDescent="0.2">
      <c r="A27" s="1"/>
      <c r="B27" s="19" t="s">
        <v>40</v>
      </c>
      <c r="C27" s="20">
        <v>20.143999999999998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163.9</v>
      </c>
      <c r="D28" s="12"/>
      <c r="E28" s="41" t="s">
        <v>42</v>
      </c>
      <c r="F28" s="42">
        <f>F15-F26</f>
        <v>217.79599999999999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437.9</v>
      </c>
      <c r="D32" s="12"/>
      <c r="E32" s="46" t="s">
        <v>47</v>
      </c>
      <c r="F32" s="47">
        <v>296.58</v>
      </c>
      <c r="G32" s="12"/>
      <c r="H32" s="1"/>
    </row>
    <row r="33" spans="1:8" x14ac:dyDescent="0.2">
      <c r="A33" s="1"/>
      <c r="B33" s="22" t="s">
        <v>48</v>
      </c>
      <c r="C33" s="23">
        <v>264.07900000000001</v>
      </c>
      <c r="D33" s="12"/>
      <c r="E33" s="22" t="s">
        <v>48</v>
      </c>
      <c r="F33" s="23">
        <v>0</v>
      </c>
      <c r="G33" s="12"/>
      <c r="H33" s="1"/>
    </row>
    <row r="34" spans="1:8" x14ac:dyDescent="0.2">
      <c r="A34" s="1"/>
      <c r="B34" s="22" t="s">
        <v>49</v>
      </c>
      <c r="C34" s="23">
        <v>59.5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761.47900000000004</v>
      </c>
      <c r="D35" s="18"/>
      <c r="E35" s="30" t="s">
        <v>21</v>
      </c>
      <c r="F35" s="28">
        <f>SUM(F32:F33)</f>
        <v>296.58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0</v>
      </c>
      <c r="D37" s="12"/>
      <c r="E37" s="22" t="s">
        <v>51</v>
      </c>
      <c r="F37" s="23">
        <v>23.463000000000001</v>
      </c>
      <c r="G37" s="12"/>
      <c r="H37" s="1"/>
    </row>
    <row r="38" spans="1:8" x14ac:dyDescent="0.2">
      <c r="A38" s="1"/>
      <c r="B38" s="22" t="s">
        <v>52</v>
      </c>
      <c r="C38" s="23">
        <v>59.064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59.064</v>
      </c>
      <c r="D40" s="18"/>
      <c r="E40" s="30" t="s">
        <v>39</v>
      </c>
      <c r="F40" s="28">
        <f>F37</f>
        <v>23.463000000000001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702.41500000000008</v>
      </c>
      <c r="D42" s="16"/>
      <c r="E42" s="48" t="s">
        <v>55</v>
      </c>
      <c r="F42" s="42">
        <f>F35-F40</f>
        <v>273.11699999999996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373.17700000000002</v>
      </c>
      <c r="D45" s="12"/>
      <c r="E45" s="19" t="s">
        <v>59</v>
      </c>
      <c r="F45" s="20">
        <v>59.5</v>
      </c>
      <c r="G45" s="12"/>
      <c r="H45" s="1"/>
    </row>
    <row r="46" spans="1:8" ht="15" thickBot="1" x14ac:dyDescent="0.25">
      <c r="A46" s="1"/>
      <c r="B46" s="53" t="s">
        <v>60</v>
      </c>
      <c r="C46" s="54">
        <v>198.136</v>
      </c>
      <c r="D46" s="12"/>
      <c r="E46" s="55" t="s">
        <v>61</v>
      </c>
      <c r="F46" s="56">
        <v>14.715999999999999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571.31299999999999</v>
      </c>
      <c r="D47" s="12"/>
      <c r="E47" s="58" t="s">
        <v>62</v>
      </c>
      <c r="F47" s="59">
        <f>SUM(F45:F46)</f>
        <v>74.215999999999994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0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13.28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89.48</v>
      </c>
      <c r="D51" s="12"/>
      <c r="E51" s="64" t="s">
        <v>67</v>
      </c>
      <c r="F51" s="65">
        <v>3604.4349999999999</v>
      </c>
      <c r="G51" s="1"/>
      <c r="H51" s="1"/>
    </row>
    <row r="52" spans="1:8" x14ac:dyDescent="0.2">
      <c r="A52" s="1"/>
      <c r="B52" s="53" t="s">
        <v>68</v>
      </c>
      <c r="C52" s="54">
        <v>23.202000000000002</v>
      </c>
      <c r="D52" s="12"/>
      <c r="E52" s="66" t="s">
        <v>69</v>
      </c>
      <c r="F52" s="67">
        <v>43.067</v>
      </c>
      <c r="G52" s="1"/>
      <c r="H52" s="1"/>
    </row>
    <row r="53" spans="1:8" ht="15" thickBot="1" x14ac:dyDescent="0.25">
      <c r="A53" s="1"/>
      <c r="B53" s="53" t="s">
        <v>70</v>
      </c>
      <c r="C53" s="54">
        <v>0</v>
      </c>
      <c r="D53" s="12"/>
      <c r="E53" s="68" t="s">
        <v>71</v>
      </c>
      <c r="F53" s="69">
        <v>0</v>
      </c>
      <c r="G53" s="1"/>
      <c r="H53" s="1"/>
    </row>
    <row r="54" spans="1:8" ht="15" x14ac:dyDescent="0.2">
      <c r="A54" s="1"/>
      <c r="B54" s="53" t="s">
        <v>72</v>
      </c>
      <c r="C54" s="54">
        <v>67.742000000000004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193.70400000000001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11358.939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377.60899999999998</v>
      </c>
      <c r="D57" s="12"/>
      <c r="E57" s="39" t="s">
        <v>76</v>
      </c>
      <c r="F57" s="40">
        <v>29472.2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700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2338.6930000000002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700</v>
      </c>
      <c r="D62" s="12"/>
      <c r="E62" s="82" t="s">
        <v>83</v>
      </c>
      <c r="F62" s="83">
        <f>SUM(F60:F61)</f>
        <v>2338.6930000000002</v>
      </c>
      <c r="G62" s="12"/>
      <c r="H62" s="1"/>
    </row>
    <row r="63" spans="1:8" ht="15" thickBot="1" x14ac:dyDescent="0.25">
      <c r="A63" s="1"/>
      <c r="B63" s="84" t="s">
        <v>164</v>
      </c>
      <c r="C63" s="85">
        <v>662.95899999999995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165</v>
      </c>
      <c r="C64" s="85">
        <v>37.040999999999997</v>
      </c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275.899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>
        <v>111.21599999999999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387.11500000000001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9.43</v>
      </c>
      <c r="G70" s="12"/>
      <c r="H70" s="1"/>
    </row>
    <row r="71" spans="1:8" x14ac:dyDescent="0.2">
      <c r="A71" s="1"/>
      <c r="B71" s="89" t="s">
        <v>166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10.276999999999999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167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42060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zoomScaleNormal="100" workbookViewId="0">
      <selection activeCell="J43" sqref="J43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233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1155</v>
      </c>
      <c r="G5" s="372">
        <f>SUM(G6:G10)</f>
        <v>26000</v>
      </c>
      <c r="H5" s="373">
        <f>SUM(H6:H10)</f>
        <v>4242</v>
      </c>
      <c r="I5" s="374">
        <f t="shared" ref="I5:I10" si="0">SUM(F5:H5)</f>
        <v>31397</v>
      </c>
      <c r="J5" s="371">
        <f>SUM(J6:J10)</f>
        <v>1155</v>
      </c>
      <c r="K5" s="372">
        <f>SUM(K6:K10)</f>
        <v>26905.03</v>
      </c>
      <c r="L5" s="373">
        <f>SUM(L6:L10)</f>
        <v>4242</v>
      </c>
      <c r="M5" s="374">
        <f t="shared" ref="M5:M10" si="1">SUM(J5:L5)</f>
        <v>32302.03</v>
      </c>
      <c r="N5" s="371">
        <f>SUM(N6:N10)</f>
        <v>1307.3600000000001</v>
      </c>
      <c r="O5" s="372">
        <f>SUM(O6:O10)</f>
        <v>26905.03</v>
      </c>
      <c r="P5" s="373">
        <f>SUM(P6:P10)</f>
        <v>4242</v>
      </c>
      <c r="Q5" s="374">
        <f t="shared" ref="Q5:Q10" si="2">SUM(N5:P5)</f>
        <v>32454.39</v>
      </c>
      <c r="R5" s="371">
        <f>SUM(R6:R10)</f>
        <v>2018.38</v>
      </c>
      <c r="S5" s="372">
        <f>SUM(S6:S10)</f>
        <v>28075.48</v>
      </c>
      <c r="T5" s="373">
        <f>SUM(T6:T10)</f>
        <v>4729.25</v>
      </c>
      <c r="U5" s="374">
        <f t="shared" ref="U5:U10" si="3">SUM(R5:T5)</f>
        <v>34823.11</v>
      </c>
      <c r="V5" s="375">
        <f>N5/J5</f>
        <v>1.13191341991342</v>
      </c>
      <c r="W5" s="376">
        <f>P5/L5</f>
        <v>1</v>
      </c>
      <c r="X5" s="377">
        <f>P5/H5</f>
        <v>1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393</v>
      </c>
      <c r="G6" s="382">
        <v>0</v>
      </c>
      <c r="H6" s="383">
        <v>0</v>
      </c>
      <c r="I6" s="384">
        <f t="shared" si="0"/>
        <v>393</v>
      </c>
      <c r="J6" s="381">
        <v>393</v>
      </c>
      <c r="K6" s="382">
        <v>0</v>
      </c>
      <c r="L6" s="383">
        <v>0</v>
      </c>
      <c r="M6" s="384">
        <f t="shared" si="1"/>
        <v>393</v>
      </c>
      <c r="N6" s="381">
        <v>477.84</v>
      </c>
      <c r="O6" s="382">
        <v>0</v>
      </c>
      <c r="P6" s="383">
        <v>0</v>
      </c>
      <c r="Q6" s="384">
        <f t="shared" si="2"/>
        <v>477.84</v>
      </c>
      <c r="R6" s="381">
        <v>432.38</v>
      </c>
      <c r="S6" s="382">
        <v>0</v>
      </c>
      <c r="T6" s="383">
        <v>0</v>
      </c>
      <c r="U6" s="384">
        <f t="shared" si="3"/>
        <v>432.38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 t="s">
        <v>456</v>
      </c>
      <c r="C7" s="987" t="s">
        <v>310</v>
      </c>
      <c r="D7" s="987"/>
      <c r="E7" s="988"/>
      <c r="F7" s="381">
        <v>0</v>
      </c>
      <c r="G7" s="382">
        <v>26000</v>
      </c>
      <c r="H7" s="383">
        <v>4242</v>
      </c>
      <c r="I7" s="384">
        <f t="shared" si="0"/>
        <v>30242</v>
      </c>
      <c r="J7" s="381">
        <v>0</v>
      </c>
      <c r="K7" s="382">
        <v>26905.03</v>
      </c>
      <c r="L7" s="383">
        <v>4242</v>
      </c>
      <c r="M7" s="384">
        <f t="shared" si="1"/>
        <v>31147.03</v>
      </c>
      <c r="N7" s="381">
        <v>46.9</v>
      </c>
      <c r="O7" s="382">
        <v>26905.03</v>
      </c>
      <c r="P7" s="383">
        <v>4242</v>
      </c>
      <c r="Q7" s="384">
        <f t="shared" si="2"/>
        <v>31193.93</v>
      </c>
      <c r="R7" s="381">
        <v>21.94</v>
      </c>
      <c r="S7" s="382">
        <v>28075.48</v>
      </c>
      <c r="T7" s="383">
        <v>4729.25</v>
      </c>
      <c r="U7" s="384">
        <f t="shared" si="3"/>
        <v>32826.67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0</v>
      </c>
      <c r="G8" s="382">
        <v>0</v>
      </c>
      <c r="H8" s="383">
        <v>0</v>
      </c>
      <c r="I8" s="384">
        <f t="shared" si="0"/>
        <v>0</v>
      </c>
      <c r="J8" s="381">
        <v>0</v>
      </c>
      <c r="K8" s="382">
        <v>0</v>
      </c>
      <c r="L8" s="383">
        <v>0</v>
      </c>
      <c r="M8" s="384">
        <f t="shared" si="1"/>
        <v>0</v>
      </c>
      <c r="N8" s="381">
        <v>0</v>
      </c>
      <c r="O8" s="382">
        <v>0</v>
      </c>
      <c r="P8" s="383">
        <v>0</v>
      </c>
      <c r="Q8" s="384">
        <f t="shared" si="2"/>
        <v>0</v>
      </c>
      <c r="R8" s="381">
        <v>0</v>
      </c>
      <c r="S8" s="382">
        <v>0</v>
      </c>
      <c r="T8" s="383">
        <v>0</v>
      </c>
      <c r="U8" s="384">
        <f t="shared" si="3"/>
        <v>0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550</v>
      </c>
      <c r="G9" s="382">
        <v>0</v>
      </c>
      <c r="H9" s="383">
        <v>0</v>
      </c>
      <c r="I9" s="384">
        <f t="shared" si="0"/>
        <v>550</v>
      </c>
      <c r="J9" s="381">
        <v>550</v>
      </c>
      <c r="K9" s="382">
        <v>0</v>
      </c>
      <c r="L9" s="383">
        <v>0</v>
      </c>
      <c r="M9" s="384">
        <f t="shared" si="1"/>
        <v>550</v>
      </c>
      <c r="N9" s="381">
        <v>625.49</v>
      </c>
      <c r="O9" s="382">
        <v>0</v>
      </c>
      <c r="P9" s="383">
        <v>0</v>
      </c>
      <c r="Q9" s="384">
        <f t="shared" si="2"/>
        <v>625.49</v>
      </c>
      <c r="R9" s="381">
        <v>671.95</v>
      </c>
      <c r="S9" s="382">
        <v>0</v>
      </c>
      <c r="T9" s="383">
        <v>0</v>
      </c>
      <c r="U9" s="384">
        <f t="shared" si="3"/>
        <v>671.95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>
        <v>212</v>
      </c>
      <c r="G10" s="402">
        <v>0</v>
      </c>
      <c r="H10" s="403">
        <v>0</v>
      </c>
      <c r="I10" s="404">
        <f t="shared" si="0"/>
        <v>212</v>
      </c>
      <c r="J10" s="401">
        <v>212</v>
      </c>
      <c r="K10" s="402">
        <v>0</v>
      </c>
      <c r="L10" s="403">
        <v>0</v>
      </c>
      <c r="M10" s="404">
        <f t="shared" si="1"/>
        <v>212</v>
      </c>
      <c r="N10" s="401">
        <v>157.13</v>
      </c>
      <c r="O10" s="402">
        <v>0</v>
      </c>
      <c r="P10" s="403">
        <v>0</v>
      </c>
      <c r="Q10" s="404">
        <f t="shared" si="2"/>
        <v>157.13</v>
      </c>
      <c r="R10" s="401">
        <v>892.11</v>
      </c>
      <c r="S10" s="402">
        <v>0</v>
      </c>
      <c r="T10" s="403">
        <v>0</v>
      </c>
      <c r="U10" s="404">
        <f t="shared" si="3"/>
        <v>892.11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1155</v>
      </c>
      <c r="G11" s="409">
        <f t="shared" si="4"/>
        <v>26000</v>
      </c>
      <c r="H11" s="410">
        <f t="shared" si="4"/>
        <v>4242</v>
      </c>
      <c r="I11" s="374">
        <f t="shared" si="4"/>
        <v>31397</v>
      </c>
      <c r="J11" s="408">
        <f t="shared" si="4"/>
        <v>1155</v>
      </c>
      <c r="K11" s="409">
        <f t="shared" si="4"/>
        <v>26905.03</v>
      </c>
      <c r="L11" s="410">
        <f t="shared" si="4"/>
        <v>4242</v>
      </c>
      <c r="M11" s="374">
        <f t="shared" si="4"/>
        <v>32302.03</v>
      </c>
      <c r="N11" s="408">
        <f t="shared" si="4"/>
        <v>1143.49</v>
      </c>
      <c r="O11" s="409">
        <f t="shared" si="4"/>
        <v>26905.03</v>
      </c>
      <c r="P11" s="410">
        <f t="shared" si="4"/>
        <v>4221.8599999999997</v>
      </c>
      <c r="Q11" s="374">
        <f t="shared" si="4"/>
        <v>32270.379999999997</v>
      </c>
      <c r="R11" s="408">
        <f t="shared" si="4"/>
        <v>1730.0100000000002</v>
      </c>
      <c r="S11" s="409">
        <f t="shared" si="4"/>
        <v>28075.480000000003</v>
      </c>
      <c r="T11" s="410">
        <f t="shared" si="4"/>
        <v>4753.5399999999991</v>
      </c>
      <c r="U11" s="374">
        <f t="shared" si="4"/>
        <v>34559.030000000006</v>
      </c>
      <c r="V11" s="385">
        <f t="shared" ref="V11:V20" si="5">N11/J11</f>
        <v>0.99003463203463205</v>
      </c>
      <c r="W11" s="386">
        <f t="shared" ref="W11:W20" si="6">P11/L11</f>
        <v>0.99525223950966513</v>
      </c>
      <c r="X11" s="387">
        <f t="shared" ref="X11:X20" si="7">P11/H11</f>
        <v>0.99525223950966513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640</v>
      </c>
      <c r="G12" s="382">
        <v>77</v>
      </c>
      <c r="H12" s="383">
        <v>643.5</v>
      </c>
      <c r="I12" s="384">
        <f t="shared" ref="I12:I19" si="8">SUM(F12:H12)</f>
        <v>1360.5</v>
      </c>
      <c r="J12" s="381">
        <v>640</v>
      </c>
      <c r="K12" s="382">
        <v>182</v>
      </c>
      <c r="L12" s="383">
        <v>643.5</v>
      </c>
      <c r="M12" s="384">
        <f t="shared" ref="M12:M19" si="9">SUM(J12:L12)</f>
        <v>1465.5</v>
      </c>
      <c r="N12" s="381">
        <v>543.29999999999995</v>
      </c>
      <c r="O12" s="382">
        <v>181.89</v>
      </c>
      <c r="P12" s="383">
        <v>598.67999999999995</v>
      </c>
      <c r="Q12" s="384">
        <f t="shared" ref="Q12:Q19" si="10">SUM(N12:P12)</f>
        <v>1323.87</v>
      </c>
      <c r="R12" s="381">
        <v>573.59</v>
      </c>
      <c r="S12" s="382">
        <v>181.66</v>
      </c>
      <c r="T12" s="383">
        <v>502.77</v>
      </c>
      <c r="U12" s="384">
        <f t="shared" ref="U12:U19" si="11">SUM(R12:T12)</f>
        <v>1258.02</v>
      </c>
      <c r="V12" s="385">
        <f t="shared" si="5"/>
        <v>0.84890624999999997</v>
      </c>
      <c r="W12" s="386">
        <f t="shared" si="6"/>
        <v>0.93034965034965023</v>
      </c>
      <c r="X12" s="387">
        <f t="shared" si="7"/>
        <v>0.93034965034965023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300</v>
      </c>
      <c r="G13" s="382">
        <v>0</v>
      </c>
      <c r="H13" s="383">
        <v>2034</v>
      </c>
      <c r="I13" s="384">
        <f t="shared" si="8"/>
        <v>2334</v>
      </c>
      <c r="J13" s="381">
        <v>300</v>
      </c>
      <c r="K13" s="382">
        <v>0</v>
      </c>
      <c r="L13" s="383">
        <v>2034</v>
      </c>
      <c r="M13" s="384">
        <f t="shared" si="9"/>
        <v>2334</v>
      </c>
      <c r="N13" s="381">
        <v>371.81</v>
      </c>
      <c r="O13" s="382">
        <v>0</v>
      </c>
      <c r="P13" s="383">
        <v>1377.71</v>
      </c>
      <c r="Q13" s="384">
        <f t="shared" si="10"/>
        <v>1749.52</v>
      </c>
      <c r="R13" s="381">
        <v>305</v>
      </c>
      <c r="S13" s="382">
        <v>0</v>
      </c>
      <c r="T13" s="383">
        <v>1903.85</v>
      </c>
      <c r="U13" s="384">
        <f t="shared" si="11"/>
        <v>2208.85</v>
      </c>
      <c r="V13" s="385">
        <f t="shared" si="5"/>
        <v>1.2393666666666667</v>
      </c>
      <c r="W13" s="386">
        <f t="shared" si="6"/>
        <v>0.67734021632251717</v>
      </c>
      <c r="X13" s="387">
        <f t="shared" si="7"/>
        <v>0.67734021632251717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30</v>
      </c>
      <c r="G14" s="382">
        <v>0</v>
      </c>
      <c r="H14" s="383">
        <v>420</v>
      </c>
      <c r="I14" s="384">
        <f t="shared" si="8"/>
        <v>450</v>
      </c>
      <c r="J14" s="381">
        <v>30</v>
      </c>
      <c r="K14" s="382">
        <v>0</v>
      </c>
      <c r="L14" s="383">
        <v>420</v>
      </c>
      <c r="M14" s="384">
        <f t="shared" si="9"/>
        <v>450</v>
      </c>
      <c r="N14" s="381">
        <v>0</v>
      </c>
      <c r="O14" s="382">
        <v>0</v>
      </c>
      <c r="P14" s="383">
        <v>639.98</v>
      </c>
      <c r="Q14" s="384">
        <f t="shared" si="10"/>
        <v>639.98</v>
      </c>
      <c r="R14" s="381">
        <v>0</v>
      </c>
      <c r="S14" s="382">
        <v>0</v>
      </c>
      <c r="T14" s="383">
        <v>621.80999999999995</v>
      </c>
      <c r="U14" s="384">
        <f t="shared" si="11"/>
        <v>621.80999999999995</v>
      </c>
      <c r="V14" s="385">
        <f t="shared" si="5"/>
        <v>0</v>
      </c>
      <c r="W14" s="386">
        <f t="shared" si="6"/>
        <v>1.5237619047619049</v>
      </c>
      <c r="X14" s="387">
        <f t="shared" si="7"/>
        <v>1.5237619047619049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30</v>
      </c>
      <c r="G15" s="382">
        <v>10</v>
      </c>
      <c r="H15" s="383">
        <v>650.5</v>
      </c>
      <c r="I15" s="384">
        <f t="shared" si="8"/>
        <v>690.5</v>
      </c>
      <c r="J15" s="381">
        <v>30</v>
      </c>
      <c r="K15" s="382">
        <v>13</v>
      </c>
      <c r="L15" s="383">
        <v>650.5</v>
      </c>
      <c r="M15" s="384">
        <f t="shared" si="9"/>
        <v>693.5</v>
      </c>
      <c r="N15" s="381">
        <v>33.200000000000003</v>
      </c>
      <c r="O15" s="382">
        <v>13</v>
      </c>
      <c r="P15" s="383">
        <v>895.41</v>
      </c>
      <c r="Q15" s="384">
        <f t="shared" si="10"/>
        <v>941.61</v>
      </c>
      <c r="R15" s="381">
        <v>97.67</v>
      </c>
      <c r="S15" s="382">
        <v>38.130000000000003</v>
      </c>
      <c r="T15" s="383">
        <v>756.1</v>
      </c>
      <c r="U15" s="384">
        <f t="shared" si="11"/>
        <v>891.90000000000009</v>
      </c>
      <c r="V15" s="385">
        <f t="shared" si="5"/>
        <v>1.1066666666666667</v>
      </c>
      <c r="W15" s="386">
        <f t="shared" si="6"/>
        <v>1.3764950038431976</v>
      </c>
      <c r="X15" s="387">
        <f t="shared" si="7"/>
        <v>1.3764950038431976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100</v>
      </c>
      <c r="G16" s="382">
        <v>25605</v>
      </c>
      <c r="H16" s="383">
        <v>0</v>
      </c>
      <c r="I16" s="384">
        <f t="shared" si="8"/>
        <v>25705</v>
      </c>
      <c r="J16" s="381">
        <v>100</v>
      </c>
      <c r="K16" s="382">
        <v>26452.03</v>
      </c>
      <c r="L16" s="383">
        <v>0</v>
      </c>
      <c r="M16" s="384">
        <f t="shared" si="9"/>
        <v>26552.03</v>
      </c>
      <c r="N16" s="381">
        <v>194.11</v>
      </c>
      <c r="O16" s="382">
        <v>26452.21</v>
      </c>
      <c r="P16" s="383">
        <v>7.98</v>
      </c>
      <c r="Q16" s="384">
        <f t="shared" si="10"/>
        <v>26654.3</v>
      </c>
      <c r="R16" s="381">
        <v>571.70000000000005</v>
      </c>
      <c r="S16" s="382">
        <v>27612.080000000002</v>
      </c>
      <c r="T16" s="383">
        <v>94.31</v>
      </c>
      <c r="U16" s="384">
        <f t="shared" si="11"/>
        <v>28278.090000000004</v>
      </c>
      <c r="V16" s="385">
        <f t="shared" si="5"/>
        <v>1.9411</v>
      </c>
      <c r="W16" s="386" t="e">
        <f t="shared" si="6"/>
        <v>#DIV/0!</v>
      </c>
      <c r="X16" s="387" t="e">
        <f t="shared" si="7"/>
        <v>#DIV/0!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0</v>
      </c>
      <c r="G17" s="382">
        <v>0</v>
      </c>
      <c r="H17" s="383">
        <v>412</v>
      </c>
      <c r="I17" s="384">
        <f t="shared" si="8"/>
        <v>412</v>
      </c>
      <c r="J17" s="381">
        <v>0</v>
      </c>
      <c r="K17" s="382">
        <v>0</v>
      </c>
      <c r="L17" s="383">
        <v>412</v>
      </c>
      <c r="M17" s="384">
        <f t="shared" si="9"/>
        <v>412</v>
      </c>
      <c r="N17" s="381">
        <v>0</v>
      </c>
      <c r="O17" s="382">
        <v>0</v>
      </c>
      <c r="P17" s="383">
        <v>432.77</v>
      </c>
      <c r="Q17" s="384">
        <f t="shared" si="10"/>
        <v>432.77</v>
      </c>
      <c r="R17" s="381">
        <v>0</v>
      </c>
      <c r="S17" s="382">
        <v>0</v>
      </c>
      <c r="T17" s="383">
        <v>433.71</v>
      </c>
      <c r="U17" s="384">
        <f t="shared" si="11"/>
        <v>433.71</v>
      </c>
      <c r="V17" s="385" t="e">
        <f t="shared" si="5"/>
        <v>#DIV/0!</v>
      </c>
      <c r="W17" s="386">
        <f t="shared" si="6"/>
        <v>1.0504126213592233</v>
      </c>
      <c r="X17" s="387">
        <f t="shared" si="7"/>
        <v>1.0504126213592233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0</v>
      </c>
      <c r="G18" s="382">
        <v>0</v>
      </c>
      <c r="H18" s="383">
        <v>50</v>
      </c>
      <c r="I18" s="384">
        <f t="shared" si="8"/>
        <v>50</v>
      </c>
      <c r="J18" s="381">
        <v>0</v>
      </c>
      <c r="K18" s="382">
        <v>24</v>
      </c>
      <c r="L18" s="383">
        <v>50</v>
      </c>
      <c r="M18" s="384">
        <f t="shared" si="9"/>
        <v>74</v>
      </c>
      <c r="N18" s="381">
        <v>0</v>
      </c>
      <c r="O18" s="382">
        <v>23.95</v>
      </c>
      <c r="P18" s="383">
        <v>246.22</v>
      </c>
      <c r="Q18" s="384">
        <f t="shared" si="10"/>
        <v>270.17</v>
      </c>
      <c r="R18" s="381">
        <v>178.65</v>
      </c>
      <c r="S18" s="382">
        <v>8.14</v>
      </c>
      <c r="T18" s="383">
        <v>405.44</v>
      </c>
      <c r="U18" s="384">
        <f t="shared" si="11"/>
        <v>592.23</v>
      </c>
      <c r="V18" s="385" t="e">
        <f t="shared" si="5"/>
        <v>#DIV/0!</v>
      </c>
      <c r="W18" s="386">
        <f t="shared" si="6"/>
        <v>4.9244000000000003</v>
      </c>
      <c r="X18" s="387">
        <f t="shared" si="7"/>
        <v>4.9244000000000003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55</v>
      </c>
      <c r="G19" s="394">
        <v>308</v>
      </c>
      <c r="H19" s="395">
        <v>32</v>
      </c>
      <c r="I19" s="396">
        <f t="shared" si="8"/>
        <v>395</v>
      </c>
      <c r="J19" s="393">
        <v>55</v>
      </c>
      <c r="K19" s="394">
        <v>234</v>
      </c>
      <c r="L19" s="395">
        <v>32</v>
      </c>
      <c r="M19" s="396">
        <f t="shared" si="9"/>
        <v>321</v>
      </c>
      <c r="N19" s="393">
        <v>1.07</v>
      </c>
      <c r="O19" s="394">
        <v>233.98</v>
      </c>
      <c r="P19" s="395">
        <v>23.11</v>
      </c>
      <c r="Q19" s="396">
        <f t="shared" si="10"/>
        <v>258.15999999999997</v>
      </c>
      <c r="R19" s="393">
        <v>3.4</v>
      </c>
      <c r="S19" s="394">
        <v>235.47</v>
      </c>
      <c r="T19" s="395">
        <v>35.549999999999997</v>
      </c>
      <c r="U19" s="396">
        <f t="shared" si="11"/>
        <v>274.42</v>
      </c>
      <c r="V19" s="411">
        <f t="shared" si="5"/>
        <v>1.9454545454545457E-2</v>
      </c>
      <c r="W19" s="412">
        <f t="shared" si="6"/>
        <v>0.72218749999999998</v>
      </c>
      <c r="X19" s="413">
        <f t="shared" si="7"/>
        <v>0.72218749999999998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 t="shared" si="12"/>
        <v>0</v>
      </c>
      <c r="N20" s="414">
        <f t="shared" si="12"/>
        <v>163.87000000000012</v>
      </c>
      <c r="O20" s="415">
        <f t="shared" si="12"/>
        <v>0</v>
      </c>
      <c r="P20" s="415">
        <f t="shared" si="12"/>
        <v>20.140000000000327</v>
      </c>
      <c r="Q20" s="416">
        <f t="shared" si="12"/>
        <v>184.01000000000204</v>
      </c>
      <c r="R20" s="414">
        <f t="shared" si="12"/>
        <v>288.36999999999989</v>
      </c>
      <c r="S20" s="415">
        <f t="shared" si="12"/>
        <v>0</v>
      </c>
      <c r="T20" s="415">
        <f t="shared" si="12"/>
        <v>-24.289999999999054</v>
      </c>
      <c r="U20" s="416">
        <f t="shared" si="12"/>
        <v>264.07999999999447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 t="s">
        <v>455</v>
      </c>
      <c r="C24" s="981"/>
      <c r="D24" s="981"/>
      <c r="E24" s="982"/>
      <c r="F24" s="436">
        <v>28060.03</v>
      </c>
      <c r="G24" s="437">
        <v>28060.03</v>
      </c>
      <c r="H24" s="438">
        <v>0</v>
      </c>
      <c r="I24" s="439">
        <v>4242</v>
      </c>
      <c r="J24" s="436">
        <v>28048.52</v>
      </c>
      <c r="K24" s="437">
        <v>28212.39</v>
      </c>
      <c r="L24" s="438">
        <v>163.87</v>
      </c>
      <c r="M24" s="439">
        <v>4242</v>
      </c>
      <c r="N24" s="436">
        <v>29829.78</v>
      </c>
      <c r="O24" s="437">
        <v>30093.86</v>
      </c>
      <c r="P24" s="438">
        <v>264.08</v>
      </c>
      <c r="Q24" s="439">
        <v>4729.25</v>
      </c>
      <c r="R24" s="440">
        <f>J24/F24</f>
        <v>0.99958980799379049</v>
      </c>
      <c r="S24" s="440">
        <f>K24/G24</f>
        <v>1.0054297874948814</v>
      </c>
      <c r="T24" s="441">
        <f>L24-P24</f>
        <v>-100.20999999999998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3">SUM(F24:F24)</f>
        <v>28060.03</v>
      </c>
      <c r="G25" s="444">
        <f t="shared" si="13"/>
        <v>28060.03</v>
      </c>
      <c r="H25" s="445">
        <f t="shared" si="13"/>
        <v>0</v>
      </c>
      <c r="I25" s="446">
        <f t="shared" si="13"/>
        <v>4242</v>
      </c>
      <c r="J25" s="444">
        <f t="shared" si="13"/>
        <v>28048.52</v>
      </c>
      <c r="K25" s="444">
        <f t="shared" si="13"/>
        <v>28212.39</v>
      </c>
      <c r="L25" s="445">
        <f t="shared" si="13"/>
        <v>163.87</v>
      </c>
      <c r="M25" s="446">
        <f t="shared" si="13"/>
        <v>4242</v>
      </c>
      <c r="N25" s="444">
        <f t="shared" si="13"/>
        <v>29829.78</v>
      </c>
      <c r="O25" s="444">
        <f t="shared" si="13"/>
        <v>30093.86</v>
      </c>
      <c r="P25" s="445">
        <f t="shared" si="13"/>
        <v>264.08</v>
      </c>
      <c r="Q25" s="446">
        <f t="shared" si="13"/>
        <v>4729.25</v>
      </c>
      <c r="R25" s="447">
        <f>J25/F25</f>
        <v>0.99958980799379049</v>
      </c>
      <c r="S25" s="447">
        <f>K25/G25</f>
        <v>1.0054297874948814</v>
      </c>
      <c r="T25" s="448">
        <f>L25-P25</f>
        <v>-100.20999999999998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4242</v>
      </c>
      <c r="I26" s="938"/>
      <c r="J26" s="449"/>
      <c r="K26" s="449"/>
      <c r="L26" s="943">
        <f>L25+M25</f>
        <v>4405.87</v>
      </c>
      <c r="M26" s="938"/>
      <c r="N26" s="449"/>
      <c r="O26" s="449"/>
      <c r="P26" s="943">
        <f>P25+Q25</f>
        <v>4993.33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296.58</v>
      </c>
      <c r="G30" s="461">
        <v>437.9</v>
      </c>
      <c r="H30" s="462">
        <v>162.80000000000001</v>
      </c>
      <c r="I30" s="463">
        <v>373.18</v>
      </c>
      <c r="J30" s="460">
        <v>273.10000000000002</v>
      </c>
      <c r="K30" s="461">
        <v>702.4</v>
      </c>
      <c r="L30" s="463">
        <v>217.8</v>
      </c>
      <c r="M30" s="463">
        <v>377.6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76.42</v>
      </c>
      <c r="G31" s="934"/>
      <c r="H31" s="933">
        <v>66.069999999999993</v>
      </c>
      <c r="I31" s="935"/>
      <c r="J31" s="933">
        <v>72.2</v>
      </c>
      <c r="K31" s="934"/>
      <c r="L31" s="933">
        <v>63.38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26.02</v>
      </c>
      <c r="G32" s="948"/>
      <c r="H32" s="948"/>
      <c r="I32" s="949"/>
      <c r="J32" s="947">
        <v>26.07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386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387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 t="s">
        <v>454</v>
      </c>
      <c r="C36" s="918"/>
      <c r="D36" s="918"/>
      <c r="E36" s="919"/>
      <c r="F36" s="485">
        <v>26905.03</v>
      </c>
      <c r="G36" s="486">
        <v>665.57899999999995</v>
      </c>
      <c r="H36" s="487">
        <f>F36+G36</f>
        <v>27570.609</v>
      </c>
      <c r="I36" s="488">
        <v>26905.03</v>
      </c>
      <c r="J36" s="488">
        <v>829.45</v>
      </c>
      <c r="K36" s="487">
        <f>I36+J36</f>
        <v>27734.48</v>
      </c>
      <c r="L36" s="489">
        <f>K36-H36</f>
        <v>163.87099999999919</v>
      </c>
      <c r="M36" s="490"/>
      <c r="N36" s="917" t="s">
        <v>454</v>
      </c>
      <c r="O36" s="918"/>
      <c r="P36" s="918"/>
      <c r="Q36" s="919"/>
      <c r="R36" s="485">
        <v>28075.48</v>
      </c>
      <c r="S36" s="486">
        <v>520.94000000000005</v>
      </c>
      <c r="T36" s="487">
        <f>R36+S36</f>
        <v>28596.42</v>
      </c>
      <c r="U36" s="488">
        <v>28075.48</v>
      </c>
      <c r="V36" s="488">
        <v>785.02</v>
      </c>
      <c r="W36" s="487">
        <f>U36+V36</f>
        <v>28860.5</v>
      </c>
      <c r="X36" s="489">
        <f>W36-T36</f>
        <v>264.08000000000175</v>
      </c>
      <c r="Y36" s="491"/>
      <c r="Z36" s="492">
        <f>H36-T36</f>
        <v>-1025.8109999999979</v>
      </c>
      <c r="AA36" s="493">
        <f>K36-W36</f>
        <v>-1126.0200000000004</v>
      </c>
      <c r="AB36" s="494">
        <f>Z36-AA36</f>
        <v>100.20900000000256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v>0</v>
      </c>
      <c r="I37" s="496" t="s">
        <v>388</v>
      </c>
      <c r="J37" s="497"/>
      <c r="K37" s="495">
        <v>163.87</v>
      </c>
      <c r="L37" s="498">
        <f>H37+K37</f>
        <v>163.87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v>0</v>
      </c>
      <c r="U37" s="496" t="s">
        <v>388</v>
      </c>
      <c r="V37" s="497"/>
      <c r="W37" s="495">
        <v>264.08</v>
      </c>
      <c r="X37" s="498">
        <f>T37+W37</f>
        <v>264.08</v>
      </c>
      <c r="Y37" s="500"/>
      <c r="Z37" s="501">
        <f>SUM(Z36:Z36)</f>
        <v>-1025.8109999999979</v>
      </c>
      <c r="AA37" s="502">
        <f>SUM(AA36:AA36)</f>
        <v>-1126.0200000000004</v>
      </c>
      <c r="AB37" s="503">
        <f>Z37-AA37</f>
        <v>100.20900000000256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 t="e">
        <f>H37/T37</f>
        <v>#DIV/0!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>
        <f>K37/W37</f>
        <v>0.62053165707361413</v>
      </c>
    </row>
    <row r="41" spans="1:28" s="484" customFormat="1" ht="13.5" thickBot="1" x14ac:dyDescent="0.25">
      <c r="A41" s="454"/>
      <c r="B41" s="454"/>
      <c r="C41" s="514" t="s">
        <v>357</v>
      </c>
      <c r="D41" s="454" t="s">
        <v>166</v>
      </c>
      <c r="E41" s="454"/>
      <c r="F41" s="454"/>
      <c r="G41" s="454"/>
      <c r="H41" s="515" t="s">
        <v>358</v>
      </c>
      <c r="I41" s="515"/>
      <c r="J41" s="516"/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390</v>
      </c>
      <c r="AA41" s="520"/>
      <c r="AB41" s="521">
        <f>L37/X37</f>
        <v>0.62053165707361413</v>
      </c>
    </row>
    <row r="42" spans="1:28" ht="12.75" x14ac:dyDescent="0.2">
      <c r="C42" s="926" t="s">
        <v>453</v>
      </c>
      <c r="D42" s="926"/>
      <c r="H42" s="454" t="s">
        <v>167</v>
      </c>
      <c r="J42" s="454" t="s">
        <v>98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</sheetData>
  <mergeCells count="77"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  <mergeCell ref="B11:E11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B12:E12"/>
    <mergeCell ref="B15:E15"/>
    <mergeCell ref="B16:E16"/>
    <mergeCell ref="B18:E18"/>
    <mergeCell ref="B19:E19"/>
    <mergeCell ref="B20:E20"/>
    <mergeCell ref="B17:E17"/>
    <mergeCell ref="U22:X22"/>
    <mergeCell ref="B23:E23"/>
    <mergeCell ref="B24:E24"/>
    <mergeCell ref="N22:Q22"/>
    <mergeCell ref="F22:I22"/>
    <mergeCell ref="J22:M22"/>
    <mergeCell ref="R22:R23"/>
    <mergeCell ref="S22:S23"/>
    <mergeCell ref="T22:T23"/>
    <mergeCell ref="B29:E30"/>
    <mergeCell ref="B25:E25"/>
    <mergeCell ref="H26:I26"/>
    <mergeCell ref="W26:X26"/>
    <mergeCell ref="B28:E28"/>
    <mergeCell ref="F28:I28"/>
    <mergeCell ref="J28:M28"/>
    <mergeCell ref="N28:Q28"/>
    <mergeCell ref="L26:M26"/>
    <mergeCell ref="P26:Q26"/>
    <mergeCell ref="R37:S37"/>
    <mergeCell ref="Z34:AB34"/>
    <mergeCell ref="N31:O31"/>
    <mergeCell ref="P31:Q31"/>
    <mergeCell ref="B32:E32"/>
    <mergeCell ref="F32:I32"/>
    <mergeCell ref="J32:M32"/>
    <mergeCell ref="N32:Q32"/>
    <mergeCell ref="B31:C31"/>
    <mergeCell ref="D31:E31"/>
    <mergeCell ref="F31:G31"/>
    <mergeCell ref="R34:X34"/>
    <mergeCell ref="H31:I31"/>
    <mergeCell ref="J31:K31"/>
    <mergeCell ref="L31:M31"/>
    <mergeCell ref="F34:L34"/>
    <mergeCell ref="B35:E35"/>
    <mergeCell ref="N35:Q35"/>
    <mergeCell ref="B34:E34"/>
    <mergeCell ref="N34:Q34"/>
    <mergeCell ref="B36:E36"/>
    <mergeCell ref="N36:Q36"/>
    <mergeCell ref="C42:D42"/>
    <mergeCell ref="L42:N42"/>
    <mergeCell ref="B37:E37"/>
    <mergeCell ref="F37:G37"/>
    <mergeCell ref="N37:Q37"/>
  </mergeCells>
  <pageMargins left="0.7" right="0.7" top="0.78740157499999996" bottom="0.78740157499999996" header="0.3" footer="0.3"/>
  <pageSetup paperSize="9" scale="3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>
      <selection activeCell="G3" sqref="G3:G6"/>
    </sheetView>
  </sheetViews>
  <sheetFormatPr defaultColWidth="9.140625" defaultRowHeight="12.75" x14ac:dyDescent="0.2"/>
  <cols>
    <col min="1" max="1" width="19" style="257" bestFit="1" customWidth="1"/>
    <col min="2" max="2" width="14.5703125" style="257" customWidth="1"/>
    <col min="3" max="3" width="14.7109375" style="257" customWidth="1"/>
    <col min="4" max="4" width="17.140625" style="257" customWidth="1"/>
    <col min="5" max="5" width="15.28515625" style="257" customWidth="1"/>
    <col min="6" max="6" width="15.42578125" style="257" customWidth="1"/>
    <col min="7" max="7" width="38.42578125" style="256" bestFit="1" customWidth="1"/>
    <col min="8" max="8" width="13.7109375" style="256" customWidth="1"/>
    <col min="9" max="16384" width="9.140625" style="257"/>
  </cols>
  <sheetData>
    <row r="1" spans="1:8" ht="15.75" x14ac:dyDescent="0.25">
      <c r="A1" s="877" t="s">
        <v>237</v>
      </c>
      <c r="B1" s="877"/>
      <c r="C1" s="877"/>
      <c r="D1" s="877"/>
      <c r="E1" s="877"/>
      <c r="F1" s="877"/>
    </row>
    <row r="2" spans="1:8" ht="13.5" thickBot="1" x14ac:dyDescent="0.25">
      <c r="A2" s="258"/>
      <c r="B2" s="258"/>
      <c r="C2" s="258"/>
      <c r="D2" s="258"/>
      <c r="E2" s="258"/>
      <c r="F2" s="258"/>
    </row>
    <row r="3" spans="1:8" x14ac:dyDescent="0.2">
      <c r="A3" s="259" t="s">
        <v>187</v>
      </c>
      <c r="B3" s="878" t="s">
        <v>238</v>
      </c>
      <c r="C3" s="879"/>
      <c r="D3" s="880" t="s">
        <v>239</v>
      </c>
      <c r="E3" s="880"/>
      <c r="F3" s="881"/>
      <c r="G3" s="882" t="s">
        <v>240</v>
      </c>
    </row>
    <row r="4" spans="1:8" x14ac:dyDescent="0.2">
      <c r="A4" s="885" t="s">
        <v>241</v>
      </c>
      <c r="B4" s="260"/>
      <c r="C4" s="261"/>
      <c r="D4" s="886" t="s">
        <v>242</v>
      </c>
      <c r="E4" s="886"/>
      <c r="F4" s="887"/>
      <c r="G4" s="883"/>
    </row>
    <row r="5" spans="1:8" ht="12.75" customHeight="1" x14ac:dyDescent="0.2">
      <c r="A5" s="885"/>
      <c r="B5" s="262" t="s">
        <v>243</v>
      </c>
      <c r="C5" s="263" t="s">
        <v>244</v>
      </c>
      <c r="D5" s="888" t="s">
        <v>245</v>
      </c>
      <c r="E5" s="890" t="s">
        <v>246</v>
      </c>
      <c r="F5" s="892" t="s">
        <v>247</v>
      </c>
      <c r="G5" s="883"/>
    </row>
    <row r="6" spans="1:8" ht="13.5" thickBot="1" x14ac:dyDescent="0.25">
      <c r="A6" s="264"/>
      <c r="B6" s="265" t="s">
        <v>248</v>
      </c>
      <c r="C6" s="266" t="s">
        <v>248</v>
      </c>
      <c r="D6" s="889"/>
      <c r="E6" s="891"/>
      <c r="F6" s="893"/>
      <c r="G6" s="884"/>
      <c r="H6" s="267"/>
    </row>
    <row r="7" spans="1:8" ht="15" x14ac:dyDescent="0.25">
      <c r="A7" s="865" t="s">
        <v>249</v>
      </c>
      <c r="B7" s="871">
        <f>SUM(B8,C8)</f>
        <v>45729.02</v>
      </c>
      <c r="C7" s="872"/>
      <c r="D7" s="268">
        <v>40000</v>
      </c>
      <c r="E7" s="269">
        <v>5729.02</v>
      </c>
      <c r="F7" s="270"/>
      <c r="G7" s="270"/>
    </row>
    <row r="8" spans="1:8" ht="15.75" thickBot="1" x14ac:dyDescent="0.3">
      <c r="A8" s="866"/>
      <c r="B8" s="271">
        <v>-49199.76</v>
      </c>
      <c r="C8" s="272">
        <v>94928.78</v>
      </c>
      <c r="D8" s="273"/>
      <c r="E8" s="274"/>
      <c r="F8" s="275"/>
      <c r="G8" s="275"/>
    </row>
    <row r="9" spans="1:8" ht="15" x14ac:dyDescent="0.25">
      <c r="A9" s="869" t="s">
        <v>250</v>
      </c>
      <c r="B9" s="867">
        <f>SUM(B10,C10)</f>
        <v>174914.44</v>
      </c>
      <c r="C9" s="868"/>
      <c r="D9" s="276">
        <v>87414.44</v>
      </c>
      <c r="E9" s="277">
        <v>87500</v>
      </c>
      <c r="F9" s="270"/>
      <c r="G9" s="270"/>
    </row>
    <row r="10" spans="1:8" ht="15.75" thickBot="1" x14ac:dyDescent="0.3">
      <c r="A10" s="870"/>
      <c r="B10" s="271">
        <v>52509.440000000002</v>
      </c>
      <c r="C10" s="272">
        <v>122405</v>
      </c>
      <c r="D10" s="278"/>
      <c r="E10" s="279"/>
      <c r="F10" s="275"/>
      <c r="G10" s="275"/>
    </row>
    <row r="11" spans="1:8" ht="15" x14ac:dyDescent="0.25">
      <c r="A11" s="875" t="s">
        <v>251</v>
      </c>
      <c r="B11" s="871">
        <f>SUM(B12,C12)</f>
        <v>88968.36</v>
      </c>
      <c r="C11" s="872"/>
      <c r="D11" s="280">
        <v>59018.36</v>
      </c>
      <c r="E11" s="281">
        <v>29950</v>
      </c>
      <c r="F11" s="282"/>
      <c r="G11" s="282"/>
    </row>
    <row r="12" spans="1:8" ht="15.75" thickBot="1" x14ac:dyDescent="0.3">
      <c r="A12" s="870"/>
      <c r="B12" s="271">
        <v>-24379.64</v>
      </c>
      <c r="C12" s="272">
        <v>113348</v>
      </c>
      <c r="D12" s="273"/>
      <c r="E12" s="274"/>
      <c r="F12" s="275"/>
      <c r="G12" s="275"/>
    </row>
    <row r="13" spans="1:8" ht="15" x14ac:dyDescent="0.25">
      <c r="A13" s="865" t="s">
        <v>252</v>
      </c>
      <c r="B13" s="867">
        <f>SUM(B14,C14)</f>
        <v>113920.07</v>
      </c>
      <c r="C13" s="868"/>
      <c r="D13" s="283">
        <v>63920.07</v>
      </c>
      <c r="E13" s="284">
        <v>50000</v>
      </c>
      <c r="F13" s="270"/>
      <c r="G13" s="270"/>
    </row>
    <row r="14" spans="1:8" ht="15.75" thickBot="1" x14ac:dyDescent="0.3">
      <c r="A14" s="866"/>
      <c r="B14" s="271">
        <v>73185.070000000007</v>
      </c>
      <c r="C14" s="272">
        <v>40735</v>
      </c>
      <c r="D14" s="285"/>
      <c r="E14" s="286"/>
      <c r="F14" s="275"/>
      <c r="G14" s="275"/>
    </row>
    <row r="15" spans="1:8" ht="15" x14ac:dyDescent="0.25">
      <c r="A15" s="876" t="s">
        <v>253</v>
      </c>
      <c r="B15" s="871">
        <f>SUM(B16,C16)</f>
        <v>192756.71</v>
      </c>
      <c r="C15" s="872"/>
      <c r="D15" s="280">
        <v>192756.71</v>
      </c>
      <c r="E15" s="281">
        <v>0</v>
      </c>
      <c r="F15" s="270"/>
      <c r="G15" s="270"/>
    </row>
    <row r="16" spans="1:8" ht="15.75" thickBot="1" x14ac:dyDescent="0.3">
      <c r="A16" s="866"/>
      <c r="B16" s="271">
        <v>18337.96</v>
      </c>
      <c r="C16" s="272">
        <v>174418.75</v>
      </c>
      <c r="D16" s="273"/>
      <c r="E16" s="281"/>
      <c r="F16" s="275"/>
      <c r="G16" s="275"/>
    </row>
    <row r="17" spans="1:13" ht="15" x14ac:dyDescent="0.25">
      <c r="A17" s="869" t="s">
        <v>254</v>
      </c>
      <c r="B17" s="867">
        <f>SUM(B18,C18)</f>
        <v>30794.160000000003</v>
      </c>
      <c r="C17" s="868"/>
      <c r="D17" s="284"/>
      <c r="E17" s="284"/>
      <c r="F17" s="287">
        <v>30794.16</v>
      </c>
      <c r="G17" s="287"/>
      <c r="M17" s="288"/>
    </row>
    <row r="18" spans="1:13" ht="15.75" thickBot="1" x14ac:dyDescent="0.3">
      <c r="A18" s="870"/>
      <c r="B18" s="271">
        <v>-163963.72</v>
      </c>
      <c r="C18" s="272">
        <v>194757.88</v>
      </c>
      <c r="D18" s="286"/>
      <c r="E18" s="286"/>
      <c r="F18" s="289"/>
      <c r="G18" s="289"/>
    </row>
    <row r="19" spans="1:13" ht="15" x14ac:dyDescent="0.25">
      <c r="A19" s="875" t="s">
        <v>255</v>
      </c>
      <c r="B19" s="871">
        <f>SUM(B20,C20)</f>
        <v>55256.01</v>
      </c>
      <c r="C19" s="872"/>
      <c r="D19" s="284">
        <v>25256.01</v>
      </c>
      <c r="E19" s="284">
        <v>30000</v>
      </c>
      <c r="F19" s="270"/>
      <c r="G19" s="270"/>
    </row>
    <row r="20" spans="1:13" ht="15.75" thickBot="1" x14ac:dyDescent="0.3">
      <c r="A20" s="873"/>
      <c r="B20" s="290">
        <v>-2894.99</v>
      </c>
      <c r="C20" s="291">
        <v>58151</v>
      </c>
      <c r="D20" s="286"/>
      <c r="E20" s="286"/>
      <c r="F20" s="275"/>
      <c r="G20" s="275"/>
    </row>
    <row r="21" spans="1:13" ht="15" x14ac:dyDescent="0.25">
      <c r="A21" s="865" t="s">
        <v>256</v>
      </c>
      <c r="B21" s="867">
        <f>SUM(B22,C22)</f>
        <v>96716.400000000009</v>
      </c>
      <c r="C21" s="868"/>
      <c r="D21" s="268">
        <v>86716.4</v>
      </c>
      <c r="E21" s="269">
        <v>10000</v>
      </c>
      <c r="F21" s="292"/>
      <c r="G21" s="292"/>
    </row>
    <row r="22" spans="1:13" ht="15.75" thickBot="1" x14ac:dyDescent="0.3">
      <c r="A22" s="866"/>
      <c r="B22" s="271">
        <v>22054.05</v>
      </c>
      <c r="C22" s="272">
        <v>74662.350000000006</v>
      </c>
      <c r="D22" s="293"/>
      <c r="E22" s="294"/>
      <c r="F22" s="295"/>
      <c r="G22" s="295"/>
    </row>
    <row r="23" spans="1:13" ht="15" customHeight="1" x14ac:dyDescent="0.25">
      <c r="A23" s="875" t="s">
        <v>257</v>
      </c>
      <c r="B23" s="871">
        <f>SUM(B24,C24)</f>
        <v>314233.66000000003</v>
      </c>
      <c r="C23" s="872"/>
      <c r="D23" s="296">
        <v>314233.65999999997</v>
      </c>
      <c r="E23" s="281">
        <v>0</v>
      </c>
      <c r="F23" s="282"/>
      <c r="G23" s="282" t="s">
        <v>258</v>
      </c>
    </row>
    <row r="24" spans="1:13" ht="15.75" thickBot="1" x14ac:dyDescent="0.3">
      <c r="A24" s="870"/>
      <c r="B24" s="271">
        <v>183947.66</v>
      </c>
      <c r="C24" s="297">
        <v>130286</v>
      </c>
      <c r="D24" s="298"/>
      <c r="E24" s="286"/>
      <c r="F24" s="275"/>
      <c r="G24" s="275"/>
    </row>
    <row r="25" spans="1:13" ht="15" x14ac:dyDescent="0.25">
      <c r="A25" s="869" t="s">
        <v>259</v>
      </c>
      <c r="B25" s="867">
        <f>SUM(B26,C26)</f>
        <v>44658.7</v>
      </c>
      <c r="C25" s="868"/>
      <c r="D25" s="299">
        <v>13458.7</v>
      </c>
      <c r="E25" s="300">
        <v>31200</v>
      </c>
      <c r="F25" s="270"/>
      <c r="G25" s="270"/>
    </row>
    <row r="26" spans="1:13" ht="15.75" thickBot="1" x14ac:dyDescent="0.3">
      <c r="A26" s="874"/>
      <c r="B26" s="271">
        <v>44658.7</v>
      </c>
      <c r="C26" s="297">
        <v>0</v>
      </c>
      <c r="D26" s="273"/>
      <c r="E26" s="281"/>
      <c r="F26" s="282"/>
      <c r="G26" s="282"/>
    </row>
    <row r="27" spans="1:13" ht="15" x14ac:dyDescent="0.25">
      <c r="A27" s="875" t="s">
        <v>260</v>
      </c>
      <c r="B27" s="871">
        <f>SUM(B28,C28)</f>
        <v>184043.86000000002</v>
      </c>
      <c r="C27" s="872"/>
      <c r="D27" s="283">
        <v>133158.28</v>
      </c>
      <c r="E27" s="284">
        <v>50885.58</v>
      </c>
      <c r="F27" s="270"/>
      <c r="G27" s="270"/>
    </row>
    <row r="28" spans="1:13" ht="15.75" thickBot="1" x14ac:dyDescent="0.3">
      <c r="A28" s="873"/>
      <c r="B28" s="290">
        <v>20143.849999999999</v>
      </c>
      <c r="C28" s="291">
        <v>163900.01</v>
      </c>
      <c r="D28" s="278"/>
      <c r="E28" s="301"/>
      <c r="F28" s="275"/>
      <c r="G28" s="275"/>
    </row>
    <row r="29" spans="1:13" ht="15" x14ac:dyDescent="0.25">
      <c r="A29" s="869" t="s">
        <v>261</v>
      </c>
      <c r="B29" s="867">
        <f>SUM(B30,C30)</f>
        <v>49667.98</v>
      </c>
      <c r="C29" s="868"/>
      <c r="D29" s="284">
        <v>29667.98</v>
      </c>
      <c r="E29" s="284">
        <v>20000</v>
      </c>
      <c r="F29" s="270"/>
      <c r="G29" s="270"/>
    </row>
    <row r="30" spans="1:13" ht="15.75" thickBot="1" x14ac:dyDescent="0.3">
      <c r="A30" s="870"/>
      <c r="B30" s="271">
        <v>-57282.74</v>
      </c>
      <c r="C30" s="272">
        <v>106950.72</v>
      </c>
      <c r="D30" s="286"/>
      <c r="E30" s="286"/>
      <c r="F30" s="282"/>
      <c r="G30" s="282"/>
    </row>
    <row r="31" spans="1:13" ht="15" x14ac:dyDescent="0.25">
      <c r="A31" s="865" t="s">
        <v>262</v>
      </c>
      <c r="B31" s="867">
        <f>SUM(B32,C32)</f>
        <v>40168.69</v>
      </c>
      <c r="C31" s="868"/>
      <c r="D31" s="284">
        <v>20168.689999999999</v>
      </c>
      <c r="E31" s="284">
        <v>20000</v>
      </c>
      <c r="F31" s="270"/>
      <c r="G31" s="270"/>
    </row>
    <row r="32" spans="1:13" ht="15.75" thickBot="1" x14ac:dyDescent="0.3">
      <c r="A32" s="866"/>
      <c r="B32" s="271">
        <v>0</v>
      </c>
      <c r="C32" s="272">
        <v>40168.69</v>
      </c>
      <c r="D32" s="286"/>
      <c r="E32" s="286"/>
      <c r="F32" s="282"/>
      <c r="G32" s="282"/>
    </row>
    <row r="33" spans="1:7" ht="15" customHeight="1" x14ac:dyDescent="0.25">
      <c r="A33" s="869" t="s">
        <v>263</v>
      </c>
      <c r="B33" s="871">
        <f>SUM(B34,C34)</f>
        <v>980695.05999999994</v>
      </c>
      <c r="C33" s="872"/>
      <c r="D33" s="284">
        <v>800695.06</v>
      </c>
      <c r="E33" s="284">
        <v>180000</v>
      </c>
      <c r="F33" s="270"/>
      <c r="G33" s="270" t="s">
        <v>264</v>
      </c>
    </row>
    <row r="34" spans="1:7" ht="15.75" thickBot="1" x14ac:dyDescent="0.3">
      <c r="A34" s="870"/>
      <c r="B34" s="271">
        <v>943476.19</v>
      </c>
      <c r="C34" s="272">
        <v>37218.870000000003</v>
      </c>
      <c r="D34" s="286"/>
      <c r="E34" s="286"/>
      <c r="F34" s="275"/>
      <c r="G34" s="275"/>
    </row>
    <row r="35" spans="1:7" ht="15" x14ac:dyDescent="0.25">
      <c r="A35" s="869" t="s">
        <v>265</v>
      </c>
      <c r="B35" s="871">
        <f>SUM(B36,C36)</f>
        <v>236396.88</v>
      </c>
      <c r="C35" s="872"/>
      <c r="D35" s="280">
        <v>156396.88</v>
      </c>
      <c r="E35" s="302">
        <v>80000</v>
      </c>
      <c r="F35" s="282"/>
      <c r="G35" s="282"/>
    </row>
    <row r="36" spans="1:7" ht="15.75" thickBot="1" x14ac:dyDescent="0.3">
      <c r="A36" s="873"/>
      <c r="B36" s="290">
        <v>231956.88</v>
      </c>
      <c r="C36" s="291">
        <v>4440</v>
      </c>
      <c r="D36" s="280"/>
      <c r="E36" s="281"/>
      <c r="F36" s="275"/>
      <c r="G36" s="275"/>
    </row>
    <row r="37" spans="1:7" ht="15" x14ac:dyDescent="0.25">
      <c r="A37" s="865" t="s">
        <v>266</v>
      </c>
      <c r="B37" s="867">
        <f>SUM(B38,C38)</f>
        <v>263207.52</v>
      </c>
      <c r="C37" s="868"/>
      <c r="D37" s="283"/>
      <c r="E37" s="303"/>
      <c r="F37" s="292">
        <v>263207.52</v>
      </c>
      <c r="G37" s="292"/>
    </row>
    <row r="38" spans="1:7" ht="15.75" thickBot="1" x14ac:dyDescent="0.3">
      <c r="A38" s="866"/>
      <c r="B38" s="271">
        <v>-2559557.81</v>
      </c>
      <c r="C38" s="272">
        <v>2822765.33</v>
      </c>
      <c r="D38" s="285"/>
      <c r="E38" s="304"/>
      <c r="F38" s="305"/>
      <c r="G38" s="305"/>
    </row>
    <row r="39" spans="1:7" ht="15" customHeight="1" x14ac:dyDescent="0.25">
      <c r="A39" s="869" t="s">
        <v>267</v>
      </c>
      <c r="B39" s="867">
        <f>SUM(B40,C40)</f>
        <v>3409268.43</v>
      </c>
      <c r="C39" s="868"/>
      <c r="D39" s="306">
        <v>3083170.43</v>
      </c>
      <c r="E39" s="307">
        <v>326098</v>
      </c>
      <c r="F39" s="308"/>
      <c r="G39" s="287" t="s">
        <v>264</v>
      </c>
    </row>
    <row r="40" spans="1:7" ht="15.75" thickBot="1" x14ac:dyDescent="0.3">
      <c r="A40" s="870"/>
      <c r="B40" s="271">
        <v>3108678.45</v>
      </c>
      <c r="C40" s="297">
        <v>300589.98</v>
      </c>
      <c r="D40" s="309">
        <v>0</v>
      </c>
      <c r="E40" s="310">
        <v>0</v>
      </c>
      <c r="F40" s="311">
        <v>3409268.43</v>
      </c>
      <c r="G40" s="312" t="s">
        <v>268</v>
      </c>
    </row>
    <row r="41" spans="1:7" ht="15" x14ac:dyDescent="0.25">
      <c r="A41" s="865" t="s">
        <v>269</v>
      </c>
      <c r="B41" s="867">
        <f>SUM(B42,C42)</f>
        <v>5355.67</v>
      </c>
      <c r="C41" s="868"/>
      <c r="D41" s="283">
        <v>5355.67</v>
      </c>
      <c r="E41" s="284"/>
      <c r="F41" s="270"/>
      <c r="G41" s="270"/>
    </row>
    <row r="42" spans="1:7" ht="15.75" thickBot="1" x14ac:dyDescent="0.3">
      <c r="A42" s="866"/>
      <c r="B42" s="313">
        <v>1006.91</v>
      </c>
      <c r="C42" s="272">
        <v>4348.76</v>
      </c>
      <c r="D42" s="314"/>
      <c r="E42" s="315"/>
      <c r="F42" s="275"/>
      <c r="G42" s="275"/>
    </row>
    <row r="44" spans="1:7" x14ac:dyDescent="0.2">
      <c r="A44" s="288" t="s">
        <v>187</v>
      </c>
      <c r="G44" s="256" t="s">
        <v>270</v>
      </c>
    </row>
    <row r="45" spans="1:7" x14ac:dyDescent="0.2">
      <c r="G45" s="256" t="s">
        <v>271</v>
      </c>
    </row>
  </sheetData>
  <mergeCells count="45">
    <mergeCell ref="A1:F1"/>
    <mergeCell ref="B3:C3"/>
    <mergeCell ref="D3:F3"/>
    <mergeCell ref="G3:G6"/>
    <mergeCell ref="A4:A5"/>
    <mergeCell ref="D4:F4"/>
    <mergeCell ref="D5:D6"/>
    <mergeCell ref="E5:E6"/>
    <mergeCell ref="F5:F6"/>
    <mergeCell ref="A7:A8"/>
    <mergeCell ref="B7:C7"/>
    <mergeCell ref="A9:A10"/>
    <mergeCell ref="B9:C9"/>
    <mergeCell ref="A11:A12"/>
    <mergeCell ref="B11:C11"/>
    <mergeCell ref="A13:A14"/>
    <mergeCell ref="B13:C13"/>
    <mergeCell ref="A15:A16"/>
    <mergeCell ref="B15:C15"/>
    <mergeCell ref="A17:A18"/>
    <mergeCell ref="B17:C17"/>
    <mergeCell ref="A19:A20"/>
    <mergeCell ref="B19:C19"/>
    <mergeCell ref="A21:A22"/>
    <mergeCell ref="B21:C21"/>
    <mergeCell ref="A23:A24"/>
    <mergeCell ref="B23:C23"/>
    <mergeCell ref="A25:A26"/>
    <mergeCell ref="B25:C25"/>
    <mergeCell ref="A27:A28"/>
    <mergeCell ref="B27:C27"/>
    <mergeCell ref="A29:A30"/>
    <mergeCell ref="B29:C29"/>
    <mergeCell ref="A31:A32"/>
    <mergeCell ref="B31:C31"/>
    <mergeCell ref="A33:A34"/>
    <mergeCell ref="B33:C33"/>
    <mergeCell ref="A35:A36"/>
    <mergeCell ref="B35:C35"/>
    <mergeCell ref="A37:A38"/>
    <mergeCell ref="B37:C37"/>
    <mergeCell ref="A39:A40"/>
    <mergeCell ref="B39:C39"/>
    <mergeCell ref="A41:A42"/>
    <mergeCell ref="B41:C4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topLeftCell="A28" zoomScaleNormal="100" workbookViewId="0">
      <selection activeCell="G59" sqref="G59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3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1366</v>
      </c>
      <c r="D9" s="12"/>
      <c r="E9" s="21" t="s">
        <v>9</v>
      </c>
      <c r="F9" s="20">
        <v>522</v>
      </c>
      <c r="G9" s="12"/>
      <c r="H9" s="1"/>
    </row>
    <row r="10" spans="1:8" x14ac:dyDescent="0.2">
      <c r="A10" s="1"/>
      <c r="B10" s="22" t="s">
        <v>10</v>
      </c>
      <c r="C10" s="23">
        <v>5455</v>
      </c>
      <c r="D10" s="12"/>
      <c r="E10" s="24" t="s">
        <v>11</v>
      </c>
      <c r="F10" s="23">
        <v>150</v>
      </c>
      <c r="G10" s="12"/>
      <c r="H10" s="1"/>
    </row>
    <row r="11" spans="1:8" x14ac:dyDescent="0.2">
      <c r="A11" s="1"/>
      <c r="B11" s="25" t="s">
        <v>12</v>
      </c>
      <c r="C11" s="26">
        <v>43</v>
      </c>
      <c r="D11" s="12"/>
      <c r="E11" s="24" t="s">
        <v>13</v>
      </c>
      <c r="F11" s="23">
        <v>959</v>
      </c>
      <c r="G11" s="12"/>
      <c r="H11" s="1"/>
    </row>
    <row r="12" spans="1:8" x14ac:dyDescent="0.2">
      <c r="A12" s="1"/>
      <c r="B12" s="22" t="s">
        <v>14</v>
      </c>
      <c r="C12" s="23">
        <v>25260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>
        <v>165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150</v>
      </c>
      <c r="D14" s="12"/>
      <c r="E14" s="24" t="s">
        <v>19</v>
      </c>
      <c r="F14" s="23">
        <v>50</v>
      </c>
      <c r="G14" s="12"/>
      <c r="H14" s="1"/>
    </row>
    <row r="15" spans="1:8" ht="15" x14ac:dyDescent="0.2">
      <c r="A15" s="1"/>
      <c r="B15" s="22" t="s">
        <v>20</v>
      </c>
      <c r="C15" s="23">
        <v>0</v>
      </c>
      <c r="D15" s="12"/>
      <c r="E15" s="27" t="s">
        <v>21</v>
      </c>
      <c r="F15" s="28">
        <f>SUM(F9:F14)</f>
        <v>1681</v>
      </c>
      <c r="G15" s="12"/>
      <c r="H15" s="1"/>
    </row>
    <row r="16" spans="1:8" x14ac:dyDescent="0.2">
      <c r="A16" s="1"/>
      <c r="B16" s="22" t="s">
        <v>22</v>
      </c>
      <c r="C16" s="23">
        <v>683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33122</v>
      </c>
      <c r="D17" s="12"/>
      <c r="E17" s="24" t="s">
        <v>24</v>
      </c>
      <c r="F17" s="29">
        <f>F18+F19+F20+F21+F22+F23</f>
        <v>538</v>
      </c>
      <c r="G17" s="12"/>
      <c r="H17" s="1"/>
    </row>
    <row r="18" spans="1:8" x14ac:dyDescent="0.2">
      <c r="A18" s="1"/>
      <c r="B18" s="22"/>
      <c r="C18" s="29"/>
      <c r="D18" s="12"/>
      <c r="E18" s="31" t="s">
        <v>25</v>
      </c>
      <c r="F18" s="32">
        <v>207</v>
      </c>
      <c r="G18" s="12"/>
      <c r="H18" s="1"/>
    </row>
    <row r="19" spans="1:8" x14ac:dyDescent="0.2">
      <c r="A19" s="1"/>
      <c r="B19" s="22" t="s">
        <v>26</v>
      </c>
      <c r="C19" s="23">
        <v>7350</v>
      </c>
      <c r="D19" s="12"/>
      <c r="E19" s="33" t="s">
        <v>27</v>
      </c>
      <c r="F19" s="34">
        <v>191</v>
      </c>
      <c r="G19" s="12"/>
      <c r="H19" s="1"/>
    </row>
    <row r="20" spans="1:8" x14ac:dyDescent="0.2">
      <c r="A20" s="1"/>
      <c r="B20" s="22" t="s">
        <v>28</v>
      </c>
      <c r="C20" s="23">
        <v>24685</v>
      </c>
      <c r="D20" s="12"/>
      <c r="E20" s="33" t="s">
        <v>29</v>
      </c>
      <c r="F20" s="34">
        <v>85</v>
      </c>
      <c r="G20" s="12"/>
      <c r="H20" s="1"/>
    </row>
    <row r="21" spans="1:8" x14ac:dyDescent="0.2">
      <c r="A21" s="1"/>
      <c r="B21" s="22" t="s">
        <v>30</v>
      </c>
      <c r="C21" s="23">
        <v>82</v>
      </c>
      <c r="D21" s="12"/>
      <c r="E21" s="33" t="s">
        <v>31</v>
      </c>
      <c r="F21" s="34">
        <v>55</v>
      </c>
      <c r="G21" s="12"/>
      <c r="H21" s="1"/>
    </row>
    <row r="22" spans="1:8" x14ac:dyDescent="0.2">
      <c r="A22" s="1"/>
      <c r="B22" s="22" t="s">
        <v>32</v>
      </c>
      <c r="C22" s="23">
        <v>426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533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33076</v>
      </c>
      <c r="D24" s="18"/>
      <c r="E24" s="24" t="s">
        <v>36</v>
      </c>
      <c r="F24" s="23">
        <v>200</v>
      </c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533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46</v>
      </c>
      <c r="D26" s="18"/>
      <c r="E26" s="27" t="s">
        <v>39</v>
      </c>
      <c r="F26" s="28">
        <f>F17+F24+F25</f>
        <v>1271</v>
      </c>
      <c r="G26" s="18"/>
      <c r="H26" s="1"/>
    </row>
    <row r="27" spans="1:8" x14ac:dyDescent="0.2">
      <c r="A27" s="1"/>
      <c r="B27" s="19" t="s">
        <v>40</v>
      </c>
      <c r="C27" s="20">
        <v>-49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95</v>
      </c>
      <c r="D28" s="12"/>
      <c r="E28" s="41" t="s">
        <v>42</v>
      </c>
      <c r="F28" s="42">
        <f>F15-F26</f>
        <v>410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394</v>
      </c>
      <c r="D32" s="12"/>
      <c r="E32" s="46" t="s">
        <v>47</v>
      </c>
      <c r="F32" s="47">
        <v>155</v>
      </c>
      <c r="G32" s="12"/>
      <c r="H32" s="1"/>
    </row>
    <row r="33" spans="1:8" x14ac:dyDescent="0.2">
      <c r="A33" s="1"/>
      <c r="B33" s="22" t="s">
        <v>48</v>
      </c>
      <c r="C33" s="23">
        <v>81</v>
      </c>
      <c r="D33" s="12"/>
      <c r="E33" s="22" t="s">
        <v>48</v>
      </c>
      <c r="F33" s="23">
        <v>0</v>
      </c>
      <c r="G33" s="12"/>
      <c r="H33" s="1"/>
    </row>
    <row r="34" spans="1:8" x14ac:dyDescent="0.2">
      <c r="A34" s="1"/>
      <c r="B34" s="22" t="s">
        <v>49</v>
      </c>
      <c r="C34" s="23">
        <v>0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475</v>
      </c>
      <c r="D35" s="18"/>
      <c r="E35" s="30" t="s">
        <v>21</v>
      </c>
      <c r="F35" s="28">
        <f>SUM(F32:F33)</f>
        <v>155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150</v>
      </c>
      <c r="D37" s="12"/>
      <c r="E37" s="22" t="s">
        <v>51</v>
      </c>
      <c r="F37" s="23">
        <v>0</v>
      </c>
      <c r="G37" s="12"/>
      <c r="H37" s="1"/>
    </row>
    <row r="38" spans="1:8" x14ac:dyDescent="0.2">
      <c r="A38" s="1"/>
      <c r="B38" s="22" t="s">
        <v>52</v>
      </c>
      <c r="C38" s="23">
        <v>0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0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150</v>
      </c>
      <c r="D40" s="18"/>
      <c r="E40" s="30" t="s">
        <v>39</v>
      </c>
      <c r="F40" s="28">
        <f>F37</f>
        <v>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325</v>
      </c>
      <c r="D42" s="16"/>
      <c r="E42" s="48" t="s">
        <v>55</v>
      </c>
      <c r="F42" s="42">
        <f>F35-F40</f>
        <v>155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95</v>
      </c>
      <c r="D45" s="12"/>
      <c r="E45" s="19" t="s">
        <v>59</v>
      </c>
      <c r="F45" s="20">
        <v>87</v>
      </c>
      <c r="G45" s="12"/>
      <c r="H45" s="1"/>
    </row>
    <row r="46" spans="1:8" ht="15" thickBot="1" x14ac:dyDescent="0.25">
      <c r="A46" s="1"/>
      <c r="B46" s="53" t="s">
        <v>60</v>
      </c>
      <c r="C46" s="54">
        <v>182</v>
      </c>
      <c r="D46" s="12"/>
      <c r="E46" s="55" t="s">
        <v>61</v>
      </c>
      <c r="F46" s="56">
        <v>0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277</v>
      </c>
      <c r="D47" s="12"/>
      <c r="E47" s="58" t="s">
        <v>62</v>
      </c>
      <c r="F47" s="59">
        <f>SUM(F45:F46)</f>
        <v>87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43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0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19</v>
      </c>
      <c r="D51" s="12"/>
      <c r="E51" s="64" t="s">
        <v>67</v>
      </c>
      <c r="F51" s="65">
        <v>3576</v>
      </c>
      <c r="G51" s="1"/>
      <c r="H51" s="1"/>
    </row>
    <row r="52" spans="1:8" x14ac:dyDescent="0.2">
      <c r="A52" s="1"/>
      <c r="B52" s="53" t="s">
        <v>68</v>
      </c>
      <c r="C52" s="54">
        <v>69</v>
      </c>
      <c r="D52" s="12"/>
      <c r="E52" s="66" t="s">
        <v>69</v>
      </c>
      <c r="F52" s="67">
        <v>19</v>
      </c>
      <c r="G52" s="1"/>
      <c r="H52" s="1"/>
    </row>
    <row r="53" spans="1:8" ht="15" thickBot="1" x14ac:dyDescent="0.25">
      <c r="A53" s="1"/>
      <c r="B53" s="53" t="s">
        <v>70</v>
      </c>
      <c r="C53" s="54">
        <v>0</v>
      </c>
      <c r="D53" s="12"/>
      <c r="E53" s="68" t="s">
        <v>71</v>
      </c>
      <c r="F53" s="69">
        <v>0</v>
      </c>
      <c r="G53" s="1"/>
      <c r="H53" s="1"/>
    </row>
    <row r="54" spans="1:8" ht="15" x14ac:dyDescent="0.2">
      <c r="A54" s="1"/>
      <c r="B54" s="53" t="s">
        <v>72</v>
      </c>
      <c r="C54" s="54">
        <v>12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143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17944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134</v>
      </c>
      <c r="D57" s="12"/>
      <c r="E57" s="39" t="s">
        <v>76</v>
      </c>
      <c r="F57" s="40">
        <v>41717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700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3595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599</v>
      </c>
      <c r="D62" s="12"/>
      <c r="E62" s="82" t="s">
        <v>83</v>
      </c>
      <c r="F62" s="83">
        <f>SUM(F60:F61)</f>
        <v>3595</v>
      </c>
      <c r="G62" s="12"/>
      <c r="H62" s="1"/>
    </row>
    <row r="63" spans="1:8" ht="15" thickBot="1" x14ac:dyDescent="0.25">
      <c r="A63" s="1"/>
      <c r="B63" s="84" t="s">
        <v>84</v>
      </c>
      <c r="C63" s="85">
        <v>311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86</v>
      </c>
      <c r="C64" s="85">
        <v>131</v>
      </c>
      <c r="D64" s="12"/>
      <c r="E64" s="12"/>
      <c r="F64" s="75"/>
      <c r="G64" s="12"/>
      <c r="H64" s="1"/>
    </row>
    <row r="65" spans="1:8" x14ac:dyDescent="0.2">
      <c r="A65" s="1"/>
      <c r="B65" s="84" t="s">
        <v>86</v>
      </c>
      <c r="C65" s="85">
        <v>11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84</v>
      </c>
      <c r="C66" s="85">
        <v>14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84</v>
      </c>
      <c r="C67" s="85">
        <v>132</v>
      </c>
      <c r="D67" s="12"/>
      <c r="E67" s="19" t="s">
        <v>88</v>
      </c>
      <c r="F67" s="20">
        <v>952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101</v>
      </c>
      <c r="D68" s="12"/>
      <c r="E68" s="22" t="s">
        <v>80</v>
      </c>
      <c r="F68" s="23">
        <v>37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989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37</v>
      </c>
      <c r="G70" s="12"/>
      <c r="H70" s="1"/>
    </row>
    <row r="71" spans="1:8" x14ac:dyDescent="0.2">
      <c r="A71" s="1"/>
      <c r="B71" s="89" t="s">
        <v>92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96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42067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zoomScaleNormal="100" workbookViewId="0">
      <selection activeCell="B25" sqref="B25:E25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3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v>1559</v>
      </c>
      <c r="G5" s="372">
        <v>23588.71</v>
      </c>
      <c r="H5" s="373">
        <v>5426</v>
      </c>
      <c r="I5" s="374">
        <f t="shared" ref="I5:I10" si="0">SUM(F5:H5)</f>
        <v>30573.71</v>
      </c>
      <c r="J5" s="371">
        <v>1559</v>
      </c>
      <c r="K5" s="372">
        <v>25296.76</v>
      </c>
      <c r="L5" s="373">
        <v>5498</v>
      </c>
      <c r="M5" s="374">
        <f t="shared" ref="M5:M10" si="1">SUM(J5:L5)</f>
        <v>32353.759999999998</v>
      </c>
      <c r="N5" s="371">
        <f>SUM(N6:N10)</f>
        <v>2364.09</v>
      </c>
      <c r="O5" s="372">
        <v>25259.64</v>
      </c>
      <c r="P5" s="373">
        <v>5498</v>
      </c>
      <c r="Q5" s="374">
        <f t="shared" ref="Q5:Q10" si="2">SUM(N5:P5)</f>
        <v>33121.729999999996</v>
      </c>
      <c r="R5" s="371">
        <f>SUM(R6:R10)</f>
        <v>3133.67</v>
      </c>
      <c r="S5" s="372">
        <v>23912.47</v>
      </c>
      <c r="T5" s="373">
        <v>6288</v>
      </c>
      <c r="U5" s="374">
        <f t="shared" ref="U5:U10" si="3">SUM(R5:T5)</f>
        <v>33334.14</v>
      </c>
      <c r="V5" s="375">
        <f>N5/J5</f>
        <v>1.516414368184734</v>
      </c>
      <c r="W5" s="376">
        <f>P5/L5</f>
        <v>1</v>
      </c>
      <c r="X5" s="377">
        <f>P5/H5</f>
        <v>1.0132694434205676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361</v>
      </c>
      <c r="D6" s="987"/>
      <c r="E6" s="988"/>
      <c r="F6" s="381">
        <v>0</v>
      </c>
      <c r="G6" s="382">
        <v>0</v>
      </c>
      <c r="H6" s="383">
        <v>0</v>
      </c>
      <c r="I6" s="384">
        <f t="shared" si="0"/>
        <v>0</v>
      </c>
      <c r="J6" s="381">
        <v>0</v>
      </c>
      <c r="K6" s="382">
        <v>0</v>
      </c>
      <c r="L6" s="383">
        <v>0</v>
      </c>
      <c r="M6" s="384">
        <f t="shared" si="1"/>
        <v>0</v>
      </c>
      <c r="N6" s="381">
        <v>343.07</v>
      </c>
      <c r="O6" s="382">
        <v>0</v>
      </c>
      <c r="P6" s="383">
        <v>0</v>
      </c>
      <c r="Q6" s="384">
        <f t="shared" si="2"/>
        <v>343.07</v>
      </c>
      <c r="R6" s="381">
        <v>347.37</v>
      </c>
      <c r="S6" s="382">
        <v>0</v>
      </c>
      <c r="T6" s="383">
        <v>0</v>
      </c>
      <c r="U6" s="384">
        <f t="shared" si="3"/>
        <v>347.37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362</v>
      </c>
      <c r="D7" s="987"/>
      <c r="E7" s="988"/>
      <c r="F7" s="381">
        <v>0</v>
      </c>
      <c r="G7" s="382">
        <v>0</v>
      </c>
      <c r="H7" s="383">
        <v>0</v>
      </c>
      <c r="I7" s="384">
        <f t="shared" si="0"/>
        <v>0</v>
      </c>
      <c r="J7" s="381">
        <v>0</v>
      </c>
      <c r="K7" s="382">
        <v>0</v>
      </c>
      <c r="L7" s="383">
        <v>0</v>
      </c>
      <c r="M7" s="384">
        <f t="shared" si="1"/>
        <v>0</v>
      </c>
      <c r="N7" s="381">
        <v>218.87</v>
      </c>
      <c r="O7" s="382">
        <v>0</v>
      </c>
      <c r="P7" s="383">
        <v>0</v>
      </c>
      <c r="Q7" s="384">
        <f t="shared" si="2"/>
        <v>218.87</v>
      </c>
      <c r="R7" s="381">
        <v>310.42</v>
      </c>
      <c r="S7" s="382">
        <v>0</v>
      </c>
      <c r="T7" s="383">
        <v>0</v>
      </c>
      <c r="U7" s="384">
        <f t="shared" si="3"/>
        <v>310.42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363</v>
      </c>
      <c r="D8" s="987"/>
      <c r="E8" s="988"/>
      <c r="F8" s="381">
        <v>0</v>
      </c>
      <c r="G8" s="382">
        <v>0</v>
      </c>
      <c r="H8" s="383">
        <v>0</v>
      </c>
      <c r="I8" s="384">
        <f t="shared" si="0"/>
        <v>0</v>
      </c>
      <c r="J8" s="381">
        <v>0</v>
      </c>
      <c r="K8" s="382">
        <v>0</v>
      </c>
      <c r="L8" s="383">
        <v>0</v>
      </c>
      <c r="M8" s="384">
        <f t="shared" si="1"/>
        <v>0</v>
      </c>
      <c r="N8" s="381">
        <v>233.4</v>
      </c>
      <c r="O8" s="382">
        <v>0</v>
      </c>
      <c r="P8" s="383">
        <v>0</v>
      </c>
      <c r="Q8" s="384">
        <f t="shared" si="2"/>
        <v>233.4</v>
      </c>
      <c r="R8" s="381">
        <v>346.19</v>
      </c>
      <c r="S8" s="382">
        <v>0</v>
      </c>
      <c r="T8" s="383">
        <v>0</v>
      </c>
      <c r="U8" s="384">
        <f t="shared" si="3"/>
        <v>346.19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364</v>
      </c>
      <c r="D9" s="987"/>
      <c r="E9" s="988"/>
      <c r="F9" s="381">
        <v>0</v>
      </c>
      <c r="G9" s="382">
        <v>0</v>
      </c>
      <c r="H9" s="383">
        <v>0</v>
      </c>
      <c r="I9" s="384">
        <f t="shared" si="0"/>
        <v>0</v>
      </c>
      <c r="J9" s="381">
        <v>0</v>
      </c>
      <c r="K9" s="382">
        <v>0</v>
      </c>
      <c r="L9" s="383">
        <v>0</v>
      </c>
      <c r="M9" s="384">
        <f t="shared" si="1"/>
        <v>0</v>
      </c>
      <c r="N9" s="381">
        <v>1251.78</v>
      </c>
      <c r="O9" s="382">
        <v>0</v>
      </c>
      <c r="P9" s="383">
        <v>0</v>
      </c>
      <c r="Q9" s="384">
        <f t="shared" si="2"/>
        <v>1251.78</v>
      </c>
      <c r="R9" s="381">
        <v>1250.75</v>
      </c>
      <c r="S9" s="382">
        <v>0</v>
      </c>
      <c r="T9" s="383">
        <v>0</v>
      </c>
      <c r="U9" s="384">
        <f t="shared" si="3"/>
        <v>1250.75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365</v>
      </c>
      <c r="D10" s="998"/>
      <c r="E10" s="999"/>
      <c r="F10" s="401">
        <v>0</v>
      </c>
      <c r="G10" s="402">
        <v>0</v>
      </c>
      <c r="H10" s="403">
        <v>0</v>
      </c>
      <c r="I10" s="404">
        <f t="shared" si="0"/>
        <v>0</v>
      </c>
      <c r="J10" s="401">
        <v>0</v>
      </c>
      <c r="K10" s="402">
        <v>0</v>
      </c>
      <c r="L10" s="403">
        <v>0</v>
      </c>
      <c r="M10" s="404">
        <f t="shared" si="1"/>
        <v>0</v>
      </c>
      <c r="N10" s="401">
        <v>316.97000000000003</v>
      </c>
      <c r="O10" s="402">
        <v>0</v>
      </c>
      <c r="P10" s="403">
        <v>0</v>
      </c>
      <c r="Q10" s="404">
        <f t="shared" si="2"/>
        <v>316.97000000000003</v>
      </c>
      <c r="R10" s="401">
        <v>878.94</v>
      </c>
      <c r="S10" s="402">
        <v>0</v>
      </c>
      <c r="T10" s="403">
        <v>0</v>
      </c>
      <c r="U10" s="404">
        <f t="shared" si="3"/>
        <v>878.94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1559</v>
      </c>
      <c r="G11" s="409">
        <f t="shared" si="4"/>
        <v>23588.710000000003</v>
      </c>
      <c r="H11" s="410">
        <f t="shared" si="4"/>
        <v>5426</v>
      </c>
      <c r="I11" s="374">
        <f t="shared" si="4"/>
        <v>30573.71</v>
      </c>
      <c r="J11" s="408">
        <f t="shared" si="4"/>
        <v>1559</v>
      </c>
      <c r="K11" s="409">
        <v>25259.64</v>
      </c>
      <c r="L11" s="410">
        <f t="shared" si="4"/>
        <v>5498</v>
      </c>
      <c r="M11" s="374">
        <f t="shared" si="4"/>
        <v>32316.640000000003</v>
      </c>
      <c r="N11" s="408">
        <f t="shared" si="4"/>
        <v>1643.02</v>
      </c>
      <c r="O11" s="409">
        <f t="shared" si="4"/>
        <v>25259.64</v>
      </c>
      <c r="P11" s="410">
        <f t="shared" si="4"/>
        <v>6173.35</v>
      </c>
      <c r="Q11" s="374">
        <f t="shared" si="4"/>
        <v>33076.01</v>
      </c>
      <c r="R11" s="408">
        <f t="shared" si="4"/>
        <v>2437.2299999999996</v>
      </c>
      <c r="S11" s="409">
        <f t="shared" si="4"/>
        <v>23912.47</v>
      </c>
      <c r="T11" s="410">
        <f t="shared" si="4"/>
        <v>6902.9800000000005</v>
      </c>
      <c r="U11" s="374">
        <f t="shared" si="4"/>
        <v>33252.68</v>
      </c>
      <c r="V11" s="385">
        <f t="shared" ref="V11:V20" si="5">N11/J11</f>
        <v>1.0538935214881333</v>
      </c>
      <c r="W11" s="386">
        <f t="shared" ref="W11:W20" si="6">P11/L11</f>
        <v>1.1228355765732994</v>
      </c>
      <c r="X11" s="387">
        <f t="shared" ref="X11:X20" si="7">P11/H11</f>
        <v>1.1377349797272394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1300</v>
      </c>
      <c r="G12" s="382">
        <v>415.56</v>
      </c>
      <c r="H12" s="383">
        <v>384</v>
      </c>
      <c r="I12" s="384">
        <f t="shared" ref="I12:I19" si="8">SUM(F12:H12)</f>
        <v>2099.56</v>
      </c>
      <c r="J12" s="381">
        <v>1300</v>
      </c>
      <c r="K12" s="382">
        <v>509.9</v>
      </c>
      <c r="L12" s="383">
        <v>394</v>
      </c>
      <c r="M12" s="384">
        <f t="shared" ref="M12:M19" si="9">SUM(J12:L12)</f>
        <v>2203.9</v>
      </c>
      <c r="N12" s="381">
        <v>1293.54</v>
      </c>
      <c r="O12" s="382">
        <v>265.68</v>
      </c>
      <c r="P12" s="383">
        <v>726.64</v>
      </c>
      <c r="Q12" s="384">
        <f t="shared" ref="Q12:Q19" si="10">SUM(N12:P12)</f>
        <v>2285.86</v>
      </c>
      <c r="R12" s="381">
        <v>1468.76</v>
      </c>
      <c r="S12" s="382">
        <v>223.56</v>
      </c>
      <c r="T12" s="383">
        <v>619.36</v>
      </c>
      <c r="U12" s="384">
        <f t="shared" ref="U12:U19" si="11">SUM(R12:T12)</f>
        <v>2311.6799999999998</v>
      </c>
      <c r="V12" s="385">
        <f t="shared" si="5"/>
        <v>0.99503076923076916</v>
      </c>
      <c r="W12" s="386">
        <f t="shared" si="6"/>
        <v>1.844263959390863</v>
      </c>
      <c r="X12" s="387">
        <f t="shared" si="7"/>
        <v>1.8922916666666667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0</v>
      </c>
      <c r="G13" s="382">
        <v>0</v>
      </c>
      <c r="H13" s="383">
        <v>2750</v>
      </c>
      <c r="I13" s="384">
        <f t="shared" si="8"/>
        <v>2750</v>
      </c>
      <c r="J13" s="381">
        <v>0</v>
      </c>
      <c r="K13" s="382">
        <v>0</v>
      </c>
      <c r="L13" s="383">
        <v>2750</v>
      </c>
      <c r="M13" s="384">
        <f t="shared" si="9"/>
        <v>2750</v>
      </c>
      <c r="N13" s="381">
        <v>0</v>
      </c>
      <c r="O13" s="382">
        <v>0</v>
      </c>
      <c r="P13" s="383">
        <v>2336.7199999999998</v>
      </c>
      <c r="Q13" s="384">
        <f t="shared" si="10"/>
        <v>2336.7199999999998</v>
      </c>
      <c r="R13" s="381">
        <v>0</v>
      </c>
      <c r="S13" s="382">
        <v>0</v>
      </c>
      <c r="T13" s="383">
        <v>2493.54</v>
      </c>
      <c r="U13" s="384">
        <f t="shared" si="11"/>
        <v>2493.54</v>
      </c>
      <c r="V13" s="385" t="e">
        <f t="shared" si="5"/>
        <v>#DIV/0!</v>
      </c>
      <c r="W13" s="386">
        <f t="shared" si="6"/>
        <v>0.8497163636363636</v>
      </c>
      <c r="X13" s="387">
        <f t="shared" si="7"/>
        <v>0.8497163636363636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100</v>
      </c>
      <c r="G14" s="382">
        <v>0</v>
      </c>
      <c r="H14" s="383">
        <v>270</v>
      </c>
      <c r="I14" s="384">
        <f t="shared" si="8"/>
        <v>370</v>
      </c>
      <c r="J14" s="381">
        <v>100</v>
      </c>
      <c r="K14" s="382">
        <v>0</v>
      </c>
      <c r="L14" s="383">
        <v>293</v>
      </c>
      <c r="M14" s="384">
        <f t="shared" si="9"/>
        <v>393</v>
      </c>
      <c r="N14" s="381">
        <v>100</v>
      </c>
      <c r="O14" s="382">
        <v>0</v>
      </c>
      <c r="P14" s="383">
        <v>483.94</v>
      </c>
      <c r="Q14" s="384">
        <f t="shared" si="10"/>
        <v>583.94000000000005</v>
      </c>
      <c r="R14" s="381">
        <v>0</v>
      </c>
      <c r="S14" s="382">
        <v>0</v>
      </c>
      <c r="T14" s="383">
        <v>450.12</v>
      </c>
      <c r="U14" s="384">
        <f t="shared" si="11"/>
        <v>450.12</v>
      </c>
      <c r="V14" s="385">
        <f t="shared" si="5"/>
        <v>1</v>
      </c>
      <c r="W14" s="386">
        <f t="shared" si="6"/>
        <v>1.6516723549488055</v>
      </c>
      <c r="X14" s="387">
        <f t="shared" si="7"/>
        <v>1.7923703703703704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0</v>
      </c>
      <c r="G15" s="382">
        <v>0</v>
      </c>
      <c r="H15" s="383">
        <v>723</v>
      </c>
      <c r="I15" s="384">
        <f t="shared" si="8"/>
        <v>723</v>
      </c>
      <c r="J15" s="381">
        <v>0</v>
      </c>
      <c r="K15" s="382">
        <v>0</v>
      </c>
      <c r="L15" s="383">
        <v>762</v>
      </c>
      <c r="M15" s="384">
        <f t="shared" si="9"/>
        <v>762</v>
      </c>
      <c r="N15" s="381">
        <v>103.9</v>
      </c>
      <c r="O15" s="382">
        <v>0</v>
      </c>
      <c r="P15" s="383">
        <v>769.56</v>
      </c>
      <c r="Q15" s="384">
        <f t="shared" si="10"/>
        <v>873.45999999999992</v>
      </c>
      <c r="R15" s="381">
        <v>227.77</v>
      </c>
      <c r="S15" s="382">
        <v>0</v>
      </c>
      <c r="T15" s="383">
        <v>751.89</v>
      </c>
      <c r="U15" s="384">
        <f t="shared" si="11"/>
        <v>979.66</v>
      </c>
      <c r="V15" s="385" t="e">
        <f t="shared" si="5"/>
        <v>#DIV/0!</v>
      </c>
      <c r="W15" s="386">
        <f t="shared" si="6"/>
        <v>1.0099212598425196</v>
      </c>
      <c r="X15" s="387">
        <f t="shared" si="7"/>
        <v>1.0643983402489625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59</v>
      </c>
      <c r="G16" s="382">
        <v>22894.5</v>
      </c>
      <c r="H16" s="383">
        <v>0</v>
      </c>
      <c r="I16" s="384">
        <f t="shared" si="8"/>
        <v>22953.5</v>
      </c>
      <c r="J16" s="381">
        <v>59</v>
      </c>
      <c r="K16" s="382">
        <v>24467.61</v>
      </c>
      <c r="L16" s="383">
        <v>0</v>
      </c>
      <c r="M16" s="384">
        <f t="shared" si="9"/>
        <v>24526.61</v>
      </c>
      <c r="N16" s="381">
        <v>45.58</v>
      </c>
      <c r="O16" s="382">
        <v>24721.87</v>
      </c>
      <c r="P16" s="383">
        <v>0</v>
      </c>
      <c r="Q16" s="384">
        <f t="shared" si="10"/>
        <v>24767.45</v>
      </c>
      <c r="R16" s="381">
        <v>325.26</v>
      </c>
      <c r="S16" s="382">
        <v>23265.73</v>
      </c>
      <c r="T16" s="383">
        <v>0</v>
      </c>
      <c r="U16" s="384">
        <f t="shared" si="11"/>
        <v>23590.989999999998</v>
      </c>
      <c r="V16" s="385">
        <f t="shared" si="5"/>
        <v>0.77254237288135585</v>
      </c>
      <c r="W16" s="386" t="e">
        <f t="shared" si="6"/>
        <v>#DIV/0!</v>
      </c>
      <c r="X16" s="387" t="e">
        <f t="shared" si="7"/>
        <v>#DIV/0!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0</v>
      </c>
      <c r="G17" s="382">
        <v>0</v>
      </c>
      <c r="H17" s="383">
        <v>975</v>
      </c>
      <c r="I17" s="384">
        <f t="shared" si="8"/>
        <v>975</v>
      </c>
      <c r="J17" s="381">
        <v>0</v>
      </c>
      <c r="K17" s="382">
        <v>0</v>
      </c>
      <c r="L17" s="383">
        <v>975</v>
      </c>
      <c r="M17" s="384">
        <f t="shared" si="9"/>
        <v>975</v>
      </c>
      <c r="N17" s="381">
        <v>0</v>
      </c>
      <c r="O17" s="382">
        <v>0</v>
      </c>
      <c r="P17" s="383">
        <v>958.98</v>
      </c>
      <c r="Q17" s="384">
        <f t="shared" si="10"/>
        <v>958.98</v>
      </c>
      <c r="R17" s="381">
        <v>0</v>
      </c>
      <c r="S17" s="382">
        <v>0</v>
      </c>
      <c r="T17" s="383">
        <v>964.76</v>
      </c>
      <c r="U17" s="384">
        <f t="shared" si="11"/>
        <v>964.76</v>
      </c>
      <c r="V17" s="385" t="e">
        <f t="shared" si="5"/>
        <v>#DIV/0!</v>
      </c>
      <c r="W17" s="386">
        <f t="shared" si="6"/>
        <v>0.98356923076923075</v>
      </c>
      <c r="X17" s="387">
        <f t="shared" si="7"/>
        <v>0.98356923076923075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100</v>
      </c>
      <c r="G18" s="382">
        <v>0</v>
      </c>
      <c r="H18" s="383">
        <v>241</v>
      </c>
      <c r="I18" s="384">
        <f t="shared" si="8"/>
        <v>341</v>
      </c>
      <c r="J18" s="381">
        <v>100</v>
      </c>
      <c r="K18" s="382">
        <v>0</v>
      </c>
      <c r="L18" s="383">
        <v>241</v>
      </c>
      <c r="M18" s="384">
        <f t="shared" si="9"/>
        <v>341</v>
      </c>
      <c r="N18" s="381">
        <v>100</v>
      </c>
      <c r="O18" s="382">
        <v>0</v>
      </c>
      <c r="P18" s="383">
        <v>822.18</v>
      </c>
      <c r="Q18" s="384">
        <f t="shared" si="10"/>
        <v>922.18</v>
      </c>
      <c r="R18" s="381">
        <v>47.72</v>
      </c>
      <c r="S18" s="382">
        <v>204.56</v>
      </c>
      <c r="T18" s="383">
        <v>1374.85</v>
      </c>
      <c r="U18" s="384">
        <f t="shared" si="11"/>
        <v>1627.1299999999999</v>
      </c>
      <c r="V18" s="385">
        <f t="shared" si="5"/>
        <v>1</v>
      </c>
      <c r="W18" s="386">
        <f t="shared" si="6"/>
        <v>3.4115352697095433</v>
      </c>
      <c r="X18" s="387">
        <f t="shared" si="7"/>
        <v>3.4115352697095433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0</v>
      </c>
      <c r="G19" s="394">
        <v>278.64999999999998</v>
      </c>
      <c r="H19" s="395">
        <v>83</v>
      </c>
      <c r="I19" s="396">
        <f t="shared" si="8"/>
        <v>361.65</v>
      </c>
      <c r="J19" s="393">
        <v>0</v>
      </c>
      <c r="K19" s="394">
        <v>282.13</v>
      </c>
      <c r="L19" s="395">
        <v>83</v>
      </c>
      <c r="M19" s="396">
        <f t="shared" si="9"/>
        <v>365.13</v>
      </c>
      <c r="N19" s="393">
        <v>0</v>
      </c>
      <c r="O19" s="394">
        <v>272.08999999999997</v>
      </c>
      <c r="P19" s="395">
        <v>75.33</v>
      </c>
      <c r="Q19" s="396">
        <f t="shared" si="10"/>
        <v>347.41999999999996</v>
      </c>
      <c r="R19" s="393">
        <v>367.72</v>
      </c>
      <c r="S19" s="394">
        <v>218.62</v>
      </c>
      <c r="T19" s="395">
        <v>248.46</v>
      </c>
      <c r="U19" s="396">
        <f t="shared" si="11"/>
        <v>834.80000000000007</v>
      </c>
      <c r="V19" s="411" t="e">
        <f t="shared" si="5"/>
        <v>#DIV/0!</v>
      </c>
      <c r="W19" s="412">
        <f t="shared" si="6"/>
        <v>0.90759036144578309</v>
      </c>
      <c r="X19" s="413">
        <f t="shared" si="7"/>
        <v>0.90759036144578309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37.119999999998981</v>
      </c>
      <c r="L20" s="415">
        <f t="shared" si="12"/>
        <v>0</v>
      </c>
      <c r="M20" s="416">
        <f t="shared" si="12"/>
        <v>37.119999999995343</v>
      </c>
      <c r="N20" s="414">
        <f t="shared" si="12"/>
        <v>721.07000000000016</v>
      </c>
      <c r="O20" s="415">
        <f t="shared" si="12"/>
        <v>0</v>
      </c>
      <c r="P20" s="415">
        <f t="shared" si="12"/>
        <v>-675.35000000000036</v>
      </c>
      <c r="Q20" s="416">
        <f t="shared" si="12"/>
        <v>45.719999999993888</v>
      </c>
      <c r="R20" s="414">
        <f t="shared" si="12"/>
        <v>696.44000000000051</v>
      </c>
      <c r="S20" s="415">
        <f t="shared" si="12"/>
        <v>0</v>
      </c>
      <c r="T20" s="415">
        <f t="shared" si="12"/>
        <v>-614.98000000000047</v>
      </c>
      <c r="U20" s="416">
        <f t="shared" si="12"/>
        <v>81.459999999999127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 t="s">
        <v>3</v>
      </c>
      <c r="C24" s="981"/>
      <c r="D24" s="981"/>
      <c r="E24" s="982"/>
      <c r="F24" s="436">
        <v>25147.71</v>
      </c>
      <c r="G24" s="437">
        <v>25147.71</v>
      </c>
      <c r="H24" s="438">
        <v>0</v>
      </c>
      <c r="I24" s="439">
        <v>5426</v>
      </c>
      <c r="J24" s="436">
        <v>26902.66</v>
      </c>
      <c r="K24" s="437">
        <v>27623.73</v>
      </c>
      <c r="L24" s="438">
        <v>721.07</v>
      </c>
      <c r="M24" s="439">
        <v>6498</v>
      </c>
      <c r="N24" s="436">
        <v>26349.7</v>
      </c>
      <c r="O24" s="437">
        <v>27046.14</v>
      </c>
      <c r="P24" s="438">
        <v>696.44</v>
      </c>
      <c r="Q24" s="439">
        <v>6288</v>
      </c>
      <c r="R24" s="440">
        <f t="shared" ref="R24:S25" si="13">J24/F24</f>
        <v>1.0697856782983421</v>
      </c>
      <c r="S24" s="440">
        <f t="shared" si="13"/>
        <v>1.0984590644635237</v>
      </c>
      <c r="T24" s="441">
        <f t="shared" ref="T24:T25" si="14">L24-P24</f>
        <v>24.629999999999995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5">SUM(F24:F24)</f>
        <v>25147.71</v>
      </c>
      <c r="G25" s="444">
        <f t="shared" si="15"/>
        <v>25147.71</v>
      </c>
      <c r="H25" s="445">
        <f t="shared" si="15"/>
        <v>0</v>
      </c>
      <c r="I25" s="446">
        <f t="shared" si="15"/>
        <v>5426</v>
      </c>
      <c r="J25" s="444">
        <f t="shared" si="15"/>
        <v>26902.66</v>
      </c>
      <c r="K25" s="444">
        <f t="shared" si="15"/>
        <v>27623.73</v>
      </c>
      <c r="L25" s="445">
        <f t="shared" si="15"/>
        <v>721.07</v>
      </c>
      <c r="M25" s="446">
        <f t="shared" si="15"/>
        <v>6498</v>
      </c>
      <c r="N25" s="444">
        <f t="shared" si="15"/>
        <v>26349.7</v>
      </c>
      <c r="O25" s="444">
        <f t="shared" si="15"/>
        <v>27046.14</v>
      </c>
      <c r="P25" s="445">
        <f t="shared" si="15"/>
        <v>696.44</v>
      </c>
      <c r="Q25" s="446">
        <f t="shared" si="15"/>
        <v>6288</v>
      </c>
      <c r="R25" s="447">
        <f t="shared" si="13"/>
        <v>1.0697856782983421</v>
      </c>
      <c r="S25" s="447">
        <f t="shared" si="13"/>
        <v>1.0984590644635237</v>
      </c>
      <c r="T25" s="448">
        <f t="shared" si="14"/>
        <v>24.629999999999995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5426</v>
      </c>
      <c r="I26" s="938"/>
      <c r="J26" s="449"/>
      <c r="K26" s="449"/>
      <c r="L26" s="943">
        <f>L25+M25</f>
        <v>7219.07</v>
      </c>
      <c r="M26" s="938"/>
      <c r="N26" s="449"/>
      <c r="O26" s="449"/>
      <c r="P26" s="943">
        <f>P25+Q25</f>
        <v>6984.4400000000005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155</v>
      </c>
      <c r="G30" s="461">
        <v>394</v>
      </c>
      <c r="H30" s="462">
        <v>522</v>
      </c>
      <c r="I30" s="463">
        <v>95</v>
      </c>
      <c r="J30" s="460">
        <v>155</v>
      </c>
      <c r="K30" s="461">
        <v>325</v>
      </c>
      <c r="L30" s="463">
        <v>410</v>
      </c>
      <c r="M30" s="463">
        <v>134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63</v>
      </c>
      <c r="G31" s="934"/>
      <c r="H31" s="933">
        <v>61.28</v>
      </c>
      <c r="I31" s="935"/>
      <c r="J31" s="933">
        <v>69</v>
      </c>
      <c r="K31" s="934"/>
      <c r="L31" s="933">
        <v>65.959999999999994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21.19</v>
      </c>
      <c r="G32" s="948"/>
      <c r="H32" s="948"/>
      <c r="I32" s="949"/>
      <c r="J32" s="947">
        <v>27.9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 t="s">
        <v>3</v>
      </c>
      <c r="C36" s="918"/>
      <c r="D36" s="918"/>
      <c r="E36" s="919"/>
      <c r="F36" s="485">
        <v>33030.42</v>
      </c>
      <c r="G36" s="486">
        <v>45.58</v>
      </c>
      <c r="H36" s="487">
        <f t="shared" ref="H36" si="16">F36+G36</f>
        <v>33076</v>
      </c>
      <c r="I36" s="488">
        <v>32981.22</v>
      </c>
      <c r="J36" s="488">
        <v>140.5</v>
      </c>
      <c r="K36" s="487">
        <f t="shared" ref="K36" si="17">I36+J36</f>
        <v>33121.72</v>
      </c>
      <c r="L36" s="489">
        <f t="shared" ref="L36" si="18">K36-H36</f>
        <v>45.720000000001164</v>
      </c>
      <c r="M36" s="490"/>
      <c r="N36" s="917" t="s">
        <v>3</v>
      </c>
      <c r="O36" s="918"/>
      <c r="P36" s="918"/>
      <c r="Q36" s="919"/>
      <c r="R36" s="485">
        <v>33204.03</v>
      </c>
      <c r="S36" s="486">
        <v>48.65</v>
      </c>
      <c r="T36" s="487">
        <f t="shared" ref="T36" si="19">R36+S36</f>
        <v>33252.68</v>
      </c>
      <c r="U36" s="488">
        <v>33172.06</v>
      </c>
      <c r="V36" s="488">
        <v>162.08000000000001</v>
      </c>
      <c r="W36" s="487">
        <f t="shared" ref="W36" si="20">U36+V36</f>
        <v>33334.14</v>
      </c>
      <c r="X36" s="489">
        <f t="shared" ref="X36" si="21">W36-T36</f>
        <v>81.459999999999127</v>
      </c>
      <c r="Y36" s="491"/>
      <c r="Z36" s="492">
        <f t="shared" ref="Z36" si="22">H36-T36</f>
        <v>-176.68000000000029</v>
      </c>
      <c r="AA36" s="493">
        <f t="shared" ref="AA36" si="23">K36-W36</f>
        <v>-212.41999999999825</v>
      </c>
      <c r="AB36" s="494">
        <f t="shared" ref="AB36:AB37" si="24">Z36-AA36</f>
        <v>35.739999999997963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v>-49.19</v>
      </c>
      <c r="I37" s="496" t="s">
        <v>354</v>
      </c>
      <c r="J37" s="497"/>
      <c r="K37" s="495">
        <v>94.92</v>
      </c>
      <c r="L37" s="498">
        <f>H37+K37</f>
        <v>45.730000000000004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v>-31.97</v>
      </c>
      <c r="U37" s="496" t="s">
        <v>354</v>
      </c>
      <c r="V37" s="497"/>
      <c r="W37" s="495">
        <v>113.43</v>
      </c>
      <c r="X37" s="498">
        <f>T37+W37</f>
        <v>81.460000000000008</v>
      </c>
      <c r="Y37" s="500"/>
      <c r="Z37" s="501">
        <f>SUM(Z36:Z36)</f>
        <v>-176.68000000000029</v>
      </c>
      <c r="AA37" s="502">
        <f>SUM(AA36:AA36)</f>
        <v>-212.41999999999825</v>
      </c>
      <c r="AB37" s="503">
        <f t="shared" si="24"/>
        <v>35.739999999997963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>
        <f>H37/T37</f>
        <v>1.5386299655927431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>
        <f>K37/W37</f>
        <v>0.83681565723353601</v>
      </c>
    </row>
    <row r="41" spans="1:28" s="484" customFormat="1" ht="13.5" thickBot="1" x14ac:dyDescent="0.25">
      <c r="A41" s="454"/>
      <c r="B41" s="454"/>
      <c r="C41" s="514" t="s">
        <v>357</v>
      </c>
      <c r="D41" s="454"/>
      <c r="E41" s="454" t="s">
        <v>92</v>
      </c>
      <c r="F41" s="454"/>
      <c r="G41" s="454"/>
      <c r="H41" s="515" t="s">
        <v>358</v>
      </c>
      <c r="I41" s="515"/>
      <c r="J41" s="516"/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359</v>
      </c>
      <c r="AA41" s="520"/>
      <c r="AB41" s="521">
        <f>L37/X37</f>
        <v>0.5613798183157378</v>
      </c>
    </row>
    <row r="42" spans="1:28" ht="12.75" x14ac:dyDescent="0.2">
      <c r="C42" s="926" t="s">
        <v>366</v>
      </c>
      <c r="D42" s="926"/>
      <c r="E42" s="525">
        <v>42128</v>
      </c>
      <c r="J42" s="454" t="s">
        <v>367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</sheetData>
  <mergeCells count="7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7:E17"/>
    <mergeCell ref="C6:E6"/>
    <mergeCell ref="C7:E7"/>
    <mergeCell ref="C8:E8"/>
    <mergeCell ref="C9:E9"/>
    <mergeCell ref="C10:E10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F22:I22"/>
    <mergeCell ref="J22:M22"/>
    <mergeCell ref="S22:S23"/>
    <mergeCell ref="T22:T23"/>
    <mergeCell ref="U22:X22"/>
    <mergeCell ref="B23:E23"/>
    <mergeCell ref="B24:E24"/>
    <mergeCell ref="N22:Q22"/>
    <mergeCell ref="B28:E28"/>
    <mergeCell ref="F28:I28"/>
    <mergeCell ref="J28:M28"/>
    <mergeCell ref="N28:Q28"/>
    <mergeCell ref="R22:R23"/>
    <mergeCell ref="B25:E25"/>
    <mergeCell ref="H26:I26"/>
    <mergeCell ref="L26:M26"/>
    <mergeCell ref="P26:Q26"/>
    <mergeCell ref="W26:X26"/>
    <mergeCell ref="B29:E30"/>
    <mergeCell ref="B31:C31"/>
    <mergeCell ref="D31:E31"/>
    <mergeCell ref="F31:G31"/>
    <mergeCell ref="H31:I31"/>
    <mergeCell ref="Z34:AB34"/>
    <mergeCell ref="B35:E35"/>
    <mergeCell ref="N35:Q35"/>
    <mergeCell ref="L31:M31"/>
    <mergeCell ref="N31:O31"/>
    <mergeCell ref="P31:Q31"/>
    <mergeCell ref="B32:E32"/>
    <mergeCell ref="F32:I32"/>
    <mergeCell ref="J32:M32"/>
    <mergeCell ref="N32:Q32"/>
    <mergeCell ref="J31:K31"/>
    <mergeCell ref="R37:S37"/>
    <mergeCell ref="B34:E34"/>
    <mergeCell ref="F34:L34"/>
    <mergeCell ref="N34:Q34"/>
    <mergeCell ref="R34:X34"/>
    <mergeCell ref="C42:D42"/>
    <mergeCell ref="L42:N42"/>
    <mergeCell ref="B36:E36"/>
    <mergeCell ref="N36:Q36"/>
    <mergeCell ref="B37:E37"/>
    <mergeCell ref="F37:G37"/>
    <mergeCell ref="N37:Q37"/>
  </mergeCells>
  <pageMargins left="0.7" right="0.7" top="0.78740157499999996" bottom="0.78740157499999996" header="0.3" footer="0.3"/>
  <pageSetup paperSize="9" scale="3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30" sqref="B30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124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3035.4</v>
      </c>
      <c r="D9" s="12"/>
      <c r="E9" s="21" t="s">
        <v>9</v>
      </c>
      <c r="F9" s="20">
        <v>329</v>
      </c>
      <c r="G9" s="12"/>
      <c r="H9" s="1"/>
    </row>
    <row r="10" spans="1:8" x14ac:dyDescent="0.2">
      <c r="A10" s="1"/>
      <c r="B10" s="22" t="s">
        <v>10</v>
      </c>
      <c r="C10" s="23">
        <v>3686</v>
      </c>
      <c r="D10" s="12"/>
      <c r="E10" s="24" t="s">
        <v>11</v>
      </c>
      <c r="F10" s="23"/>
      <c r="G10" s="12"/>
      <c r="H10" s="1"/>
    </row>
    <row r="11" spans="1:8" x14ac:dyDescent="0.2">
      <c r="A11" s="1"/>
      <c r="B11" s="25" t="s">
        <v>12</v>
      </c>
      <c r="C11" s="26">
        <v>38</v>
      </c>
      <c r="D11" s="12"/>
      <c r="E11" s="24" t="s">
        <v>13</v>
      </c>
      <c r="F11" s="23">
        <v>517</v>
      </c>
      <c r="G11" s="12"/>
      <c r="H11" s="1"/>
    </row>
    <row r="12" spans="1:8" x14ac:dyDescent="0.2">
      <c r="A12" s="1"/>
      <c r="B12" s="22" t="s">
        <v>14</v>
      </c>
      <c r="C12" s="23">
        <v>20805.599999999999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0</v>
      </c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>
        <v>51</v>
      </c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>
        <v>1</v>
      </c>
      <c r="D15" s="12"/>
      <c r="E15" s="27" t="s">
        <v>21</v>
      </c>
      <c r="F15" s="28">
        <f>SUM(F9:F14)</f>
        <v>846</v>
      </c>
      <c r="G15" s="12"/>
      <c r="H15" s="1"/>
    </row>
    <row r="16" spans="1:8" x14ac:dyDescent="0.2">
      <c r="A16" s="1"/>
      <c r="B16" s="22" t="s">
        <v>22</v>
      </c>
      <c r="C16" s="23"/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27617</v>
      </c>
      <c r="D17" s="12"/>
      <c r="E17" s="24" t="s">
        <v>24</v>
      </c>
      <c r="F17" s="29">
        <f>F18+F19+F20+F21+F22+F23</f>
        <v>297</v>
      </c>
      <c r="G17" s="12"/>
      <c r="H17" s="1"/>
    </row>
    <row r="18" spans="1:8" x14ac:dyDescent="0.2">
      <c r="A18" s="1"/>
      <c r="B18" s="22"/>
      <c r="C18" s="29"/>
      <c r="D18" s="12"/>
      <c r="E18" s="31" t="s">
        <v>125</v>
      </c>
      <c r="F18" s="32">
        <v>135</v>
      </c>
      <c r="G18" s="12"/>
      <c r="H18" s="1"/>
    </row>
    <row r="19" spans="1:8" x14ac:dyDescent="0.2">
      <c r="A19" s="1"/>
      <c r="B19" s="22" t="s">
        <v>26</v>
      </c>
      <c r="C19" s="23">
        <v>6513.7</v>
      </c>
      <c r="D19" s="12"/>
      <c r="E19" s="33" t="s">
        <v>126</v>
      </c>
      <c r="F19" s="34">
        <v>162</v>
      </c>
      <c r="G19" s="12"/>
      <c r="H19" s="1"/>
    </row>
    <row r="20" spans="1:8" x14ac:dyDescent="0.2">
      <c r="A20" s="1"/>
      <c r="B20" s="22" t="s">
        <v>28</v>
      </c>
      <c r="C20" s="23">
        <v>15114.5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5296.77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517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/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27441.97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292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175.02999999999884</v>
      </c>
      <c r="D26" s="18"/>
      <c r="E26" s="27" t="s">
        <v>39</v>
      </c>
      <c r="F26" s="28">
        <f>F17+F24+F25</f>
        <v>589</v>
      </c>
      <c r="G26" s="18"/>
      <c r="H26" s="1"/>
    </row>
    <row r="27" spans="1:8" x14ac:dyDescent="0.2">
      <c r="A27" s="1"/>
      <c r="B27" s="19" t="s">
        <v>40</v>
      </c>
      <c r="C27" s="20">
        <v>52.5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122.5</v>
      </c>
      <c r="D28" s="12"/>
      <c r="E28" s="41" t="s">
        <v>42</v>
      </c>
      <c r="F28" s="42">
        <f>F15-F26</f>
        <v>257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243.4</v>
      </c>
      <c r="D32" s="12"/>
      <c r="E32" s="46" t="s">
        <v>47</v>
      </c>
      <c r="F32" s="47">
        <v>72.099999999999994</v>
      </c>
      <c r="G32" s="12"/>
      <c r="H32" s="1"/>
    </row>
    <row r="33" spans="1:8" x14ac:dyDescent="0.2">
      <c r="A33" s="1"/>
      <c r="B33" s="22" t="s">
        <v>48</v>
      </c>
      <c r="C33" s="23">
        <v>5.9</v>
      </c>
      <c r="D33" s="12"/>
      <c r="E33" s="22" t="s">
        <v>48</v>
      </c>
      <c r="F33" s="23">
        <v>10</v>
      </c>
      <c r="G33" s="12"/>
      <c r="H33" s="1"/>
    </row>
    <row r="34" spans="1:8" x14ac:dyDescent="0.2">
      <c r="A34" s="1"/>
      <c r="B34" s="22" t="s">
        <v>49</v>
      </c>
      <c r="C34" s="23">
        <v>34.200000000000003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283.5</v>
      </c>
      <c r="D35" s="18"/>
      <c r="E35" s="30" t="s">
        <v>21</v>
      </c>
      <c r="F35" s="28">
        <f>SUM(F32:F33)</f>
        <v>82.1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/>
      <c r="D37" s="12"/>
      <c r="E37" s="22" t="s">
        <v>51</v>
      </c>
      <c r="F37" s="23">
        <v>1</v>
      </c>
      <c r="G37" s="12"/>
      <c r="H37" s="1"/>
    </row>
    <row r="38" spans="1:8" x14ac:dyDescent="0.2">
      <c r="A38" s="1"/>
      <c r="B38" s="22" t="s">
        <v>52</v>
      </c>
      <c r="C38" s="23">
        <v>51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51</v>
      </c>
      <c r="D40" s="18"/>
      <c r="E40" s="30" t="s">
        <v>39</v>
      </c>
      <c r="F40" s="28">
        <f>F37</f>
        <v>1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232.5</v>
      </c>
      <c r="D42" s="16"/>
      <c r="E42" s="48" t="s">
        <v>55</v>
      </c>
      <c r="F42" s="42">
        <f>F35-F40</f>
        <v>81.099999999999994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110.7</v>
      </c>
      <c r="D45" s="12"/>
      <c r="E45" s="19" t="s">
        <v>59</v>
      </c>
      <c r="F45" s="20">
        <v>8</v>
      </c>
      <c r="G45" s="12"/>
      <c r="H45" s="1"/>
    </row>
    <row r="46" spans="1:8" ht="15" thickBot="1" x14ac:dyDescent="0.25">
      <c r="A46" s="1"/>
      <c r="B46" s="53" t="s">
        <v>60</v>
      </c>
      <c r="C46" s="54">
        <v>148.69999999999999</v>
      </c>
      <c r="D46" s="12"/>
      <c r="E46" s="55" t="s">
        <v>61</v>
      </c>
      <c r="F46" s="56">
        <v>65.557000000000002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259.39999999999998</v>
      </c>
      <c r="D47" s="12"/>
      <c r="E47" s="58" t="s">
        <v>62</v>
      </c>
      <c r="F47" s="59">
        <f>SUM(F45:F46)</f>
        <v>73.557000000000002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34.6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0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63.4</v>
      </c>
      <c r="D51" s="12"/>
      <c r="E51" s="64" t="s">
        <v>67</v>
      </c>
      <c r="F51" s="65">
        <v>3011.83</v>
      </c>
      <c r="G51" s="1"/>
      <c r="H51" s="1"/>
    </row>
    <row r="52" spans="1:8" x14ac:dyDescent="0.2">
      <c r="A52" s="1"/>
      <c r="B52" s="53" t="s">
        <v>68</v>
      </c>
      <c r="C52" s="54">
        <v>34.700000000000003</v>
      </c>
      <c r="D52" s="12"/>
      <c r="E52" s="66" t="s">
        <v>69</v>
      </c>
      <c r="F52" s="67">
        <v>12.1</v>
      </c>
      <c r="G52" s="1"/>
      <c r="H52" s="1"/>
    </row>
    <row r="53" spans="1:8" ht="15" thickBot="1" x14ac:dyDescent="0.25">
      <c r="A53" s="1"/>
      <c r="B53" s="53" t="s">
        <v>70</v>
      </c>
      <c r="C53" s="54"/>
      <c r="D53" s="12"/>
      <c r="E53" s="68" t="s">
        <v>71</v>
      </c>
      <c r="F53" s="69">
        <v>0</v>
      </c>
      <c r="G53" s="1"/>
      <c r="H53" s="1"/>
    </row>
    <row r="54" spans="1:8" ht="15" x14ac:dyDescent="0.2">
      <c r="A54" s="1"/>
      <c r="B54" s="53" t="s">
        <v>72</v>
      </c>
      <c r="C54" s="54">
        <v>34.299999999999997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167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11894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92.399999999999977</v>
      </c>
      <c r="D57" s="12"/>
      <c r="E57" s="39" t="s">
        <v>76</v>
      </c>
      <c r="F57" s="40">
        <v>21547.1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750</v>
      </c>
      <c r="D60" s="12"/>
      <c r="E60" s="19" t="s">
        <v>80</v>
      </c>
      <c r="F60" s="20">
        <v>405.9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2811.8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749.5</v>
      </c>
      <c r="D62" s="12"/>
      <c r="E62" s="82" t="s">
        <v>83</v>
      </c>
      <c r="F62" s="83">
        <f>SUM(F60:F61)</f>
        <v>3217.7000000000003</v>
      </c>
      <c r="G62" s="12"/>
      <c r="H62" s="1"/>
    </row>
    <row r="63" spans="1:8" ht="15" thickBot="1" x14ac:dyDescent="0.25">
      <c r="A63" s="1"/>
      <c r="B63" s="84" t="s">
        <v>127</v>
      </c>
      <c r="C63" s="85">
        <v>41.1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128</v>
      </c>
      <c r="C64" s="85">
        <v>146</v>
      </c>
      <c r="D64" s="12"/>
      <c r="E64" s="12"/>
      <c r="F64" s="75"/>
      <c r="G64" s="12"/>
      <c r="H64" s="1"/>
    </row>
    <row r="65" spans="1:8" x14ac:dyDescent="0.2">
      <c r="A65" s="1"/>
      <c r="B65" s="84" t="s">
        <v>129</v>
      </c>
      <c r="C65" s="85">
        <v>113.2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130</v>
      </c>
      <c r="C66" s="85">
        <v>87.6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131</v>
      </c>
      <c r="C67" s="85">
        <v>361.6</v>
      </c>
      <c r="D67" s="12"/>
      <c r="E67" s="19" t="s">
        <v>88</v>
      </c>
      <c r="F67" s="20">
        <v>988.3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0.5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988.3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132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133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42062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4"/>
  <sheetViews>
    <sheetView zoomScaleNormal="100" workbookViewId="0">
      <pane xSplit="1" topLeftCell="B1" activePane="topRight" state="frozen"/>
      <selection activeCell="A4" sqref="A4"/>
      <selection pane="topRight" activeCell="B2" sqref="B2:E3"/>
    </sheetView>
  </sheetViews>
  <sheetFormatPr defaultColWidth="0" defaultRowHeight="0" customHeight="1" zeroHeight="1" x14ac:dyDescent="0.2"/>
  <cols>
    <col min="1" max="1" width="1.140625" style="454" customWidth="1"/>
    <col min="2" max="5" width="13.7109375" style="454" customWidth="1"/>
    <col min="6" max="6" width="13.7109375" style="792" customWidth="1"/>
    <col min="7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124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001"/>
      <c r="T3" s="1001"/>
      <c r="U3" s="100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768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769">
        <f>SUM(F6:F11)</f>
        <v>2905</v>
      </c>
      <c r="G5" s="372">
        <v>19850</v>
      </c>
      <c r="H5" s="373">
        <v>3436</v>
      </c>
      <c r="I5" s="374">
        <f t="shared" ref="I5:I11" si="0">SUM(F5:H5)</f>
        <v>26191</v>
      </c>
      <c r="J5" s="371">
        <f>SUM(J6:J11)</f>
        <v>2905</v>
      </c>
      <c r="K5" s="770">
        <v>19850</v>
      </c>
      <c r="L5" s="373">
        <v>3474</v>
      </c>
      <c r="M5" s="374">
        <f t="shared" ref="M5:M11" si="1">SUM(J5:L5)</f>
        <v>26229</v>
      </c>
      <c r="N5" s="371">
        <f>SUM(N6:N11)</f>
        <v>3087.4</v>
      </c>
      <c r="O5" s="372">
        <f>SUM(O6:O11)</f>
        <v>20805.599999999999</v>
      </c>
      <c r="P5" s="373">
        <f>SUM(P6:P11)</f>
        <v>3724</v>
      </c>
      <c r="Q5" s="771">
        <f t="shared" ref="Q5:Q11" si="2">SUM(N5:P5)</f>
        <v>27617</v>
      </c>
      <c r="R5" s="371">
        <f>SUM(R6:R11)</f>
        <v>4505.91</v>
      </c>
      <c r="S5" s="372">
        <f>SUM(S6:S11)</f>
        <v>19923.64</v>
      </c>
      <c r="T5" s="373">
        <f>SUM(T6:T11)</f>
        <v>4910.8</v>
      </c>
      <c r="U5" s="374">
        <f t="shared" ref="U5:U11" si="3">SUM(R5:T5)</f>
        <v>29340.35</v>
      </c>
      <c r="V5" s="375">
        <f>N5/J5</f>
        <v>1.0627882960413082</v>
      </c>
      <c r="W5" s="376">
        <f>P5/L5</f>
        <v>1.0719631548647093</v>
      </c>
      <c r="X5" s="377">
        <f>P5/H5</f>
        <v>1.0838183934807917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174</v>
      </c>
      <c r="G6" s="382"/>
      <c r="H6" s="383"/>
      <c r="I6" s="384">
        <f t="shared" si="0"/>
        <v>174</v>
      </c>
      <c r="J6" s="381">
        <v>174</v>
      </c>
      <c r="K6" s="382"/>
      <c r="L6" s="383"/>
      <c r="M6" s="384">
        <f t="shared" si="1"/>
        <v>174</v>
      </c>
      <c r="N6" s="381">
        <v>168</v>
      </c>
      <c r="O6" s="382">
        <v>20805.599999999999</v>
      </c>
      <c r="P6" s="383">
        <v>3474</v>
      </c>
      <c r="Q6" s="384">
        <f t="shared" si="2"/>
        <v>24447.599999999999</v>
      </c>
      <c r="R6" s="381">
        <v>213.74</v>
      </c>
      <c r="S6" s="382">
        <v>19923.64</v>
      </c>
      <c r="T6" s="383">
        <v>3708.03</v>
      </c>
      <c r="U6" s="384">
        <f t="shared" si="3"/>
        <v>23845.41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772">
        <v>193</v>
      </c>
      <c r="G7" s="382"/>
      <c r="H7" s="383"/>
      <c r="I7" s="384">
        <f t="shared" si="0"/>
        <v>193</v>
      </c>
      <c r="J7" s="381">
        <v>193</v>
      </c>
      <c r="K7" s="382"/>
      <c r="L7" s="383"/>
      <c r="M7" s="384">
        <f t="shared" si="1"/>
        <v>193</v>
      </c>
      <c r="N7" s="381">
        <v>52</v>
      </c>
      <c r="O7" s="382"/>
      <c r="P7" s="383">
        <v>250</v>
      </c>
      <c r="Q7" s="384">
        <f t="shared" si="2"/>
        <v>302</v>
      </c>
      <c r="R7" s="381">
        <v>467.24</v>
      </c>
      <c r="S7" s="382"/>
      <c r="T7" s="383">
        <v>1202.77</v>
      </c>
      <c r="U7" s="384">
        <f t="shared" si="3"/>
        <v>1670.01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772">
        <v>700</v>
      </c>
      <c r="G8" s="382"/>
      <c r="H8" s="383"/>
      <c r="I8" s="384">
        <f t="shared" si="0"/>
        <v>700</v>
      </c>
      <c r="J8" s="381">
        <v>700</v>
      </c>
      <c r="K8" s="382"/>
      <c r="L8" s="383"/>
      <c r="M8" s="384">
        <f t="shared" si="1"/>
        <v>700</v>
      </c>
      <c r="N8" s="381">
        <v>726.9</v>
      </c>
      <c r="O8" s="382"/>
      <c r="P8" s="383"/>
      <c r="Q8" s="384">
        <f t="shared" si="2"/>
        <v>726.9</v>
      </c>
      <c r="R8" s="381">
        <v>729.52</v>
      </c>
      <c r="S8" s="382"/>
      <c r="T8" s="383"/>
      <c r="U8" s="384">
        <f t="shared" si="3"/>
        <v>729.52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773" t="s">
        <v>400</v>
      </c>
      <c r="D9" s="773"/>
      <c r="E9" s="774"/>
      <c r="F9" s="772">
        <v>120</v>
      </c>
      <c r="G9" s="382"/>
      <c r="H9" s="383"/>
      <c r="I9" s="384">
        <f t="shared" si="0"/>
        <v>120</v>
      </c>
      <c r="J9" s="381">
        <v>120</v>
      </c>
      <c r="K9" s="382"/>
      <c r="L9" s="383"/>
      <c r="M9" s="384">
        <f t="shared" si="1"/>
        <v>120</v>
      </c>
      <c r="N9" s="381">
        <v>377.5</v>
      </c>
      <c r="O9" s="382"/>
      <c r="P9" s="383"/>
      <c r="Q9" s="384">
        <f t="shared" si="2"/>
        <v>377.5</v>
      </c>
      <c r="R9" s="381">
        <v>1534.77</v>
      </c>
      <c r="S9" s="382"/>
      <c r="T9" s="383"/>
      <c r="U9" s="384">
        <f t="shared" si="3"/>
        <v>1534.77</v>
      </c>
      <c r="V9" s="385"/>
      <c r="W9" s="386"/>
      <c r="X9" s="387"/>
      <c r="Y9" s="388"/>
      <c r="Z9" s="388"/>
      <c r="AA9" s="388"/>
      <c r="AB9" s="388"/>
    </row>
    <row r="10" spans="2:28" s="364" customFormat="1" ht="15.75" x14ac:dyDescent="0.25">
      <c r="B10" s="389"/>
      <c r="C10" s="987" t="s">
        <v>312</v>
      </c>
      <c r="D10" s="987"/>
      <c r="E10" s="988"/>
      <c r="F10" s="772">
        <v>1618</v>
      </c>
      <c r="G10" s="382"/>
      <c r="H10" s="383"/>
      <c r="I10" s="384">
        <f t="shared" si="0"/>
        <v>1618</v>
      </c>
      <c r="J10" s="381">
        <v>1618</v>
      </c>
      <c r="K10" s="382"/>
      <c r="L10" s="383"/>
      <c r="M10" s="384">
        <f t="shared" si="1"/>
        <v>1618</v>
      </c>
      <c r="N10" s="381">
        <v>1739</v>
      </c>
      <c r="O10" s="382"/>
      <c r="P10" s="383"/>
      <c r="Q10" s="384">
        <f t="shared" si="2"/>
        <v>1739</v>
      </c>
      <c r="R10" s="381">
        <v>1529.07</v>
      </c>
      <c r="S10" s="382"/>
      <c r="T10" s="383"/>
      <c r="U10" s="384">
        <f t="shared" si="3"/>
        <v>1529.07</v>
      </c>
      <c r="V10" s="385"/>
      <c r="W10" s="386"/>
      <c r="X10" s="387"/>
      <c r="Y10" s="388"/>
      <c r="Z10" s="388"/>
      <c r="AA10" s="388"/>
      <c r="AB10" s="388"/>
    </row>
    <row r="11" spans="2:28" s="364" customFormat="1" ht="16.5" thickBot="1" x14ac:dyDescent="0.3">
      <c r="B11" s="400"/>
      <c r="C11" s="998" t="s">
        <v>369</v>
      </c>
      <c r="D11" s="998"/>
      <c r="E11" s="999"/>
      <c r="F11" s="775">
        <v>100</v>
      </c>
      <c r="G11" s="402"/>
      <c r="H11" s="403"/>
      <c r="I11" s="404">
        <f t="shared" si="0"/>
        <v>100</v>
      </c>
      <c r="J11" s="401">
        <v>100</v>
      </c>
      <c r="K11" s="402"/>
      <c r="L11" s="403"/>
      <c r="M11" s="404">
        <f t="shared" si="1"/>
        <v>100</v>
      </c>
      <c r="N11" s="401">
        <v>24</v>
      </c>
      <c r="O11" s="402"/>
      <c r="P11" s="403"/>
      <c r="Q11" s="404">
        <f t="shared" si="2"/>
        <v>24</v>
      </c>
      <c r="R11" s="401">
        <v>31.57</v>
      </c>
      <c r="S11" s="402"/>
      <c r="T11" s="403"/>
      <c r="U11" s="404">
        <f t="shared" si="3"/>
        <v>31.57</v>
      </c>
      <c r="V11" s="405"/>
      <c r="W11" s="406"/>
      <c r="X11" s="407"/>
      <c r="Y11" s="388"/>
      <c r="Z11" s="388"/>
      <c r="AA11" s="388"/>
      <c r="AB11" s="388"/>
    </row>
    <row r="12" spans="2:28" s="379" customFormat="1" ht="15.75" x14ac:dyDescent="0.25">
      <c r="B12" s="1010" t="s">
        <v>314</v>
      </c>
      <c r="C12" s="1011"/>
      <c r="D12" s="1011"/>
      <c r="E12" s="1012"/>
      <c r="F12" s="776">
        <f t="shared" ref="F12:U12" si="4">SUM(F13:F20)</f>
        <v>2905</v>
      </c>
      <c r="G12" s="409">
        <v>19850</v>
      </c>
      <c r="H12" s="410">
        <f t="shared" si="4"/>
        <v>3436</v>
      </c>
      <c r="I12" s="374">
        <f t="shared" si="4"/>
        <v>26191</v>
      </c>
      <c r="J12" s="408">
        <f t="shared" si="4"/>
        <v>2905</v>
      </c>
      <c r="K12" s="409">
        <f t="shared" si="4"/>
        <v>19850</v>
      </c>
      <c r="L12" s="410">
        <f t="shared" si="4"/>
        <v>3474</v>
      </c>
      <c r="M12" s="374">
        <f t="shared" si="4"/>
        <v>26229</v>
      </c>
      <c r="N12" s="408">
        <f t="shared" si="4"/>
        <v>2912.3999999999996</v>
      </c>
      <c r="O12" s="409">
        <f t="shared" si="4"/>
        <v>20805.600000000002</v>
      </c>
      <c r="P12" s="410">
        <f t="shared" si="4"/>
        <v>3724</v>
      </c>
      <c r="Q12" s="771">
        <f t="shared" si="4"/>
        <v>27442</v>
      </c>
      <c r="R12" s="408">
        <f t="shared" si="4"/>
        <v>4490.01</v>
      </c>
      <c r="S12" s="409">
        <f t="shared" si="4"/>
        <v>19923.64</v>
      </c>
      <c r="T12" s="410">
        <f t="shared" si="4"/>
        <v>4910.8</v>
      </c>
      <c r="U12" s="374">
        <f t="shared" si="4"/>
        <v>29324.45</v>
      </c>
      <c r="V12" s="385">
        <f t="shared" ref="V12:V21" si="5">N12/J12</f>
        <v>1.0025473321858862</v>
      </c>
      <c r="W12" s="386">
        <f t="shared" ref="W12:W21" si="6">P12/L12</f>
        <v>1.0719631548647093</v>
      </c>
      <c r="X12" s="387">
        <f t="shared" ref="X12:X21" si="7">P12/H12</f>
        <v>1.0838183934807917</v>
      </c>
      <c r="Y12" s="388"/>
      <c r="Z12" s="388"/>
      <c r="AA12" s="388"/>
      <c r="AB12" s="388"/>
    </row>
    <row r="13" spans="2:28" s="364" customFormat="1" ht="15.75" x14ac:dyDescent="0.25">
      <c r="B13" s="974" t="s">
        <v>315</v>
      </c>
      <c r="C13" s="975"/>
      <c r="D13" s="975"/>
      <c r="E13" s="976"/>
      <c r="F13" s="772">
        <v>1620</v>
      </c>
      <c r="G13" s="382"/>
      <c r="H13" s="383">
        <v>204</v>
      </c>
      <c r="I13" s="384">
        <f t="shared" ref="I13:I20" si="8">SUM(F13:H13)</f>
        <v>1824</v>
      </c>
      <c r="J13" s="381">
        <v>1620</v>
      </c>
      <c r="K13" s="382"/>
      <c r="L13" s="383">
        <v>211.5</v>
      </c>
      <c r="M13" s="384">
        <f t="shared" ref="M13:M20" si="9">SUM(J13:L13)</f>
        <v>1831.5</v>
      </c>
      <c r="N13" s="381">
        <v>1635.6</v>
      </c>
      <c r="O13" s="382">
        <v>461.4</v>
      </c>
      <c r="P13" s="383">
        <v>295.10000000000002</v>
      </c>
      <c r="Q13" s="384">
        <f t="shared" ref="Q13:Q20" si="10">SUM(N13:P13)</f>
        <v>2392.1</v>
      </c>
      <c r="R13" s="381">
        <v>1650.43</v>
      </c>
      <c r="S13" s="382">
        <v>389.99</v>
      </c>
      <c r="T13" s="383">
        <v>419.14</v>
      </c>
      <c r="U13" s="384">
        <f t="shared" ref="U13:U20" si="11">SUM(R13:T13)</f>
        <v>2459.56</v>
      </c>
      <c r="V13" s="385">
        <f t="shared" si="5"/>
        <v>1.0096296296296297</v>
      </c>
      <c r="W13" s="386">
        <f t="shared" si="6"/>
        <v>1.3952718676122933</v>
      </c>
      <c r="X13" s="387">
        <f t="shared" si="7"/>
        <v>1.4465686274509806</v>
      </c>
      <c r="Y13" s="388"/>
      <c r="Z13" s="388"/>
      <c r="AA13" s="388"/>
      <c r="AB13" s="388"/>
    </row>
    <row r="14" spans="2:28" s="364" customFormat="1" ht="15.75" x14ac:dyDescent="0.25">
      <c r="B14" s="974" t="s">
        <v>316</v>
      </c>
      <c r="C14" s="975"/>
      <c r="D14" s="975"/>
      <c r="E14" s="976"/>
      <c r="F14" s="772">
        <v>150</v>
      </c>
      <c r="G14" s="382"/>
      <c r="H14" s="383">
        <v>1896</v>
      </c>
      <c r="I14" s="384">
        <f t="shared" si="8"/>
        <v>2046</v>
      </c>
      <c r="J14" s="381">
        <v>150</v>
      </c>
      <c r="K14" s="382"/>
      <c r="L14" s="383">
        <v>1896</v>
      </c>
      <c r="M14" s="384">
        <f t="shared" si="9"/>
        <v>2046</v>
      </c>
      <c r="N14" s="381">
        <v>84.5</v>
      </c>
      <c r="O14" s="382"/>
      <c r="P14" s="383">
        <v>1739</v>
      </c>
      <c r="Q14" s="384">
        <f t="shared" si="10"/>
        <v>1823.5</v>
      </c>
      <c r="R14" s="381">
        <v>218.02</v>
      </c>
      <c r="S14" s="382">
        <v>0</v>
      </c>
      <c r="T14" s="383">
        <v>1834.85</v>
      </c>
      <c r="U14" s="384">
        <f t="shared" si="11"/>
        <v>2052.87</v>
      </c>
      <c r="V14" s="385">
        <f t="shared" si="5"/>
        <v>0.56333333333333335</v>
      </c>
      <c r="W14" s="386">
        <f t="shared" si="6"/>
        <v>0.91719409282700426</v>
      </c>
      <c r="X14" s="387">
        <f t="shared" si="7"/>
        <v>0.91719409282700426</v>
      </c>
      <c r="Y14" s="388"/>
      <c r="Z14" s="388"/>
      <c r="AA14" s="388"/>
      <c r="AB14" s="388"/>
    </row>
    <row r="15" spans="2:28" s="364" customFormat="1" ht="15.75" x14ac:dyDescent="0.25">
      <c r="B15" s="974" t="s">
        <v>317</v>
      </c>
      <c r="C15" s="975"/>
      <c r="D15" s="975"/>
      <c r="E15" s="976"/>
      <c r="F15" s="772">
        <v>60</v>
      </c>
      <c r="G15" s="382"/>
      <c r="H15" s="383">
        <v>85</v>
      </c>
      <c r="I15" s="384">
        <f t="shared" si="8"/>
        <v>145</v>
      </c>
      <c r="J15" s="381">
        <v>60</v>
      </c>
      <c r="K15" s="382"/>
      <c r="L15" s="383">
        <v>85</v>
      </c>
      <c r="M15" s="384">
        <f t="shared" si="9"/>
        <v>145</v>
      </c>
      <c r="N15" s="381">
        <v>181.1</v>
      </c>
      <c r="O15" s="382"/>
      <c r="P15" s="383">
        <v>341</v>
      </c>
      <c r="Q15" s="384">
        <f t="shared" si="10"/>
        <v>522.1</v>
      </c>
      <c r="R15" s="381">
        <v>165.21</v>
      </c>
      <c r="S15" s="382">
        <v>0</v>
      </c>
      <c r="T15" s="383">
        <v>339.75</v>
      </c>
      <c r="U15" s="384">
        <f t="shared" si="11"/>
        <v>504.96000000000004</v>
      </c>
      <c r="V15" s="385">
        <f t="shared" si="5"/>
        <v>3.0183333333333331</v>
      </c>
      <c r="W15" s="386">
        <f t="shared" si="6"/>
        <v>4.0117647058823529</v>
      </c>
      <c r="X15" s="387">
        <f t="shared" si="7"/>
        <v>4.0117647058823529</v>
      </c>
      <c r="Y15" s="388"/>
      <c r="Z15" s="388"/>
      <c r="AA15" s="388"/>
      <c r="AB15" s="388"/>
    </row>
    <row r="16" spans="2:28" s="364" customFormat="1" ht="15.75" x14ac:dyDescent="0.25">
      <c r="B16" s="974" t="s">
        <v>318</v>
      </c>
      <c r="C16" s="975"/>
      <c r="D16" s="975"/>
      <c r="E16" s="976"/>
      <c r="F16" s="772">
        <v>790</v>
      </c>
      <c r="G16" s="382"/>
      <c r="H16" s="383">
        <v>570</v>
      </c>
      <c r="I16" s="384">
        <f t="shared" si="8"/>
        <v>1360</v>
      </c>
      <c r="J16" s="381">
        <v>790</v>
      </c>
      <c r="K16" s="382"/>
      <c r="L16" s="383">
        <v>590.5</v>
      </c>
      <c r="M16" s="384">
        <f t="shared" si="9"/>
        <v>1380.5</v>
      </c>
      <c r="N16" s="381">
        <v>780</v>
      </c>
      <c r="O16" s="382"/>
      <c r="P16" s="383">
        <v>572</v>
      </c>
      <c r="Q16" s="384">
        <f t="shared" si="10"/>
        <v>1352</v>
      </c>
      <c r="R16" s="381">
        <v>1375.22</v>
      </c>
      <c r="S16" s="382">
        <v>24.7</v>
      </c>
      <c r="T16" s="383">
        <v>981.65</v>
      </c>
      <c r="U16" s="384">
        <f t="shared" si="11"/>
        <v>2381.5700000000002</v>
      </c>
      <c r="V16" s="385">
        <f t="shared" si="5"/>
        <v>0.98734177215189878</v>
      </c>
      <c r="W16" s="386">
        <f t="shared" si="6"/>
        <v>0.96867061812023714</v>
      </c>
      <c r="X16" s="387">
        <f t="shared" si="7"/>
        <v>1.0035087719298246</v>
      </c>
      <c r="Y16" s="388"/>
      <c r="Z16" s="388"/>
      <c r="AA16" s="388"/>
      <c r="AB16" s="388"/>
    </row>
    <row r="17" spans="2:28" s="364" customFormat="1" ht="15.75" x14ac:dyDescent="0.25">
      <c r="B17" s="974" t="s">
        <v>319</v>
      </c>
      <c r="C17" s="975"/>
      <c r="D17" s="975"/>
      <c r="E17" s="976"/>
      <c r="F17" s="772">
        <v>50</v>
      </c>
      <c r="G17" s="382">
        <v>19850</v>
      </c>
      <c r="H17" s="383">
        <v>0</v>
      </c>
      <c r="I17" s="384">
        <f t="shared" si="8"/>
        <v>19900</v>
      </c>
      <c r="J17" s="381">
        <v>50</v>
      </c>
      <c r="K17" s="382">
        <v>19850</v>
      </c>
      <c r="L17" s="383">
        <v>10</v>
      </c>
      <c r="M17" s="384">
        <f t="shared" si="9"/>
        <v>19910</v>
      </c>
      <c r="N17" s="381">
        <v>67</v>
      </c>
      <c r="O17" s="382">
        <v>20344.2</v>
      </c>
      <c r="P17" s="383">
        <v>0</v>
      </c>
      <c r="Q17" s="384">
        <f t="shared" si="10"/>
        <v>20411.2</v>
      </c>
      <c r="R17" s="381">
        <v>396.2</v>
      </c>
      <c r="S17" s="382">
        <v>19337.13</v>
      </c>
      <c r="T17" s="383">
        <v>685.03</v>
      </c>
      <c r="U17" s="384">
        <f t="shared" si="11"/>
        <v>20418.36</v>
      </c>
      <c r="V17" s="385">
        <f t="shared" si="5"/>
        <v>1.34</v>
      </c>
      <c r="W17" s="386">
        <f t="shared" si="6"/>
        <v>0</v>
      </c>
      <c r="X17" s="387" t="e">
        <f t="shared" si="7"/>
        <v>#DIV/0!</v>
      </c>
      <c r="Y17" s="388"/>
      <c r="Z17" s="388"/>
      <c r="AA17" s="388"/>
      <c r="AB17" s="388"/>
    </row>
    <row r="18" spans="2:28" s="364" customFormat="1" ht="15.75" x14ac:dyDescent="0.25">
      <c r="B18" s="974" t="s">
        <v>320</v>
      </c>
      <c r="C18" s="975"/>
      <c r="D18" s="975"/>
      <c r="E18" s="976"/>
      <c r="F18" s="772">
        <v>0</v>
      </c>
      <c r="G18" s="382"/>
      <c r="H18" s="383">
        <v>512</v>
      </c>
      <c r="I18" s="384">
        <f t="shared" si="8"/>
        <v>512</v>
      </c>
      <c r="J18" s="381">
        <v>0</v>
      </c>
      <c r="K18" s="382"/>
      <c r="L18" s="383">
        <v>512</v>
      </c>
      <c r="M18" s="384">
        <f t="shared" si="9"/>
        <v>512</v>
      </c>
      <c r="N18" s="381">
        <v>0</v>
      </c>
      <c r="O18" s="382"/>
      <c r="P18" s="383">
        <v>517</v>
      </c>
      <c r="Q18" s="384">
        <f t="shared" si="10"/>
        <v>517</v>
      </c>
      <c r="R18" s="381">
        <v>0</v>
      </c>
      <c r="S18" s="382">
        <v>0</v>
      </c>
      <c r="T18" s="383">
        <v>471.27</v>
      </c>
      <c r="U18" s="384">
        <f t="shared" si="11"/>
        <v>471.27</v>
      </c>
      <c r="V18" s="385" t="e">
        <f t="shared" si="5"/>
        <v>#DIV/0!</v>
      </c>
      <c r="W18" s="386">
        <f t="shared" si="6"/>
        <v>1.009765625</v>
      </c>
      <c r="X18" s="387">
        <f t="shared" si="7"/>
        <v>1.009765625</v>
      </c>
      <c r="Y18" s="388"/>
      <c r="Z18" s="388"/>
      <c r="AA18" s="388"/>
      <c r="AB18" s="388"/>
    </row>
    <row r="19" spans="2:28" s="364" customFormat="1" ht="15.75" x14ac:dyDescent="0.25">
      <c r="B19" s="974" t="s">
        <v>321</v>
      </c>
      <c r="C19" s="975"/>
      <c r="D19" s="975"/>
      <c r="E19" s="976"/>
      <c r="F19" s="772">
        <v>200</v>
      </c>
      <c r="G19" s="382"/>
      <c r="H19" s="383">
        <v>0</v>
      </c>
      <c r="I19" s="384">
        <f t="shared" si="8"/>
        <v>200</v>
      </c>
      <c r="J19" s="381">
        <v>200</v>
      </c>
      <c r="K19" s="382"/>
      <c r="L19" s="383">
        <v>0</v>
      </c>
      <c r="M19" s="384">
        <f t="shared" si="9"/>
        <v>200</v>
      </c>
      <c r="N19" s="381">
        <v>114</v>
      </c>
      <c r="O19" s="382"/>
      <c r="P19" s="383"/>
      <c r="Q19" s="384">
        <f t="shared" si="10"/>
        <v>114</v>
      </c>
      <c r="R19" s="381">
        <v>600.83000000000004</v>
      </c>
      <c r="S19" s="382">
        <v>0</v>
      </c>
      <c r="T19" s="383">
        <v>0</v>
      </c>
      <c r="U19" s="384">
        <f t="shared" si="11"/>
        <v>600.83000000000004</v>
      </c>
      <c r="V19" s="385">
        <f t="shared" si="5"/>
        <v>0.56999999999999995</v>
      </c>
      <c r="W19" s="386" t="e">
        <f t="shared" si="6"/>
        <v>#DIV/0!</v>
      </c>
      <c r="X19" s="387" t="e">
        <f t="shared" si="7"/>
        <v>#DIV/0!</v>
      </c>
      <c r="Y19" s="388"/>
      <c r="Z19" s="388"/>
      <c r="AA19" s="388"/>
      <c r="AB19" s="388"/>
    </row>
    <row r="20" spans="2:28" s="364" customFormat="1" ht="16.5" thickBot="1" x14ac:dyDescent="0.3">
      <c r="B20" s="989" t="s">
        <v>322</v>
      </c>
      <c r="C20" s="990"/>
      <c r="D20" s="990"/>
      <c r="E20" s="991"/>
      <c r="F20" s="777">
        <v>35</v>
      </c>
      <c r="G20" s="394"/>
      <c r="H20" s="395">
        <v>169</v>
      </c>
      <c r="I20" s="396">
        <f t="shared" si="8"/>
        <v>204</v>
      </c>
      <c r="J20" s="393">
        <v>35</v>
      </c>
      <c r="K20" s="394"/>
      <c r="L20" s="395">
        <v>169</v>
      </c>
      <c r="M20" s="396">
        <f t="shared" si="9"/>
        <v>204</v>
      </c>
      <c r="N20" s="393">
        <v>50.2</v>
      </c>
      <c r="O20" s="394"/>
      <c r="P20" s="395">
        <v>259.89999999999998</v>
      </c>
      <c r="Q20" s="396">
        <f t="shared" si="10"/>
        <v>310.09999999999997</v>
      </c>
      <c r="R20" s="393">
        <v>84.1</v>
      </c>
      <c r="S20" s="394">
        <v>171.82</v>
      </c>
      <c r="T20" s="395">
        <v>179.11</v>
      </c>
      <c r="U20" s="396">
        <f t="shared" si="11"/>
        <v>435.03</v>
      </c>
      <c r="V20" s="411">
        <f t="shared" si="5"/>
        <v>1.4342857142857144</v>
      </c>
      <c r="W20" s="412">
        <f t="shared" si="6"/>
        <v>1.537869822485207</v>
      </c>
      <c r="X20" s="413">
        <f t="shared" si="7"/>
        <v>1.537869822485207</v>
      </c>
      <c r="Y20" s="388"/>
      <c r="Z20" s="388"/>
      <c r="AA20" s="388"/>
      <c r="AB20" s="388"/>
    </row>
    <row r="21" spans="2:28" s="420" customFormat="1" ht="17.25" thickTop="1" thickBot="1" x14ac:dyDescent="0.3">
      <c r="B21" s="971" t="s">
        <v>323</v>
      </c>
      <c r="C21" s="972"/>
      <c r="D21" s="972"/>
      <c r="E21" s="973"/>
      <c r="F21" s="778">
        <f t="shared" ref="F21:U21" si="12">F5-F12</f>
        <v>0</v>
      </c>
      <c r="G21" s="415">
        <f t="shared" si="12"/>
        <v>0</v>
      </c>
      <c r="H21" s="415">
        <f t="shared" si="12"/>
        <v>0</v>
      </c>
      <c r="I21" s="416">
        <f t="shared" si="12"/>
        <v>0</v>
      </c>
      <c r="J21" s="414">
        <f t="shared" si="12"/>
        <v>0</v>
      </c>
      <c r="K21" s="415">
        <f t="shared" si="12"/>
        <v>0</v>
      </c>
      <c r="L21" s="415">
        <f t="shared" si="12"/>
        <v>0</v>
      </c>
      <c r="M21" s="416">
        <f t="shared" si="12"/>
        <v>0</v>
      </c>
      <c r="N21" s="414">
        <f t="shared" si="12"/>
        <v>175.00000000000045</v>
      </c>
      <c r="O21" s="415">
        <f t="shared" si="12"/>
        <v>0</v>
      </c>
      <c r="P21" s="415">
        <f t="shared" si="12"/>
        <v>0</v>
      </c>
      <c r="Q21" s="416">
        <f t="shared" si="12"/>
        <v>175</v>
      </c>
      <c r="R21" s="414">
        <f t="shared" si="12"/>
        <v>15.899999999999636</v>
      </c>
      <c r="S21" s="415">
        <f t="shared" si="12"/>
        <v>0</v>
      </c>
      <c r="T21" s="415">
        <f t="shared" si="12"/>
        <v>0</v>
      </c>
      <c r="U21" s="416">
        <f t="shared" si="12"/>
        <v>15.899999999997817</v>
      </c>
      <c r="V21" s="417" t="e">
        <f t="shared" si="5"/>
        <v>#DIV/0!</v>
      </c>
      <c r="W21" s="418" t="e">
        <f t="shared" si="6"/>
        <v>#DIV/0!</v>
      </c>
      <c r="X21" s="419" t="e">
        <f t="shared" si="7"/>
        <v>#DIV/0!</v>
      </c>
      <c r="Y21" s="378"/>
      <c r="Z21" s="378"/>
      <c r="AA21" s="378"/>
      <c r="AB21" s="378"/>
    </row>
    <row r="22" spans="2:28" s="426" customFormat="1" ht="16.5" thickBot="1" x14ac:dyDescent="0.3">
      <c r="B22" s="421"/>
      <c r="C22" s="421"/>
      <c r="D22" s="421"/>
      <c r="E22" s="421"/>
      <c r="F22" s="779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3"/>
      <c r="U22" s="423"/>
      <c r="V22" s="424"/>
      <c r="W22" s="424"/>
      <c r="X22" s="425"/>
      <c r="Y22" s="378"/>
      <c r="Z22" s="378"/>
      <c r="AA22" s="378"/>
      <c r="AB22" s="378"/>
    </row>
    <row r="23" spans="2:28" s="426" customFormat="1" ht="16.5" thickBot="1" x14ac:dyDescent="0.3">
      <c r="B23" s="427"/>
      <c r="C23" s="428"/>
      <c r="D23" s="428"/>
      <c r="E23" s="428"/>
      <c r="F23" s="983" t="s">
        <v>324</v>
      </c>
      <c r="G23" s="984"/>
      <c r="H23" s="984"/>
      <c r="I23" s="985"/>
      <c r="J23" s="983" t="s">
        <v>325</v>
      </c>
      <c r="K23" s="984"/>
      <c r="L23" s="984"/>
      <c r="M23" s="985"/>
      <c r="N23" s="983" t="s">
        <v>282</v>
      </c>
      <c r="O23" s="984"/>
      <c r="P23" s="984"/>
      <c r="Q23" s="985"/>
      <c r="R23" s="960" t="s">
        <v>326</v>
      </c>
      <c r="S23" s="960" t="s">
        <v>327</v>
      </c>
      <c r="T23" s="977" t="s">
        <v>328</v>
      </c>
      <c r="U23" s="979"/>
      <c r="V23" s="979"/>
      <c r="W23" s="979"/>
      <c r="X23" s="979"/>
      <c r="Y23" s="429"/>
      <c r="Z23" s="429"/>
      <c r="AA23" s="429"/>
      <c r="AB23" s="429"/>
    </row>
    <row r="24" spans="2:28" s="420" customFormat="1" ht="26.25" thickBot="1" x14ac:dyDescent="0.3">
      <c r="B24" s="920" t="s">
        <v>329</v>
      </c>
      <c r="C24" s="921"/>
      <c r="D24" s="921"/>
      <c r="E24" s="922"/>
      <c r="F24" s="780" t="s">
        <v>330</v>
      </c>
      <c r="G24" s="431" t="s">
        <v>331</v>
      </c>
      <c r="H24" s="432" t="s">
        <v>332</v>
      </c>
      <c r="I24" s="433" t="s">
        <v>333</v>
      </c>
      <c r="J24" s="430" t="s">
        <v>330</v>
      </c>
      <c r="K24" s="431" t="s">
        <v>331</v>
      </c>
      <c r="L24" s="432" t="s">
        <v>332</v>
      </c>
      <c r="M24" s="433" t="s">
        <v>333</v>
      </c>
      <c r="N24" s="430" t="s">
        <v>330</v>
      </c>
      <c r="O24" s="431" t="s">
        <v>331</v>
      </c>
      <c r="P24" s="432" t="s">
        <v>332</v>
      </c>
      <c r="Q24" s="433" t="s">
        <v>333</v>
      </c>
      <c r="R24" s="961"/>
      <c r="S24" s="961"/>
      <c r="T24" s="978"/>
      <c r="U24" s="434"/>
      <c r="V24" s="434"/>
      <c r="W24" s="434"/>
      <c r="X24" s="435"/>
      <c r="Y24" s="435"/>
      <c r="Z24" s="435"/>
      <c r="AA24" s="435"/>
      <c r="AB24" s="435"/>
    </row>
    <row r="25" spans="2:28" s="420" customFormat="1" ht="16.5" thickBot="1" x14ac:dyDescent="0.3">
      <c r="B25" s="1213" t="s">
        <v>401</v>
      </c>
      <c r="C25" s="1214"/>
      <c r="D25" s="1214"/>
      <c r="E25" s="1215"/>
      <c r="F25" s="781">
        <v>19281</v>
      </c>
      <c r="G25" s="437">
        <v>19281</v>
      </c>
      <c r="H25" s="438"/>
      <c r="I25" s="439">
        <v>3474</v>
      </c>
      <c r="J25" s="436">
        <v>19994</v>
      </c>
      <c r="K25" s="437">
        <v>20169</v>
      </c>
      <c r="L25" s="438">
        <f>K25-J25</f>
        <v>175</v>
      </c>
      <c r="M25" s="439">
        <v>3724</v>
      </c>
      <c r="N25" s="436">
        <v>24065.599999999999</v>
      </c>
      <c r="O25" s="437">
        <v>24081.5</v>
      </c>
      <c r="P25" s="438">
        <v>15.9</v>
      </c>
      <c r="Q25" s="439">
        <v>4910.8</v>
      </c>
      <c r="R25" s="440">
        <f t="shared" ref="R25:S26" si="13">J25/F25</f>
        <v>1.0369794097816503</v>
      </c>
      <c r="S25" s="440">
        <f t="shared" si="13"/>
        <v>1.0460557025050568</v>
      </c>
      <c r="T25" s="441">
        <f t="shared" ref="T25:T26" si="14">L25-P25</f>
        <v>159.1</v>
      </c>
      <c r="U25" s="442"/>
      <c r="V25" s="442"/>
      <c r="W25" s="442"/>
      <c r="X25" s="443"/>
      <c r="Y25" s="443"/>
      <c r="Z25" s="443"/>
      <c r="AA25" s="443"/>
      <c r="AB25" s="443"/>
    </row>
    <row r="26" spans="2:28" s="420" customFormat="1" ht="16.5" thickBot="1" x14ac:dyDescent="0.3">
      <c r="B26" s="928" t="s">
        <v>334</v>
      </c>
      <c r="C26" s="929"/>
      <c r="D26" s="929"/>
      <c r="E26" s="930"/>
      <c r="F26" s="782">
        <f t="shared" ref="F26:Q26" si="15">SUM(F25:F25)</f>
        <v>19281</v>
      </c>
      <c r="G26" s="444">
        <f t="shared" si="15"/>
        <v>19281</v>
      </c>
      <c r="H26" s="445">
        <f t="shared" si="15"/>
        <v>0</v>
      </c>
      <c r="I26" s="446">
        <f t="shared" si="15"/>
        <v>3474</v>
      </c>
      <c r="J26" s="444">
        <f t="shared" si="15"/>
        <v>19994</v>
      </c>
      <c r="K26" s="444">
        <f t="shared" si="15"/>
        <v>20169</v>
      </c>
      <c r="L26" s="445">
        <f t="shared" si="15"/>
        <v>175</v>
      </c>
      <c r="M26" s="446">
        <f t="shared" si="15"/>
        <v>3724</v>
      </c>
      <c r="N26" s="444">
        <f t="shared" si="15"/>
        <v>24065.599999999999</v>
      </c>
      <c r="O26" s="444">
        <f t="shared" si="15"/>
        <v>24081.5</v>
      </c>
      <c r="P26" s="445">
        <f t="shared" si="15"/>
        <v>15.9</v>
      </c>
      <c r="Q26" s="446">
        <f t="shared" si="15"/>
        <v>4910.8</v>
      </c>
      <c r="R26" s="447">
        <f t="shared" si="13"/>
        <v>1.0369794097816503</v>
      </c>
      <c r="S26" s="447">
        <f t="shared" si="13"/>
        <v>1.0460557025050568</v>
      </c>
      <c r="T26" s="448">
        <f t="shared" si="14"/>
        <v>159.1</v>
      </c>
      <c r="U26" s="442"/>
      <c r="V26" s="442"/>
      <c r="W26" s="442"/>
      <c r="X26" s="443"/>
      <c r="Y26" s="443"/>
      <c r="Z26" s="443"/>
      <c r="AA26" s="443"/>
      <c r="AB26" s="443"/>
    </row>
    <row r="27" spans="2:28" s="450" customFormat="1" ht="13.5" thickBot="1" x14ac:dyDescent="0.25">
      <c r="B27" s="449"/>
      <c r="C27" s="449"/>
      <c r="D27" s="449"/>
      <c r="E27" s="449"/>
      <c r="F27" s="783"/>
      <c r="G27" s="449"/>
      <c r="H27" s="943">
        <f>H26+I26</f>
        <v>3474</v>
      </c>
      <c r="I27" s="938"/>
      <c r="J27" s="449"/>
      <c r="K27" s="449"/>
      <c r="L27" s="943">
        <f>L26+M26</f>
        <v>3899</v>
      </c>
      <c r="M27" s="938"/>
      <c r="N27" s="449"/>
      <c r="O27" s="449"/>
      <c r="P27" s="943">
        <f>P26+Q26</f>
        <v>4926.7</v>
      </c>
      <c r="Q27" s="938"/>
      <c r="U27" s="451"/>
      <c r="V27" s="451"/>
      <c r="W27" s="962"/>
      <c r="X27" s="963"/>
      <c r="Y27" s="452"/>
      <c r="Z27" s="452"/>
      <c r="AA27" s="452"/>
      <c r="AB27" s="452"/>
    </row>
    <row r="28" spans="2:28" ht="13.5" thickBot="1" x14ac:dyDescent="0.25">
      <c r="B28" s="453"/>
      <c r="C28" s="453"/>
      <c r="D28" s="453"/>
      <c r="E28" s="453"/>
      <c r="F28" s="784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</row>
    <row r="29" spans="2:28" ht="13.5" thickBot="1" x14ac:dyDescent="0.25">
      <c r="B29" s="964"/>
      <c r="C29" s="965"/>
      <c r="D29" s="965"/>
      <c r="E29" s="966"/>
      <c r="F29" s="967" t="s">
        <v>335</v>
      </c>
      <c r="G29" s="968"/>
      <c r="H29" s="968"/>
      <c r="I29" s="969"/>
      <c r="J29" s="967" t="s">
        <v>336</v>
      </c>
      <c r="K29" s="968"/>
      <c r="L29" s="968"/>
      <c r="M29" s="969"/>
      <c r="N29" s="970"/>
      <c r="O29" s="970"/>
      <c r="P29" s="970"/>
      <c r="Q29" s="970"/>
    </row>
    <row r="30" spans="2:28" ht="13.5" thickBot="1" x14ac:dyDescent="0.25">
      <c r="B30" s="954" t="s">
        <v>337</v>
      </c>
      <c r="C30" s="955"/>
      <c r="D30" s="955"/>
      <c r="E30" s="956"/>
      <c r="F30" s="785" t="s">
        <v>273</v>
      </c>
      <c r="G30" s="456" t="s">
        <v>274</v>
      </c>
      <c r="H30" s="457" t="s">
        <v>338</v>
      </c>
      <c r="I30" s="458" t="s">
        <v>276</v>
      </c>
      <c r="J30" s="455" t="s">
        <v>273</v>
      </c>
      <c r="K30" s="456" t="s">
        <v>274</v>
      </c>
      <c r="L30" s="458" t="s">
        <v>338</v>
      </c>
      <c r="M30" s="458" t="s">
        <v>276</v>
      </c>
      <c r="N30" s="459"/>
      <c r="O30" s="459"/>
      <c r="P30" s="459"/>
      <c r="Q30" s="459"/>
    </row>
    <row r="31" spans="2:28" ht="13.5" thickBot="1" x14ac:dyDescent="0.25">
      <c r="B31" s="957"/>
      <c r="C31" s="958"/>
      <c r="D31" s="958"/>
      <c r="E31" s="959"/>
      <c r="F31" s="786">
        <v>72.099999999999994</v>
      </c>
      <c r="G31" s="461">
        <v>243.4</v>
      </c>
      <c r="H31" s="462">
        <v>329</v>
      </c>
      <c r="I31" s="463">
        <v>110.7</v>
      </c>
      <c r="J31" s="460">
        <v>81.099999999999994</v>
      </c>
      <c r="K31" s="461">
        <v>232.5</v>
      </c>
      <c r="L31" s="463">
        <v>257</v>
      </c>
      <c r="M31" s="463">
        <v>92.4</v>
      </c>
      <c r="N31" s="464"/>
      <c r="O31" s="464"/>
      <c r="P31" s="464"/>
      <c r="Q31" s="464"/>
    </row>
    <row r="32" spans="2:28" ht="14.25" thickTop="1" thickBot="1" x14ac:dyDescent="0.25">
      <c r="B32" s="950" t="s">
        <v>339</v>
      </c>
      <c r="C32" s="951"/>
      <c r="D32" s="952" t="s">
        <v>340</v>
      </c>
      <c r="E32" s="953"/>
      <c r="F32" s="933">
        <v>52</v>
      </c>
      <c r="G32" s="934"/>
      <c r="H32" s="933">
        <v>54.5</v>
      </c>
      <c r="I32" s="935"/>
      <c r="J32" s="933">
        <v>52</v>
      </c>
      <c r="K32" s="934"/>
      <c r="L32" s="933">
        <v>54.5</v>
      </c>
      <c r="M32" s="935"/>
      <c r="N32" s="942"/>
      <c r="O32" s="942"/>
      <c r="P32" s="942"/>
      <c r="Q32" s="942"/>
    </row>
    <row r="33" spans="1:28" ht="13.5" thickBot="1" x14ac:dyDescent="0.25">
      <c r="B33" s="944" t="s">
        <v>341</v>
      </c>
      <c r="C33" s="945"/>
      <c r="D33" s="945"/>
      <c r="E33" s="946"/>
      <c r="F33" s="947">
        <v>21460</v>
      </c>
      <c r="G33" s="948"/>
      <c r="H33" s="948"/>
      <c r="I33" s="949"/>
      <c r="J33" s="947">
        <v>22210</v>
      </c>
      <c r="K33" s="948"/>
      <c r="L33" s="948"/>
      <c r="M33" s="949"/>
      <c r="N33" s="942"/>
      <c r="O33" s="942"/>
      <c r="P33" s="942"/>
      <c r="Q33" s="942"/>
    </row>
    <row r="34" spans="1:28" ht="13.5" thickBot="1" x14ac:dyDescent="0.25">
      <c r="B34" s="466"/>
      <c r="C34" s="466"/>
      <c r="D34" s="466"/>
      <c r="E34" s="466"/>
      <c r="F34" s="787"/>
      <c r="G34" s="467"/>
      <c r="H34" s="467"/>
      <c r="I34" s="467"/>
      <c r="J34" s="467"/>
      <c r="K34" s="467"/>
      <c r="L34" s="467"/>
      <c r="M34" s="467"/>
      <c r="N34" s="467"/>
      <c r="O34" s="467"/>
      <c r="P34" s="467"/>
      <c r="Q34" s="467"/>
    </row>
    <row r="35" spans="1:28" ht="13.5" thickBot="1" x14ac:dyDescent="0.25">
      <c r="B35" s="923"/>
      <c r="C35" s="924"/>
      <c r="D35" s="924"/>
      <c r="E35" s="925"/>
      <c r="F35" s="936" t="s">
        <v>325</v>
      </c>
      <c r="G35" s="937"/>
      <c r="H35" s="937"/>
      <c r="I35" s="937"/>
      <c r="J35" s="937"/>
      <c r="K35" s="937"/>
      <c r="L35" s="938"/>
      <c r="M35" s="468"/>
      <c r="N35" s="923"/>
      <c r="O35" s="924"/>
      <c r="P35" s="924"/>
      <c r="Q35" s="925"/>
      <c r="R35" s="936" t="s">
        <v>282</v>
      </c>
      <c r="S35" s="937"/>
      <c r="T35" s="937"/>
      <c r="U35" s="937"/>
      <c r="V35" s="937"/>
      <c r="W35" s="937"/>
      <c r="X35" s="938"/>
      <c r="Y35" s="452"/>
      <c r="Z35" s="939" t="s">
        <v>328</v>
      </c>
      <c r="AA35" s="940"/>
      <c r="AB35" s="941"/>
    </row>
    <row r="36" spans="1:28" ht="39" thickBot="1" x14ac:dyDescent="0.25">
      <c r="B36" s="920" t="s">
        <v>342</v>
      </c>
      <c r="C36" s="921"/>
      <c r="D36" s="921"/>
      <c r="E36" s="922"/>
      <c r="F36" s="469" t="s">
        <v>343</v>
      </c>
      <c r="G36" s="470" t="s">
        <v>344</v>
      </c>
      <c r="H36" s="471" t="s">
        <v>345</v>
      </c>
      <c r="I36" s="469" t="s">
        <v>346</v>
      </c>
      <c r="J36" s="472" t="s">
        <v>347</v>
      </c>
      <c r="K36" s="471" t="s">
        <v>348</v>
      </c>
      <c r="L36" s="473" t="s">
        <v>332</v>
      </c>
      <c r="M36" s="474"/>
      <c r="N36" s="920" t="s">
        <v>349</v>
      </c>
      <c r="O36" s="921"/>
      <c r="P36" s="921"/>
      <c r="Q36" s="922"/>
      <c r="R36" s="475" t="s">
        <v>343</v>
      </c>
      <c r="S36" s="476" t="s">
        <v>344</v>
      </c>
      <c r="T36" s="477" t="s">
        <v>345</v>
      </c>
      <c r="U36" s="475" t="s">
        <v>346</v>
      </c>
      <c r="V36" s="478" t="s">
        <v>347</v>
      </c>
      <c r="W36" s="477" t="s">
        <v>348</v>
      </c>
      <c r="X36" s="479" t="s">
        <v>332</v>
      </c>
      <c r="Y36" s="480"/>
      <c r="Z36" s="481" t="s">
        <v>350</v>
      </c>
      <c r="AA36" s="482" t="s">
        <v>351</v>
      </c>
      <c r="AB36" s="483" t="s">
        <v>352</v>
      </c>
    </row>
    <row r="37" spans="1:28" ht="13.5" thickBot="1" x14ac:dyDescent="0.25">
      <c r="A37" s="484"/>
      <c r="B37" s="917" t="s">
        <v>401</v>
      </c>
      <c r="C37" s="918"/>
      <c r="D37" s="918"/>
      <c r="E37" s="919"/>
      <c r="F37" s="485">
        <v>23496.6</v>
      </c>
      <c r="G37" s="486">
        <v>220.5</v>
      </c>
      <c r="H37" s="487">
        <f t="shared" ref="H37" si="16">F37+G37</f>
        <v>23717.1</v>
      </c>
      <c r="I37" s="488">
        <v>23549.200000000001</v>
      </c>
      <c r="J37" s="488">
        <v>342.9</v>
      </c>
      <c r="K37" s="487">
        <f t="shared" ref="K37" si="17">I37+J37</f>
        <v>23892.100000000002</v>
      </c>
      <c r="L37" s="489">
        <f t="shared" ref="L37" si="18">K37-H37</f>
        <v>175.00000000000364</v>
      </c>
      <c r="M37" s="490"/>
      <c r="N37" s="917"/>
      <c r="O37" s="918"/>
      <c r="P37" s="918"/>
      <c r="Q37" s="919"/>
      <c r="R37" s="485">
        <v>29115.59</v>
      </c>
      <c r="S37" s="486">
        <v>208.85</v>
      </c>
      <c r="T37" s="487">
        <f t="shared" ref="T37" si="19">R37+S37</f>
        <v>29324.44</v>
      </c>
      <c r="U37" s="488">
        <v>28959.87</v>
      </c>
      <c r="V37" s="488">
        <v>380.47</v>
      </c>
      <c r="W37" s="487">
        <f t="shared" ref="W37" si="20">U37+V37</f>
        <v>29340.34</v>
      </c>
      <c r="X37" s="489">
        <f t="shared" ref="X37" si="21">W37-T37</f>
        <v>15.900000000001455</v>
      </c>
      <c r="Y37" s="491"/>
      <c r="Z37" s="492">
        <f t="shared" ref="Z37" si="22">H37-T37</f>
        <v>-5607.34</v>
      </c>
      <c r="AA37" s="493">
        <f t="shared" ref="AA37" si="23">K37-W37</f>
        <v>-5448.239999999998</v>
      </c>
      <c r="AB37" s="494">
        <f t="shared" ref="AB37:AB38" si="24">Z37-AA37</f>
        <v>-159.10000000000218</v>
      </c>
    </row>
    <row r="38" spans="1:28" s="484" customFormat="1" ht="13.5" thickBot="1" x14ac:dyDescent="0.25">
      <c r="A38" s="454"/>
      <c r="B38" s="928" t="s">
        <v>334</v>
      </c>
      <c r="C38" s="929"/>
      <c r="D38" s="929"/>
      <c r="E38" s="930"/>
      <c r="F38" s="931" t="s">
        <v>353</v>
      </c>
      <c r="G38" s="932"/>
      <c r="H38" s="788">
        <f>I37-F37</f>
        <v>52.600000000002183</v>
      </c>
      <c r="I38" s="789" t="s">
        <v>354</v>
      </c>
      <c r="J38" s="790"/>
      <c r="K38" s="788">
        <f>J37-G37</f>
        <v>122.39999999999998</v>
      </c>
      <c r="L38" s="498">
        <f>H38+K38</f>
        <v>175.00000000000216</v>
      </c>
      <c r="M38" s="499"/>
      <c r="N38" s="928" t="s">
        <v>334</v>
      </c>
      <c r="O38" s="929"/>
      <c r="P38" s="929"/>
      <c r="Q38" s="930"/>
      <c r="R38" s="931" t="s">
        <v>353</v>
      </c>
      <c r="S38" s="932"/>
      <c r="T38" s="495">
        <v>-155.72</v>
      </c>
      <c r="U38" s="496" t="s">
        <v>354</v>
      </c>
      <c r="V38" s="497"/>
      <c r="W38" s="495">
        <v>171.62</v>
      </c>
      <c r="X38" s="498">
        <f>T38+W38</f>
        <v>15.900000000000006</v>
      </c>
      <c r="Y38" s="500"/>
      <c r="Z38" s="501">
        <f>SUM(Z37:Z37)</f>
        <v>-5607.34</v>
      </c>
      <c r="AA38" s="502">
        <f>SUM(AA37:AA37)</f>
        <v>-5448.239999999998</v>
      </c>
      <c r="AB38" s="503">
        <f t="shared" si="24"/>
        <v>-159.10000000000218</v>
      </c>
    </row>
    <row r="39" spans="1:28" s="484" customFormat="1" ht="13.5" thickBot="1" x14ac:dyDescent="0.25">
      <c r="F39" s="791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Y39" s="507"/>
    </row>
    <row r="40" spans="1:28" s="484" customFormat="1" ht="12.75" x14ac:dyDescent="0.2">
      <c r="F40" s="791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08" t="s">
        <v>355</v>
      </c>
      <c r="AA40" s="509"/>
      <c r="AB40" s="510">
        <f>H38/T38</f>
        <v>-0.33778576932957993</v>
      </c>
    </row>
    <row r="41" spans="1:28" s="484" customFormat="1" ht="13.5" thickBot="1" x14ac:dyDescent="0.25">
      <c r="F41" s="791"/>
      <c r="G41" s="504"/>
      <c r="H41" s="490"/>
      <c r="I41" s="490"/>
      <c r="J41" s="490"/>
      <c r="K41" s="505"/>
      <c r="L41" s="490"/>
      <c r="M41" s="490"/>
      <c r="N41" s="490"/>
      <c r="O41" s="506"/>
      <c r="P41" s="490"/>
      <c r="Q41" s="490"/>
      <c r="R41" s="490"/>
      <c r="Z41" s="511" t="s">
        <v>356</v>
      </c>
      <c r="AA41" s="512"/>
      <c r="AB41" s="513">
        <f>K38/W38</f>
        <v>0.7132035893252533</v>
      </c>
    </row>
    <row r="42" spans="1:28" s="484" customFormat="1" ht="13.5" thickBot="1" x14ac:dyDescent="0.25">
      <c r="A42" s="454"/>
      <c r="B42" s="454"/>
      <c r="C42" s="514" t="s">
        <v>357</v>
      </c>
      <c r="D42" s="454" t="s">
        <v>402</v>
      </c>
      <c r="E42" s="454"/>
      <c r="F42" s="792"/>
      <c r="G42" s="454"/>
      <c r="H42" s="515" t="s">
        <v>358</v>
      </c>
      <c r="I42" s="515"/>
      <c r="J42" s="516"/>
      <c r="K42" s="517"/>
      <c r="L42" s="518"/>
      <c r="M42" s="453"/>
      <c r="N42" s="453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519" t="s">
        <v>359</v>
      </c>
      <c r="AA42" s="520"/>
      <c r="AB42" s="521">
        <f>L38/X38</f>
        <v>11.006289308176232</v>
      </c>
    </row>
    <row r="43" spans="1:28" ht="12.75" x14ac:dyDescent="0.2">
      <c r="C43" s="926" t="s">
        <v>403</v>
      </c>
      <c r="D43" s="926"/>
      <c r="J43" s="454" t="s">
        <v>404</v>
      </c>
      <c r="L43" s="927"/>
      <c r="M43" s="927"/>
      <c r="N43" s="927"/>
    </row>
    <row r="44" spans="1:28" s="484" customFormat="1" ht="12.75" x14ac:dyDescent="0.2">
      <c r="A44" s="454"/>
      <c r="B44" s="454"/>
      <c r="C44" s="514"/>
      <c r="D44" s="514"/>
      <c r="E44" s="454"/>
      <c r="F44" s="792"/>
      <c r="G44" s="454"/>
      <c r="H44" s="454"/>
      <c r="I44" s="454"/>
      <c r="K44" s="454"/>
      <c r="L44" s="453"/>
      <c r="M44" s="453"/>
      <c r="N44" s="453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</row>
    <row r="45" spans="1:28" ht="12.75" x14ac:dyDescent="0.2"/>
    <row r="46" spans="1:28" ht="12.75" x14ac:dyDescent="0.2">
      <c r="J46" s="524" t="s">
        <v>280</v>
      </c>
    </row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</sheetData>
  <mergeCells count="7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8:E18"/>
    <mergeCell ref="C6:E6"/>
    <mergeCell ref="C7:E7"/>
    <mergeCell ref="C8:E8"/>
    <mergeCell ref="C10:E10"/>
    <mergeCell ref="C11:E11"/>
    <mergeCell ref="B12:E12"/>
    <mergeCell ref="B13:E13"/>
    <mergeCell ref="B14:E14"/>
    <mergeCell ref="B15:E15"/>
    <mergeCell ref="B16:E16"/>
    <mergeCell ref="B17:E17"/>
    <mergeCell ref="B19:E19"/>
    <mergeCell ref="B20:E20"/>
    <mergeCell ref="B21:E21"/>
    <mergeCell ref="F23:I23"/>
    <mergeCell ref="J23:M23"/>
    <mergeCell ref="S23:S24"/>
    <mergeCell ref="T23:T24"/>
    <mergeCell ref="U23:X23"/>
    <mergeCell ref="B24:E24"/>
    <mergeCell ref="B25:E25"/>
    <mergeCell ref="N23:Q23"/>
    <mergeCell ref="B29:E29"/>
    <mergeCell ref="F29:I29"/>
    <mergeCell ref="J29:M29"/>
    <mergeCell ref="N29:Q29"/>
    <mergeCell ref="R23:R24"/>
    <mergeCell ref="B26:E26"/>
    <mergeCell ref="H27:I27"/>
    <mergeCell ref="L27:M27"/>
    <mergeCell ref="P27:Q27"/>
    <mergeCell ref="W27:X27"/>
    <mergeCell ref="B30:E31"/>
    <mergeCell ref="B32:C32"/>
    <mergeCell ref="D32:E32"/>
    <mergeCell ref="F32:G32"/>
    <mergeCell ref="H32:I32"/>
    <mergeCell ref="Z35:AB35"/>
    <mergeCell ref="B36:E36"/>
    <mergeCell ref="N36:Q36"/>
    <mergeCell ref="L32:M32"/>
    <mergeCell ref="N32:O32"/>
    <mergeCell ref="P32:Q32"/>
    <mergeCell ref="B33:E33"/>
    <mergeCell ref="F33:I33"/>
    <mergeCell ref="J33:M33"/>
    <mergeCell ref="N33:Q33"/>
    <mergeCell ref="J32:K32"/>
    <mergeCell ref="R38:S38"/>
    <mergeCell ref="B35:E35"/>
    <mergeCell ref="F35:L35"/>
    <mergeCell ref="N35:Q35"/>
    <mergeCell ref="R35:X35"/>
    <mergeCell ref="C43:D43"/>
    <mergeCell ref="L43:N43"/>
    <mergeCell ref="B37:E37"/>
    <mergeCell ref="N37:Q37"/>
    <mergeCell ref="B38:E38"/>
    <mergeCell ref="F38:G38"/>
    <mergeCell ref="N38:Q38"/>
  </mergeCells>
  <pageMargins left="0.7" right="0.7" top="0.78740157499999996" bottom="0.78740157499999996" header="0.3" footer="0.3"/>
  <pageSetup paperSize="9" scale="3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30" sqref="B30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134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1691.1</v>
      </c>
      <c r="D9" s="12"/>
      <c r="E9" s="21" t="s">
        <v>9</v>
      </c>
      <c r="F9" s="20">
        <v>687.1</v>
      </c>
      <c r="G9" s="12"/>
      <c r="H9" s="1"/>
    </row>
    <row r="10" spans="1:8" x14ac:dyDescent="0.2">
      <c r="A10" s="1"/>
      <c r="B10" s="22" t="s">
        <v>10</v>
      </c>
      <c r="C10" s="23">
        <v>3821</v>
      </c>
      <c r="D10" s="12"/>
      <c r="E10" s="24" t="s">
        <v>11</v>
      </c>
      <c r="F10" s="23"/>
      <c r="G10" s="12"/>
      <c r="H10" s="1"/>
    </row>
    <row r="11" spans="1:8" x14ac:dyDescent="0.2">
      <c r="A11" s="1"/>
      <c r="B11" s="25" t="s">
        <v>12</v>
      </c>
      <c r="C11" s="26">
        <v>0</v>
      </c>
      <c r="D11" s="12"/>
      <c r="E11" s="24" t="s">
        <v>13</v>
      </c>
      <c r="F11" s="23">
        <v>746.3</v>
      </c>
      <c r="G11" s="12"/>
      <c r="H11" s="1"/>
    </row>
    <row r="12" spans="1:8" x14ac:dyDescent="0.2">
      <c r="A12" s="1"/>
      <c r="B12" s="22" t="s">
        <v>14</v>
      </c>
      <c r="C12" s="23">
        <v>19008.3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118</v>
      </c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>
        <v>23.5</v>
      </c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>
        <v>0</v>
      </c>
      <c r="D15" s="12"/>
      <c r="E15" s="27" t="s">
        <v>21</v>
      </c>
      <c r="F15" s="28">
        <f>SUM(F9:F14)</f>
        <v>1433.4</v>
      </c>
      <c r="G15" s="12"/>
      <c r="H15" s="1"/>
    </row>
    <row r="16" spans="1:8" x14ac:dyDescent="0.2">
      <c r="A16" s="1"/>
      <c r="B16" s="22" t="s">
        <v>22</v>
      </c>
      <c r="C16" s="23">
        <v>480.8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25142.7</v>
      </c>
      <c r="D17" s="12"/>
      <c r="E17" s="24" t="s">
        <v>24</v>
      </c>
      <c r="F17" s="29">
        <f>F18+F19+F20+F21+F22+F23</f>
        <v>197</v>
      </c>
      <c r="G17" s="12"/>
      <c r="H17" s="1"/>
    </row>
    <row r="18" spans="1:8" x14ac:dyDescent="0.2">
      <c r="A18" s="1"/>
      <c r="B18" s="22"/>
      <c r="C18" s="29"/>
      <c r="D18" s="12"/>
      <c r="E18" s="31" t="s">
        <v>135</v>
      </c>
      <c r="F18" s="32">
        <v>45.9</v>
      </c>
      <c r="G18" s="12"/>
      <c r="H18" s="1"/>
    </row>
    <row r="19" spans="1:8" x14ac:dyDescent="0.2">
      <c r="A19" s="1"/>
      <c r="B19" s="22" t="s">
        <v>26</v>
      </c>
      <c r="C19" s="23">
        <v>5870.3</v>
      </c>
      <c r="D19" s="12"/>
      <c r="E19" s="33" t="s">
        <v>136</v>
      </c>
      <c r="F19" s="34">
        <v>46.2</v>
      </c>
      <c r="G19" s="12"/>
      <c r="H19" s="1"/>
    </row>
    <row r="20" spans="1:8" x14ac:dyDescent="0.2">
      <c r="A20" s="1"/>
      <c r="B20" s="22" t="s">
        <v>28</v>
      </c>
      <c r="C20" s="23">
        <v>13746.2</v>
      </c>
      <c r="D20" s="12"/>
      <c r="E20" s="33" t="s">
        <v>137</v>
      </c>
      <c r="F20" s="34">
        <v>104.9</v>
      </c>
      <c r="G20" s="12"/>
      <c r="H20" s="1"/>
    </row>
    <row r="21" spans="1:8" x14ac:dyDescent="0.2">
      <c r="A21" s="1"/>
      <c r="B21" s="22" t="s">
        <v>30</v>
      </c>
      <c r="C21" s="23">
        <v>4691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410.8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335.5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25053.8</v>
      </c>
      <c r="D24" s="18"/>
      <c r="E24" s="24" t="s">
        <v>36</v>
      </c>
      <c r="F24" s="23">
        <v>56</v>
      </c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335.5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88.900000000001455</v>
      </c>
      <c r="D26" s="18"/>
      <c r="E26" s="27" t="s">
        <v>39</v>
      </c>
      <c r="F26" s="28">
        <f>F17+F24+F25</f>
        <v>588.5</v>
      </c>
      <c r="G26" s="18"/>
      <c r="H26" s="1"/>
    </row>
    <row r="27" spans="1:8" x14ac:dyDescent="0.2">
      <c r="A27" s="1"/>
      <c r="B27" s="19" t="s">
        <v>40</v>
      </c>
      <c r="C27" s="20">
        <v>-24.4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113.3</v>
      </c>
      <c r="D28" s="12"/>
      <c r="E28" s="41" t="s">
        <v>42</v>
      </c>
      <c r="F28" s="42">
        <f>F15-F26</f>
        <v>844.90000000000009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227.3</v>
      </c>
      <c r="D32" s="12"/>
      <c r="E32" s="46" t="s">
        <v>47</v>
      </c>
      <c r="F32" s="47">
        <v>100.05</v>
      </c>
      <c r="G32" s="12"/>
      <c r="H32" s="1"/>
    </row>
    <row r="33" spans="1:8" x14ac:dyDescent="0.2">
      <c r="A33" s="1"/>
      <c r="B33" s="22" t="s">
        <v>48</v>
      </c>
      <c r="C33" s="23">
        <v>40.9</v>
      </c>
      <c r="D33" s="12"/>
      <c r="E33" s="22" t="s">
        <v>48</v>
      </c>
      <c r="F33" s="23"/>
      <c r="G33" s="12"/>
      <c r="H33" s="1"/>
    </row>
    <row r="34" spans="1:8" x14ac:dyDescent="0.2">
      <c r="A34" s="1"/>
      <c r="B34" s="22" t="s">
        <v>49</v>
      </c>
      <c r="C34" s="23">
        <v>17.2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285.39999999999998</v>
      </c>
      <c r="D35" s="18"/>
      <c r="E35" s="30" t="s">
        <v>21</v>
      </c>
      <c r="F35" s="28">
        <f>SUM(F32:F33)</f>
        <v>100.05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/>
      <c r="D37" s="12"/>
      <c r="E37" s="22" t="s">
        <v>51</v>
      </c>
      <c r="F37" s="23"/>
      <c r="G37" s="12"/>
      <c r="H37" s="1"/>
    </row>
    <row r="38" spans="1:8" x14ac:dyDescent="0.2">
      <c r="A38" s="1"/>
      <c r="B38" s="22" t="s">
        <v>52</v>
      </c>
      <c r="C38" s="23">
        <v>23.5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23.5</v>
      </c>
      <c r="D40" s="18"/>
      <c r="E40" s="30" t="s">
        <v>39</v>
      </c>
      <c r="F40" s="28">
        <f>F37</f>
        <v>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261.89999999999998</v>
      </c>
      <c r="D42" s="16"/>
      <c r="E42" s="48" t="s">
        <v>55</v>
      </c>
      <c r="F42" s="42">
        <f>F35-F40</f>
        <v>100.05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85.8</v>
      </c>
      <c r="D45" s="12"/>
      <c r="E45" s="19" t="s">
        <v>59</v>
      </c>
      <c r="F45" s="20">
        <v>8.1999999999999993</v>
      </c>
      <c r="G45" s="12"/>
      <c r="H45" s="1"/>
    </row>
    <row r="46" spans="1:8" ht="15" thickBot="1" x14ac:dyDescent="0.25">
      <c r="A46" s="1"/>
      <c r="B46" s="53" t="s">
        <v>60</v>
      </c>
      <c r="C46" s="54">
        <v>136.4</v>
      </c>
      <c r="D46" s="12"/>
      <c r="E46" s="55" t="s">
        <v>61</v>
      </c>
      <c r="F46" s="56">
        <v>25.9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222.2</v>
      </c>
      <c r="D47" s="12"/>
      <c r="E47" s="58" t="s">
        <v>62</v>
      </c>
      <c r="F47" s="59">
        <f>SUM(F45:F46)</f>
        <v>34.099999999999994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39.299999999999997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/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21.7</v>
      </c>
      <c r="D51" s="12"/>
      <c r="E51" s="64" t="s">
        <v>67</v>
      </c>
      <c r="F51" s="65">
        <v>3077.3</v>
      </c>
      <c r="G51" s="1"/>
      <c r="H51" s="1"/>
    </row>
    <row r="52" spans="1:8" x14ac:dyDescent="0.2">
      <c r="A52" s="1"/>
      <c r="B52" s="53" t="s">
        <v>68</v>
      </c>
      <c r="C52" s="54">
        <v>30.6</v>
      </c>
      <c r="D52" s="12"/>
      <c r="E52" s="66" t="s">
        <v>69</v>
      </c>
      <c r="F52" s="67">
        <v>30.5</v>
      </c>
      <c r="G52" s="1"/>
      <c r="H52" s="1"/>
    </row>
    <row r="53" spans="1:8" ht="15" thickBot="1" x14ac:dyDescent="0.25">
      <c r="A53" s="1"/>
      <c r="B53" s="53" t="s">
        <v>70</v>
      </c>
      <c r="C53" s="54"/>
      <c r="D53" s="12"/>
      <c r="E53" s="68" t="s">
        <v>71</v>
      </c>
      <c r="F53" s="69">
        <v>0.5</v>
      </c>
      <c r="G53" s="1"/>
      <c r="H53" s="1"/>
    </row>
    <row r="54" spans="1:8" ht="15" x14ac:dyDescent="0.2">
      <c r="A54" s="1"/>
      <c r="B54" s="53" t="s">
        <v>72</v>
      </c>
      <c r="C54" s="54">
        <v>62.6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154.19999999999999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14419.2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68</v>
      </c>
      <c r="D57" s="12"/>
      <c r="E57" s="39" t="s">
        <v>76</v>
      </c>
      <c r="F57" s="40">
        <v>26470.799999999999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950</v>
      </c>
      <c r="D60" s="12"/>
      <c r="E60" s="19" t="s">
        <v>80</v>
      </c>
      <c r="F60" s="20"/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2087.1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949.9</v>
      </c>
      <c r="D62" s="12"/>
      <c r="E62" s="82" t="s">
        <v>83</v>
      </c>
      <c r="F62" s="83">
        <f>SUM(F60:F61)</f>
        <v>2087.1</v>
      </c>
      <c r="G62" s="12"/>
      <c r="H62" s="1"/>
    </row>
    <row r="63" spans="1:8" ht="15" thickBot="1" x14ac:dyDescent="0.25">
      <c r="A63" s="1"/>
      <c r="B63" s="84" t="s">
        <v>138</v>
      </c>
      <c r="C63" s="85">
        <v>948.3</v>
      </c>
      <c r="D63" s="12"/>
      <c r="E63" s="39" t="s">
        <v>85</v>
      </c>
      <c r="F63" s="40"/>
      <c r="G63" s="12"/>
      <c r="H63" s="1"/>
    </row>
    <row r="64" spans="1:8" x14ac:dyDescent="0.2">
      <c r="A64" s="1"/>
      <c r="B64" s="84" t="s">
        <v>139</v>
      </c>
      <c r="C64" s="85">
        <v>1.6</v>
      </c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196.3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0.10000000000002274</v>
      </c>
      <c r="D68" s="12"/>
      <c r="E68" s="22" t="s">
        <v>80</v>
      </c>
      <c r="F68" s="23">
        <v>30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226.3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/>
      <c r="G70" s="12"/>
      <c r="H70" s="1"/>
    </row>
    <row r="71" spans="1:8" x14ac:dyDescent="0.2">
      <c r="A71" s="1"/>
      <c r="B71" s="89" t="s">
        <v>140</v>
      </c>
      <c r="C71" s="12"/>
      <c r="D71" s="12"/>
      <c r="E71" s="22" t="s">
        <v>93</v>
      </c>
      <c r="F71" s="23">
        <v>30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/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141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42067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2"/>
  <sheetViews>
    <sheetView topLeftCell="A10" zoomScaleNormal="100" workbookViewId="0">
      <selection activeCell="AB36" sqref="AB36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134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001"/>
      <c r="T3" s="1001"/>
      <c r="U3" s="100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2500</v>
      </c>
      <c r="G5" s="372">
        <v>17174</v>
      </c>
      <c r="H5" s="373">
        <v>3600</v>
      </c>
      <c r="I5" s="374">
        <f t="shared" ref="I5:I10" si="0">SUM(F5:H5)</f>
        <v>23274</v>
      </c>
      <c r="J5" s="371">
        <f>SUM(J6:J10)</f>
        <v>2500</v>
      </c>
      <c r="K5" s="372">
        <v>17174</v>
      </c>
      <c r="L5" s="373">
        <v>3636</v>
      </c>
      <c r="M5" s="374">
        <f t="shared" ref="M5:M10" si="1">SUM(J5:L5)</f>
        <v>23310</v>
      </c>
      <c r="N5" s="371">
        <f>SUM(N6:N10)</f>
        <v>2195.3999999999996</v>
      </c>
      <c r="O5" s="372">
        <v>19126.3</v>
      </c>
      <c r="P5" s="373">
        <v>3821</v>
      </c>
      <c r="Q5" s="374">
        <f t="shared" ref="Q5:Q10" si="2">SUM(N5:P5)</f>
        <v>25142.699999999997</v>
      </c>
      <c r="R5" s="371">
        <f>SUM(R6:R10)</f>
        <v>2333.61</v>
      </c>
      <c r="S5" s="372">
        <v>18354.59</v>
      </c>
      <c r="T5" s="373">
        <v>3882.94</v>
      </c>
      <c r="U5" s="374">
        <f t="shared" ref="U5:U10" si="3">SUM(R5:T5)</f>
        <v>24571.14</v>
      </c>
      <c r="V5" s="375">
        <f>N5/J5</f>
        <v>0.87815999999999983</v>
      </c>
      <c r="W5" s="376">
        <f>P5/L5</f>
        <v>1.0508800880088009</v>
      </c>
      <c r="X5" s="377">
        <f>P5/H5</f>
        <v>1.0613888888888889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415</v>
      </c>
      <c r="D6" s="987"/>
      <c r="E6" s="988"/>
      <c r="F6" s="381">
        <v>129</v>
      </c>
      <c r="G6" s="382"/>
      <c r="H6" s="383"/>
      <c r="I6" s="384">
        <f t="shared" si="0"/>
        <v>129</v>
      </c>
      <c r="J6" s="381">
        <v>129</v>
      </c>
      <c r="K6" s="382"/>
      <c r="L6" s="383"/>
      <c r="M6" s="384">
        <f t="shared" si="1"/>
        <v>129</v>
      </c>
      <c r="N6" s="381">
        <v>143.71</v>
      </c>
      <c r="O6" s="382"/>
      <c r="P6" s="383"/>
      <c r="Q6" s="384">
        <f t="shared" si="2"/>
        <v>143.71</v>
      </c>
      <c r="R6" s="381">
        <v>170.15</v>
      </c>
      <c r="S6" s="382"/>
      <c r="T6" s="383"/>
      <c r="U6" s="384">
        <f t="shared" si="3"/>
        <v>170.15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414</v>
      </c>
      <c r="D7" s="987"/>
      <c r="E7" s="988"/>
      <c r="F7" s="381">
        <v>1100</v>
      </c>
      <c r="G7" s="382"/>
      <c r="H7" s="383"/>
      <c r="I7" s="384">
        <f t="shared" si="0"/>
        <v>1100</v>
      </c>
      <c r="J7" s="381">
        <v>1100</v>
      </c>
      <c r="K7" s="382"/>
      <c r="L7" s="383"/>
      <c r="M7" s="384">
        <f t="shared" si="1"/>
        <v>1100</v>
      </c>
      <c r="N7" s="381">
        <v>1439.84</v>
      </c>
      <c r="O7" s="382"/>
      <c r="P7" s="383"/>
      <c r="Q7" s="384">
        <f t="shared" si="2"/>
        <v>1439.84</v>
      </c>
      <c r="R7" s="381">
        <v>133.85</v>
      </c>
      <c r="S7" s="382"/>
      <c r="T7" s="383"/>
      <c r="U7" s="384">
        <f t="shared" si="3"/>
        <v>133.85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413</v>
      </c>
      <c r="D8" s="987"/>
      <c r="E8" s="988"/>
      <c r="F8" s="381">
        <v>220</v>
      </c>
      <c r="G8" s="382"/>
      <c r="H8" s="383"/>
      <c r="I8" s="384">
        <f t="shared" si="0"/>
        <v>220</v>
      </c>
      <c r="J8" s="381">
        <v>220</v>
      </c>
      <c r="K8" s="382"/>
      <c r="L8" s="383"/>
      <c r="M8" s="384">
        <f t="shared" si="1"/>
        <v>220</v>
      </c>
      <c r="N8" s="381">
        <v>79.5</v>
      </c>
      <c r="O8" s="382"/>
      <c r="P8" s="383"/>
      <c r="Q8" s="384">
        <f t="shared" si="2"/>
        <v>79.5</v>
      </c>
      <c r="R8" s="381">
        <v>81.91</v>
      </c>
      <c r="S8" s="382"/>
      <c r="T8" s="383"/>
      <c r="U8" s="384">
        <f t="shared" si="3"/>
        <v>81.91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412</v>
      </c>
      <c r="D9" s="987"/>
      <c r="E9" s="988"/>
      <c r="F9" s="381">
        <v>1</v>
      </c>
      <c r="G9" s="382"/>
      <c r="H9" s="383"/>
      <c r="I9" s="384">
        <f t="shared" si="0"/>
        <v>1</v>
      </c>
      <c r="J9" s="381">
        <v>1</v>
      </c>
      <c r="K9" s="382"/>
      <c r="L9" s="383"/>
      <c r="M9" s="384">
        <f t="shared" si="1"/>
        <v>1</v>
      </c>
      <c r="N9" s="381">
        <v>0.1</v>
      </c>
      <c r="O9" s="382"/>
      <c r="P9" s="383"/>
      <c r="Q9" s="384">
        <f t="shared" si="2"/>
        <v>0.1</v>
      </c>
      <c r="R9" s="381">
        <v>1247.82</v>
      </c>
      <c r="S9" s="382"/>
      <c r="T9" s="383"/>
      <c r="U9" s="384">
        <f t="shared" si="3"/>
        <v>1247.82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411</v>
      </c>
      <c r="D10" s="998"/>
      <c r="E10" s="999"/>
      <c r="F10" s="401">
        <v>1050</v>
      </c>
      <c r="G10" s="402"/>
      <c r="H10" s="403"/>
      <c r="I10" s="404">
        <f t="shared" si="0"/>
        <v>1050</v>
      </c>
      <c r="J10" s="401">
        <v>1050</v>
      </c>
      <c r="K10" s="402"/>
      <c r="L10" s="403"/>
      <c r="M10" s="404">
        <f t="shared" si="1"/>
        <v>1050</v>
      </c>
      <c r="N10" s="401">
        <v>532.25</v>
      </c>
      <c r="O10" s="402"/>
      <c r="P10" s="403"/>
      <c r="Q10" s="404">
        <f t="shared" si="2"/>
        <v>532.25</v>
      </c>
      <c r="R10" s="401">
        <v>699.88</v>
      </c>
      <c r="S10" s="402"/>
      <c r="T10" s="403"/>
      <c r="U10" s="404">
        <f t="shared" si="3"/>
        <v>699.88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2500</v>
      </c>
      <c r="G11" s="409">
        <f t="shared" si="4"/>
        <v>17174</v>
      </c>
      <c r="H11" s="410">
        <f t="shared" si="4"/>
        <v>3600</v>
      </c>
      <c r="I11" s="374">
        <f t="shared" si="4"/>
        <v>23274</v>
      </c>
      <c r="J11" s="408">
        <f t="shared" si="4"/>
        <v>2500</v>
      </c>
      <c r="K11" s="409">
        <f t="shared" si="4"/>
        <v>17174</v>
      </c>
      <c r="L11" s="410">
        <f t="shared" si="4"/>
        <v>3636</v>
      </c>
      <c r="M11" s="374">
        <f t="shared" si="4"/>
        <v>23310</v>
      </c>
      <c r="N11" s="408">
        <f t="shared" si="4"/>
        <v>2106.44</v>
      </c>
      <c r="O11" s="409">
        <f t="shared" si="4"/>
        <v>19126.3</v>
      </c>
      <c r="P11" s="410">
        <f t="shared" si="4"/>
        <v>3821</v>
      </c>
      <c r="Q11" s="374">
        <f t="shared" si="4"/>
        <v>25053.74</v>
      </c>
      <c r="R11" s="408">
        <f t="shared" si="4"/>
        <v>2292.75</v>
      </c>
      <c r="S11" s="409">
        <f t="shared" si="4"/>
        <v>18354.59</v>
      </c>
      <c r="T11" s="410">
        <f t="shared" si="4"/>
        <v>3882.94</v>
      </c>
      <c r="U11" s="374">
        <f t="shared" si="4"/>
        <v>24530.28</v>
      </c>
      <c r="V11" s="385">
        <f t="shared" ref="V11:V20" si="5">N11/J11</f>
        <v>0.84257599999999999</v>
      </c>
      <c r="W11" s="386">
        <f t="shared" ref="W11:W20" si="6">P11/L11</f>
        <v>1.0508800880088009</v>
      </c>
      <c r="X11" s="387">
        <f t="shared" ref="X11:X20" si="7">P11/H11</f>
        <v>1.0613888888888889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1200</v>
      </c>
      <c r="G12" s="382">
        <v>330</v>
      </c>
      <c r="H12" s="383">
        <v>125</v>
      </c>
      <c r="I12" s="384">
        <f t="shared" ref="I12:I19" si="8">SUM(F12:H12)</f>
        <v>1655</v>
      </c>
      <c r="J12" s="381">
        <v>1200</v>
      </c>
      <c r="K12" s="382">
        <v>330</v>
      </c>
      <c r="L12" s="383">
        <v>130</v>
      </c>
      <c r="M12" s="384">
        <f t="shared" ref="M12:M19" si="9">SUM(J12:L12)</f>
        <v>1660</v>
      </c>
      <c r="N12" s="381">
        <v>1573.4</v>
      </c>
      <c r="O12" s="382">
        <v>241</v>
      </c>
      <c r="P12" s="383">
        <v>304.5</v>
      </c>
      <c r="Q12" s="384">
        <f t="shared" ref="Q12:Q19" si="10">SUM(N12:P12)</f>
        <v>2118.9</v>
      </c>
      <c r="R12" s="381">
        <v>1429.94</v>
      </c>
      <c r="S12" s="382">
        <v>371.88</v>
      </c>
      <c r="T12" s="383">
        <v>199</v>
      </c>
      <c r="U12" s="384">
        <f t="shared" ref="U12:U19" si="11">SUM(R12:T12)</f>
        <v>2000.8200000000002</v>
      </c>
      <c r="V12" s="385">
        <f t="shared" si="5"/>
        <v>1.3111666666666668</v>
      </c>
      <c r="W12" s="386">
        <f t="shared" si="6"/>
        <v>2.3423076923076924</v>
      </c>
      <c r="X12" s="387">
        <f t="shared" si="7"/>
        <v>2.4359999999999999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50</v>
      </c>
      <c r="G13" s="382">
        <v>0</v>
      </c>
      <c r="H13" s="383">
        <v>2275</v>
      </c>
      <c r="I13" s="384">
        <f t="shared" si="8"/>
        <v>2325</v>
      </c>
      <c r="J13" s="381">
        <v>50</v>
      </c>
      <c r="K13" s="382">
        <v>0</v>
      </c>
      <c r="L13" s="383">
        <v>2275</v>
      </c>
      <c r="M13" s="384">
        <f t="shared" si="9"/>
        <v>2325</v>
      </c>
      <c r="N13" s="381">
        <v>0</v>
      </c>
      <c r="O13" s="382">
        <v>0</v>
      </c>
      <c r="P13" s="383">
        <v>1830</v>
      </c>
      <c r="Q13" s="384">
        <f t="shared" si="10"/>
        <v>1830</v>
      </c>
      <c r="R13" s="381">
        <v>0</v>
      </c>
      <c r="S13" s="382">
        <v>0</v>
      </c>
      <c r="T13" s="383">
        <v>1996.91</v>
      </c>
      <c r="U13" s="384">
        <f t="shared" si="11"/>
        <v>1996.91</v>
      </c>
      <c r="V13" s="385">
        <f t="shared" si="5"/>
        <v>0</v>
      </c>
      <c r="W13" s="386">
        <f t="shared" si="6"/>
        <v>0.80439560439560442</v>
      </c>
      <c r="X13" s="387">
        <f t="shared" si="7"/>
        <v>0.80439560439560442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50</v>
      </c>
      <c r="G14" s="382">
        <v>0</v>
      </c>
      <c r="H14" s="383">
        <v>100</v>
      </c>
      <c r="I14" s="384">
        <f t="shared" si="8"/>
        <v>150</v>
      </c>
      <c r="J14" s="381">
        <v>50</v>
      </c>
      <c r="K14" s="382">
        <v>0</v>
      </c>
      <c r="L14" s="383">
        <v>100</v>
      </c>
      <c r="M14" s="384">
        <f t="shared" si="9"/>
        <v>150</v>
      </c>
      <c r="N14" s="381">
        <v>56</v>
      </c>
      <c r="O14" s="382">
        <v>0</v>
      </c>
      <c r="P14" s="383">
        <v>83.7</v>
      </c>
      <c r="Q14" s="384">
        <f t="shared" si="10"/>
        <v>139.69999999999999</v>
      </c>
      <c r="R14" s="381">
        <v>28.22</v>
      </c>
      <c r="S14" s="382">
        <v>0</v>
      </c>
      <c r="T14" s="383">
        <v>425</v>
      </c>
      <c r="U14" s="384">
        <f t="shared" si="11"/>
        <v>453.22</v>
      </c>
      <c r="V14" s="385">
        <f t="shared" si="5"/>
        <v>1.1200000000000001</v>
      </c>
      <c r="W14" s="386">
        <f t="shared" si="6"/>
        <v>0.83700000000000008</v>
      </c>
      <c r="X14" s="387">
        <f t="shared" si="7"/>
        <v>0.83700000000000008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1100</v>
      </c>
      <c r="G15" s="382">
        <v>28</v>
      </c>
      <c r="H15" s="383">
        <v>281</v>
      </c>
      <c r="I15" s="384">
        <f t="shared" si="8"/>
        <v>1409</v>
      </c>
      <c r="J15" s="381">
        <v>1100</v>
      </c>
      <c r="K15" s="382">
        <v>28</v>
      </c>
      <c r="L15" s="383">
        <v>312</v>
      </c>
      <c r="M15" s="384">
        <f t="shared" si="9"/>
        <v>1440</v>
      </c>
      <c r="N15" s="381">
        <v>448</v>
      </c>
      <c r="O15" s="382">
        <v>25.6</v>
      </c>
      <c r="P15" s="383">
        <v>606.70000000000005</v>
      </c>
      <c r="Q15" s="384">
        <f t="shared" si="10"/>
        <v>1080.3000000000002</v>
      </c>
      <c r="R15" s="381">
        <v>652.77</v>
      </c>
      <c r="S15" s="382">
        <v>27.69</v>
      </c>
      <c r="T15" s="383">
        <v>434.09</v>
      </c>
      <c r="U15" s="384">
        <f t="shared" si="11"/>
        <v>1114.55</v>
      </c>
      <c r="V15" s="385">
        <f t="shared" si="5"/>
        <v>0.40727272727272729</v>
      </c>
      <c r="W15" s="386">
        <f t="shared" si="6"/>
        <v>1.9445512820512822</v>
      </c>
      <c r="X15" s="387">
        <f t="shared" si="7"/>
        <v>2.1590747330960856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0</v>
      </c>
      <c r="G16" s="382">
        <v>16753</v>
      </c>
      <c r="H16" s="383">
        <v>0</v>
      </c>
      <c r="I16" s="384">
        <f t="shared" si="8"/>
        <v>16753</v>
      </c>
      <c r="J16" s="381">
        <v>0</v>
      </c>
      <c r="K16" s="382">
        <v>16753</v>
      </c>
      <c r="L16" s="383">
        <v>0</v>
      </c>
      <c r="M16" s="384">
        <f t="shared" si="9"/>
        <v>16753</v>
      </c>
      <c r="N16" s="381">
        <v>0</v>
      </c>
      <c r="O16" s="382">
        <v>18437.22</v>
      </c>
      <c r="P16" s="383">
        <v>0</v>
      </c>
      <c r="Q16" s="384">
        <f t="shared" si="10"/>
        <v>18437.22</v>
      </c>
      <c r="R16" s="381">
        <v>0</v>
      </c>
      <c r="S16" s="382">
        <v>17553.12</v>
      </c>
      <c r="T16" s="383">
        <v>0</v>
      </c>
      <c r="U16" s="384">
        <f t="shared" si="11"/>
        <v>17553.12</v>
      </c>
      <c r="V16" s="385" t="e">
        <f t="shared" si="5"/>
        <v>#DIV/0!</v>
      </c>
      <c r="W16" s="386" t="e">
        <f t="shared" si="6"/>
        <v>#DIV/0!</v>
      </c>
      <c r="X16" s="387" t="e">
        <f t="shared" si="7"/>
        <v>#DIV/0!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0</v>
      </c>
      <c r="G17" s="382">
        <v>0</v>
      </c>
      <c r="H17" s="383">
        <v>714</v>
      </c>
      <c r="I17" s="384">
        <f t="shared" si="8"/>
        <v>714</v>
      </c>
      <c r="J17" s="381">
        <v>0</v>
      </c>
      <c r="K17" s="382">
        <v>0</v>
      </c>
      <c r="L17" s="383">
        <v>714</v>
      </c>
      <c r="M17" s="384">
        <f t="shared" si="9"/>
        <v>714</v>
      </c>
      <c r="N17" s="381">
        <v>0</v>
      </c>
      <c r="O17" s="382">
        <v>0</v>
      </c>
      <c r="P17" s="383">
        <v>746.3</v>
      </c>
      <c r="Q17" s="384">
        <f t="shared" si="10"/>
        <v>746.3</v>
      </c>
      <c r="R17" s="381">
        <v>0</v>
      </c>
      <c r="S17" s="382">
        <v>0</v>
      </c>
      <c r="T17" s="383">
        <v>717.1</v>
      </c>
      <c r="U17" s="384">
        <f t="shared" si="11"/>
        <v>717.1</v>
      </c>
      <c r="V17" s="385" t="e">
        <f t="shared" si="5"/>
        <v>#DIV/0!</v>
      </c>
      <c r="W17" s="386">
        <f t="shared" si="6"/>
        <v>1.0452380952380951</v>
      </c>
      <c r="X17" s="387">
        <f t="shared" si="7"/>
        <v>1.0452380952380951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56</v>
      </c>
      <c r="G18" s="382">
        <v>36</v>
      </c>
      <c r="H18" s="383">
        <v>75</v>
      </c>
      <c r="I18" s="384">
        <f t="shared" si="8"/>
        <v>167</v>
      </c>
      <c r="J18" s="381">
        <v>50</v>
      </c>
      <c r="K18" s="382">
        <v>36</v>
      </c>
      <c r="L18" s="383">
        <v>75</v>
      </c>
      <c r="M18" s="384">
        <f t="shared" si="9"/>
        <v>161</v>
      </c>
      <c r="N18" s="381">
        <v>21.63</v>
      </c>
      <c r="O18" s="382">
        <v>221.27</v>
      </c>
      <c r="P18" s="383">
        <v>219.8</v>
      </c>
      <c r="Q18" s="384">
        <f t="shared" si="10"/>
        <v>462.70000000000005</v>
      </c>
      <c r="R18" s="381">
        <v>156.62</v>
      </c>
      <c r="S18" s="382">
        <v>106.61</v>
      </c>
      <c r="T18" s="383">
        <v>88.9</v>
      </c>
      <c r="U18" s="384">
        <f t="shared" si="11"/>
        <v>352.13</v>
      </c>
      <c r="V18" s="385">
        <f t="shared" si="5"/>
        <v>0.43259999999999998</v>
      </c>
      <c r="W18" s="386">
        <f t="shared" si="6"/>
        <v>2.9306666666666668</v>
      </c>
      <c r="X18" s="387">
        <f t="shared" si="7"/>
        <v>2.9306666666666668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44</v>
      </c>
      <c r="G19" s="394">
        <v>27</v>
      </c>
      <c r="H19" s="395">
        <v>30</v>
      </c>
      <c r="I19" s="396">
        <f t="shared" si="8"/>
        <v>101</v>
      </c>
      <c r="J19" s="393">
        <v>50</v>
      </c>
      <c r="K19" s="394">
        <v>27</v>
      </c>
      <c r="L19" s="395">
        <v>30</v>
      </c>
      <c r="M19" s="396">
        <f t="shared" si="9"/>
        <v>107</v>
      </c>
      <c r="N19" s="393">
        <v>7.41</v>
      </c>
      <c r="O19" s="394">
        <v>201.21</v>
      </c>
      <c r="P19" s="395">
        <v>30</v>
      </c>
      <c r="Q19" s="396">
        <f t="shared" si="10"/>
        <v>238.62</v>
      </c>
      <c r="R19" s="393">
        <v>25.2</v>
      </c>
      <c r="S19" s="394">
        <v>295.29000000000002</v>
      </c>
      <c r="T19" s="395">
        <v>21.94</v>
      </c>
      <c r="U19" s="396">
        <f t="shared" si="11"/>
        <v>342.43</v>
      </c>
      <c r="V19" s="411">
        <f t="shared" si="5"/>
        <v>0.1482</v>
      </c>
      <c r="W19" s="412">
        <f t="shared" si="6"/>
        <v>1</v>
      </c>
      <c r="X19" s="413">
        <f t="shared" si="7"/>
        <v>1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 t="shared" si="12"/>
        <v>0</v>
      </c>
      <c r="N20" s="414">
        <f t="shared" si="12"/>
        <v>88.959999999999582</v>
      </c>
      <c r="O20" s="415">
        <f t="shared" si="12"/>
        <v>0</v>
      </c>
      <c r="P20" s="415">
        <f t="shared" si="12"/>
        <v>0</v>
      </c>
      <c r="Q20" s="416">
        <f t="shared" si="12"/>
        <v>88.959999999995489</v>
      </c>
      <c r="R20" s="414">
        <f t="shared" si="12"/>
        <v>40.860000000000127</v>
      </c>
      <c r="S20" s="415">
        <f t="shared" si="12"/>
        <v>0</v>
      </c>
      <c r="T20" s="415">
        <f t="shared" si="12"/>
        <v>0</v>
      </c>
      <c r="U20" s="416">
        <f t="shared" si="12"/>
        <v>40.860000000000582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983" t="s">
        <v>282</v>
      </c>
      <c r="O22" s="984"/>
      <c r="P22" s="984"/>
      <c r="Q22" s="985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374</v>
      </c>
      <c r="J23" s="430" t="s">
        <v>330</v>
      </c>
      <c r="K23" s="431" t="s">
        <v>331</v>
      </c>
      <c r="L23" s="432" t="s">
        <v>332</v>
      </c>
      <c r="M23" s="433" t="s">
        <v>374</v>
      </c>
      <c r="N23" s="430" t="s">
        <v>330</v>
      </c>
      <c r="O23" s="431" t="s">
        <v>331</v>
      </c>
      <c r="P23" s="432" t="s">
        <v>332</v>
      </c>
      <c r="Q23" s="433" t="s">
        <v>374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28" t="s">
        <v>334</v>
      </c>
      <c r="C24" s="929"/>
      <c r="D24" s="929"/>
      <c r="E24" s="930"/>
      <c r="F24" s="444">
        <v>19674</v>
      </c>
      <c r="G24" s="444">
        <v>19674</v>
      </c>
      <c r="H24" s="445">
        <v>0</v>
      </c>
      <c r="I24" s="446">
        <v>3636</v>
      </c>
      <c r="J24" s="444">
        <v>21232.74</v>
      </c>
      <c r="K24" s="444">
        <v>21321.7</v>
      </c>
      <c r="L24" s="445">
        <v>88.96</v>
      </c>
      <c r="M24" s="446">
        <v>3821</v>
      </c>
      <c r="N24" s="444">
        <v>20647.34</v>
      </c>
      <c r="O24" s="444">
        <v>20688.2</v>
      </c>
      <c r="P24" s="445">
        <v>40.86</v>
      </c>
      <c r="Q24" s="446">
        <v>3882.94</v>
      </c>
      <c r="R24" s="447">
        <f>J24/F24</f>
        <v>1.0792284232997866</v>
      </c>
      <c r="S24" s="447">
        <f>K24/G24</f>
        <v>1.0837501270712615</v>
      </c>
      <c r="T24" s="448">
        <f>L24-P24</f>
        <v>48.099999999999994</v>
      </c>
      <c r="U24" s="442"/>
      <c r="V24" s="442"/>
      <c r="W24" s="442"/>
      <c r="X24" s="443"/>
      <c r="Y24" s="443"/>
      <c r="Z24" s="443"/>
      <c r="AA24" s="443"/>
      <c r="AB24" s="443"/>
    </row>
    <row r="25" spans="2:28" s="450" customFormat="1" ht="13.5" thickBot="1" x14ac:dyDescent="0.25">
      <c r="B25" s="449"/>
      <c r="C25" s="449"/>
      <c r="D25" s="449"/>
      <c r="E25" s="449"/>
      <c r="F25" s="449"/>
      <c r="G25" s="449"/>
      <c r="H25" s="943">
        <f>H24+I24</f>
        <v>3636</v>
      </c>
      <c r="I25" s="938"/>
      <c r="J25" s="449"/>
      <c r="K25" s="449"/>
      <c r="L25" s="943">
        <f>L24+M24</f>
        <v>3909.96</v>
      </c>
      <c r="M25" s="938"/>
      <c r="N25" s="449"/>
      <c r="O25" s="449"/>
      <c r="P25" s="943">
        <f>P24+Q24</f>
        <v>3923.8</v>
      </c>
      <c r="Q25" s="938"/>
      <c r="U25" s="451"/>
      <c r="V25" s="451"/>
      <c r="W25" s="962"/>
      <c r="X25" s="963"/>
      <c r="Y25" s="452"/>
      <c r="Z25" s="452"/>
      <c r="AA25" s="452"/>
      <c r="AB25" s="452"/>
    </row>
    <row r="26" spans="2:28" ht="13.5" thickBot="1" x14ac:dyDescent="0.25"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</row>
    <row r="27" spans="2:28" ht="13.5" thickBot="1" x14ac:dyDescent="0.25">
      <c r="B27" s="964"/>
      <c r="C27" s="965"/>
      <c r="D27" s="965"/>
      <c r="E27" s="966"/>
      <c r="F27" s="967" t="s">
        <v>335</v>
      </c>
      <c r="G27" s="968"/>
      <c r="H27" s="968"/>
      <c r="I27" s="969"/>
      <c r="J27" s="967" t="s">
        <v>336</v>
      </c>
      <c r="K27" s="968"/>
      <c r="L27" s="968"/>
      <c r="M27" s="969"/>
      <c r="N27" s="970"/>
      <c r="O27" s="970"/>
      <c r="P27" s="970"/>
      <c r="Q27" s="970"/>
    </row>
    <row r="28" spans="2:28" ht="13.5" thickBot="1" x14ac:dyDescent="0.25">
      <c r="B28" s="954" t="s">
        <v>337</v>
      </c>
      <c r="C28" s="955"/>
      <c r="D28" s="955"/>
      <c r="E28" s="956"/>
      <c r="F28" s="455" t="s">
        <v>273</v>
      </c>
      <c r="G28" s="456" t="s">
        <v>274</v>
      </c>
      <c r="H28" s="457" t="s">
        <v>338</v>
      </c>
      <c r="I28" s="458" t="s">
        <v>276</v>
      </c>
      <c r="J28" s="455" t="s">
        <v>273</v>
      </c>
      <c r="K28" s="456" t="s">
        <v>274</v>
      </c>
      <c r="L28" s="458" t="s">
        <v>338</v>
      </c>
      <c r="M28" s="458" t="s">
        <v>276</v>
      </c>
      <c r="N28" s="459"/>
      <c r="O28" s="459"/>
      <c r="P28" s="459"/>
      <c r="Q28" s="459"/>
    </row>
    <row r="29" spans="2:28" ht="13.5" thickBot="1" x14ac:dyDescent="0.25">
      <c r="B29" s="957"/>
      <c r="C29" s="958"/>
      <c r="D29" s="958"/>
      <c r="E29" s="959"/>
      <c r="F29" s="460">
        <v>100</v>
      </c>
      <c r="G29" s="461">
        <v>227.3</v>
      </c>
      <c r="H29" s="462">
        <v>687.1</v>
      </c>
      <c r="I29" s="463">
        <v>85.8</v>
      </c>
      <c r="J29" s="460">
        <v>100</v>
      </c>
      <c r="K29" s="461">
        <v>261.89999999999998</v>
      </c>
      <c r="L29" s="463">
        <v>844.96</v>
      </c>
      <c r="M29" s="463">
        <v>68</v>
      </c>
      <c r="N29" s="464"/>
      <c r="O29" s="464"/>
      <c r="P29" s="464"/>
      <c r="Q29" s="464"/>
    </row>
    <row r="30" spans="2:28" ht="14.25" thickTop="1" thickBot="1" x14ac:dyDescent="0.25">
      <c r="B30" s="950" t="s">
        <v>339</v>
      </c>
      <c r="C30" s="951"/>
      <c r="D30" s="952" t="s">
        <v>340</v>
      </c>
      <c r="E30" s="953"/>
      <c r="F30" s="933">
        <v>46.6</v>
      </c>
      <c r="G30" s="934"/>
      <c r="H30" s="933">
        <v>42.5</v>
      </c>
      <c r="I30" s="935"/>
      <c r="J30" s="933">
        <v>48.8</v>
      </c>
      <c r="K30" s="934"/>
      <c r="L30" s="933">
        <v>44</v>
      </c>
      <c r="M30" s="935"/>
      <c r="N30" s="942"/>
      <c r="O30" s="942"/>
      <c r="P30" s="942"/>
      <c r="Q30" s="942"/>
    </row>
    <row r="31" spans="2:28" ht="13.5" thickBot="1" x14ac:dyDescent="0.25">
      <c r="B31" s="944" t="s">
        <v>341</v>
      </c>
      <c r="C31" s="945"/>
      <c r="D31" s="945"/>
      <c r="E31" s="946"/>
      <c r="F31" s="947">
        <v>22.41</v>
      </c>
      <c r="G31" s="948"/>
      <c r="H31" s="948"/>
      <c r="I31" s="949"/>
      <c r="J31" s="947">
        <v>23.25</v>
      </c>
      <c r="K31" s="948"/>
      <c r="L31" s="948"/>
      <c r="M31" s="949"/>
      <c r="N31" s="942"/>
      <c r="O31" s="942"/>
      <c r="P31" s="942"/>
      <c r="Q31" s="942"/>
    </row>
    <row r="32" spans="2:28" ht="13.5" thickBot="1" x14ac:dyDescent="0.25">
      <c r="B32" s="466"/>
      <c r="C32" s="466"/>
      <c r="D32" s="466"/>
      <c r="E32" s="466"/>
      <c r="F32" s="467"/>
      <c r="G32" s="467"/>
      <c r="H32" s="467"/>
      <c r="I32" s="467"/>
      <c r="J32" s="467"/>
      <c r="K32" s="467"/>
      <c r="L32" s="467"/>
      <c r="M32" s="467"/>
      <c r="N32" s="467"/>
      <c r="O32" s="467"/>
      <c r="P32" s="467"/>
      <c r="Q32" s="467"/>
    </row>
    <row r="33" spans="1:28" ht="13.5" thickBot="1" x14ac:dyDescent="0.25">
      <c r="B33" s="923"/>
      <c r="C33" s="924"/>
      <c r="D33" s="924"/>
      <c r="E33" s="925"/>
      <c r="F33" s="936" t="s">
        <v>325</v>
      </c>
      <c r="G33" s="937"/>
      <c r="H33" s="937"/>
      <c r="I33" s="937"/>
      <c r="J33" s="937"/>
      <c r="K33" s="937"/>
      <c r="L33" s="938"/>
      <c r="M33" s="468"/>
      <c r="N33" s="923"/>
      <c r="O33" s="924"/>
      <c r="P33" s="924"/>
      <c r="Q33" s="925"/>
      <c r="R33" s="936" t="s">
        <v>282</v>
      </c>
      <c r="S33" s="937"/>
      <c r="T33" s="937"/>
      <c r="U33" s="937"/>
      <c r="V33" s="937"/>
      <c r="W33" s="937"/>
      <c r="X33" s="938"/>
      <c r="Y33" s="452"/>
      <c r="Z33" s="939" t="s">
        <v>328</v>
      </c>
      <c r="AA33" s="940"/>
      <c r="AB33" s="941"/>
    </row>
    <row r="34" spans="1:28" ht="39" thickBot="1" x14ac:dyDescent="0.25">
      <c r="B34" s="920" t="s">
        <v>342</v>
      </c>
      <c r="C34" s="921"/>
      <c r="D34" s="921"/>
      <c r="E34" s="922"/>
      <c r="F34" s="469" t="s">
        <v>343</v>
      </c>
      <c r="G34" s="470" t="s">
        <v>344</v>
      </c>
      <c r="H34" s="471" t="s">
        <v>345</v>
      </c>
      <c r="I34" s="469" t="s">
        <v>346</v>
      </c>
      <c r="J34" s="472" t="s">
        <v>347</v>
      </c>
      <c r="K34" s="471" t="s">
        <v>348</v>
      </c>
      <c r="L34" s="473" t="s">
        <v>332</v>
      </c>
      <c r="M34" s="474"/>
      <c r="N34" s="920" t="s">
        <v>349</v>
      </c>
      <c r="O34" s="921"/>
      <c r="P34" s="921"/>
      <c r="Q34" s="922"/>
      <c r="R34" s="475" t="s">
        <v>343</v>
      </c>
      <c r="S34" s="476" t="s">
        <v>344</v>
      </c>
      <c r="T34" s="477" t="s">
        <v>345</v>
      </c>
      <c r="U34" s="475" t="s">
        <v>346</v>
      </c>
      <c r="V34" s="478" t="s">
        <v>347</v>
      </c>
      <c r="W34" s="477" t="s">
        <v>348</v>
      </c>
      <c r="X34" s="479" t="s">
        <v>332</v>
      </c>
      <c r="Y34" s="480"/>
      <c r="Z34" s="481" t="s">
        <v>350</v>
      </c>
      <c r="AA34" s="482" t="s">
        <v>351</v>
      </c>
      <c r="AB34" s="483" t="s">
        <v>352</v>
      </c>
    </row>
    <row r="35" spans="1:28" ht="13.5" thickBot="1" x14ac:dyDescent="0.25">
      <c r="A35" s="484"/>
      <c r="B35" s="917"/>
      <c r="C35" s="918"/>
      <c r="D35" s="918"/>
      <c r="E35" s="919"/>
      <c r="F35" s="485">
        <v>25023.38</v>
      </c>
      <c r="G35" s="486">
        <v>30.36</v>
      </c>
      <c r="H35" s="487">
        <f>F35+G35</f>
        <v>25053.74</v>
      </c>
      <c r="I35" s="488">
        <v>24999</v>
      </c>
      <c r="J35" s="488">
        <v>143.69999999999999</v>
      </c>
      <c r="K35" s="487">
        <f>I35+J35</f>
        <v>25142.7</v>
      </c>
      <c r="L35" s="489">
        <f>K35-H35</f>
        <v>88.959999999999127</v>
      </c>
      <c r="M35" s="490"/>
      <c r="N35" s="917"/>
      <c r="O35" s="918"/>
      <c r="P35" s="918"/>
      <c r="Q35" s="919"/>
      <c r="R35" s="485">
        <v>24489.82</v>
      </c>
      <c r="S35" s="486">
        <v>40.46</v>
      </c>
      <c r="T35" s="487">
        <f>R35+S35</f>
        <v>24530.28</v>
      </c>
      <c r="U35" s="488">
        <v>24401</v>
      </c>
      <c r="V35" s="488">
        <v>170.14</v>
      </c>
      <c r="W35" s="487">
        <f>U35+V35</f>
        <v>24571.14</v>
      </c>
      <c r="X35" s="489">
        <f>W35-T35</f>
        <v>40.860000000000582</v>
      </c>
      <c r="Y35" s="491"/>
      <c r="Z35" s="492">
        <f>H35-T35</f>
        <v>523.46000000000276</v>
      </c>
      <c r="AA35" s="493">
        <f>K35-W35</f>
        <v>571.56000000000131</v>
      </c>
      <c r="AB35" s="494">
        <f>Z35-AA35</f>
        <v>-48.099999999998545</v>
      </c>
    </row>
    <row r="36" spans="1:28" s="484" customFormat="1" ht="13.5" thickBot="1" x14ac:dyDescent="0.25">
      <c r="A36" s="454"/>
      <c r="B36" s="928" t="s">
        <v>334</v>
      </c>
      <c r="C36" s="929"/>
      <c r="D36" s="929"/>
      <c r="E36" s="930"/>
      <c r="F36" s="931" t="s">
        <v>353</v>
      </c>
      <c r="G36" s="932"/>
      <c r="H36" s="495">
        <f>I35-F35</f>
        <v>-24.380000000001019</v>
      </c>
      <c r="I36" s="496" t="s">
        <v>354</v>
      </c>
      <c r="J36" s="497"/>
      <c r="K36" s="495">
        <f>J35-G35</f>
        <v>113.33999999999999</v>
      </c>
      <c r="L36" s="498">
        <f>K35-H35</f>
        <v>88.959999999999127</v>
      </c>
      <c r="M36" s="499"/>
      <c r="N36" s="928" t="s">
        <v>334</v>
      </c>
      <c r="O36" s="929"/>
      <c r="P36" s="929"/>
      <c r="Q36" s="930"/>
      <c r="R36" s="931" t="s">
        <v>353</v>
      </c>
      <c r="S36" s="932"/>
      <c r="T36" s="495">
        <f>U35-R35</f>
        <v>-88.819999999999709</v>
      </c>
      <c r="U36" s="496" t="s">
        <v>354</v>
      </c>
      <c r="V36" s="497"/>
      <c r="W36" s="495">
        <f>V35-S35</f>
        <v>129.67999999999998</v>
      </c>
      <c r="X36" s="498">
        <f>T36+W36</f>
        <v>40.860000000000269</v>
      </c>
      <c r="Y36" s="500"/>
      <c r="Z36" s="501">
        <f>SUM(Z35:Z35)</f>
        <v>523.46000000000276</v>
      </c>
      <c r="AA36" s="502">
        <f>SUM(AA35:AA35)</f>
        <v>571.56000000000131</v>
      </c>
      <c r="AB36" s="503">
        <f>Z36-AA36</f>
        <v>-48.099999999998545</v>
      </c>
    </row>
    <row r="37" spans="1:28" s="484" customFormat="1" ht="13.5" thickBot="1" x14ac:dyDescent="0.25">
      <c r="F37" s="504"/>
      <c r="G37" s="504"/>
      <c r="H37" s="490"/>
      <c r="I37" s="490"/>
      <c r="J37" s="490"/>
      <c r="K37" s="505"/>
      <c r="L37" s="490"/>
      <c r="M37" s="490"/>
      <c r="N37" s="490"/>
      <c r="O37" s="506"/>
      <c r="P37" s="490"/>
      <c r="Q37" s="490"/>
      <c r="R37" s="490"/>
      <c r="Y37" s="507"/>
    </row>
    <row r="38" spans="1:28" s="484" customFormat="1" ht="12.75" x14ac:dyDescent="0.2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Z38" s="508" t="s">
        <v>355</v>
      </c>
      <c r="AA38" s="509"/>
      <c r="AB38" s="510">
        <f>H36/T36</f>
        <v>0.27448772798920401</v>
      </c>
    </row>
    <row r="39" spans="1:28" s="484" customFormat="1" ht="13.5" thickBot="1" x14ac:dyDescent="0.25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11" t="s">
        <v>356</v>
      </c>
      <c r="AA39" s="512"/>
      <c r="AB39" s="513">
        <f>K36/W36</f>
        <v>0.87399753238741529</v>
      </c>
    </row>
    <row r="40" spans="1:28" s="484" customFormat="1" ht="13.5" thickBot="1" x14ac:dyDescent="0.25">
      <c r="A40" s="454"/>
      <c r="B40" s="454"/>
      <c r="C40" s="514" t="s">
        <v>357</v>
      </c>
      <c r="D40" s="454" t="s">
        <v>140</v>
      </c>
      <c r="E40" s="454"/>
      <c r="F40" s="454"/>
      <c r="G40" s="454"/>
      <c r="H40" s="515" t="s">
        <v>410</v>
      </c>
      <c r="I40" s="515"/>
      <c r="J40" s="516"/>
      <c r="K40" s="517"/>
      <c r="L40" s="518"/>
      <c r="M40" s="453"/>
      <c r="N40" s="453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519" t="s">
        <v>390</v>
      </c>
      <c r="AA40" s="520"/>
      <c r="AB40" s="521">
        <f>L36/X36</f>
        <v>2.1771904062652605</v>
      </c>
    </row>
    <row r="41" spans="1:28" ht="12.75" x14ac:dyDescent="0.2">
      <c r="C41" s="926" t="s">
        <v>409</v>
      </c>
      <c r="D41" s="926"/>
      <c r="J41" s="454" t="s">
        <v>98</v>
      </c>
      <c r="L41" s="927"/>
      <c r="M41" s="927"/>
      <c r="N41" s="927"/>
    </row>
    <row r="42" spans="1:28" s="484" customFormat="1" ht="12.75" x14ac:dyDescent="0.2">
      <c r="A42" s="454"/>
      <c r="B42" s="454"/>
      <c r="C42" s="514"/>
      <c r="D42" s="514"/>
      <c r="E42" s="454"/>
      <c r="F42" s="454"/>
      <c r="G42" s="454"/>
      <c r="H42" s="454"/>
      <c r="I42" s="454"/>
      <c r="K42" s="454"/>
      <c r="L42" s="453"/>
      <c r="M42" s="453"/>
      <c r="N42" s="453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</row>
    <row r="43" spans="1:28" ht="12.75" x14ac:dyDescent="0.2"/>
    <row r="44" spans="1:28" ht="12.75" x14ac:dyDescent="0.2">
      <c r="J44" s="524" t="s">
        <v>280</v>
      </c>
    </row>
    <row r="45" spans="1:28" ht="12.75" x14ac:dyDescent="0.2"/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</sheetData>
  <mergeCells count="76"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  <mergeCell ref="B11:E11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B12:E12"/>
    <mergeCell ref="B15:E15"/>
    <mergeCell ref="B16:E16"/>
    <mergeCell ref="B18:E18"/>
    <mergeCell ref="B19:E19"/>
    <mergeCell ref="B20:E20"/>
    <mergeCell ref="B17:E17"/>
    <mergeCell ref="T22:T23"/>
    <mergeCell ref="U22:X22"/>
    <mergeCell ref="B23:E23"/>
    <mergeCell ref="N22:Q22"/>
    <mergeCell ref="F22:I22"/>
    <mergeCell ref="J22:M22"/>
    <mergeCell ref="B28:E29"/>
    <mergeCell ref="B24:E24"/>
    <mergeCell ref="H25:I25"/>
    <mergeCell ref="R22:R23"/>
    <mergeCell ref="S22:S23"/>
    <mergeCell ref="B27:E27"/>
    <mergeCell ref="F27:I27"/>
    <mergeCell ref="J27:M27"/>
    <mergeCell ref="N27:Q27"/>
    <mergeCell ref="B31:E31"/>
    <mergeCell ref="F31:I31"/>
    <mergeCell ref="J31:M31"/>
    <mergeCell ref="N31:Q31"/>
    <mergeCell ref="B30:C30"/>
    <mergeCell ref="L25:M25"/>
    <mergeCell ref="P25:Q25"/>
    <mergeCell ref="Z33:AB33"/>
    <mergeCell ref="N30:O30"/>
    <mergeCell ref="P30:Q30"/>
    <mergeCell ref="W25:X25"/>
    <mergeCell ref="D30:E30"/>
    <mergeCell ref="F30:G30"/>
    <mergeCell ref="H30:I30"/>
    <mergeCell ref="J30:K30"/>
    <mergeCell ref="L30:M30"/>
    <mergeCell ref="N35:Q35"/>
    <mergeCell ref="R36:S36"/>
    <mergeCell ref="B34:E34"/>
    <mergeCell ref="N34:Q34"/>
    <mergeCell ref="B33:E33"/>
    <mergeCell ref="N33:Q33"/>
    <mergeCell ref="B35:E35"/>
    <mergeCell ref="R33:X33"/>
    <mergeCell ref="F33:L33"/>
    <mergeCell ref="C41:D41"/>
    <mergeCell ref="L41:N41"/>
    <mergeCell ref="B36:E36"/>
    <mergeCell ref="F36:G36"/>
    <mergeCell ref="N36:Q36"/>
  </mergeCells>
  <pageMargins left="0.7" right="0.7" top="0.78740157499999996" bottom="0.78740157499999996" header="0.3" footer="0.3"/>
  <pageSetup paperSize="9" scale="3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30" sqref="B30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114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791.8</v>
      </c>
      <c r="D9" s="12"/>
      <c r="E9" s="21" t="s">
        <v>9</v>
      </c>
      <c r="F9" s="20">
        <v>521</v>
      </c>
      <c r="G9" s="12"/>
      <c r="H9" s="1"/>
    </row>
    <row r="10" spans="1:8" x14ac:dyDescent="0.2">
      <c r="A10" s="1"/>
      <c r="B10" s="22" t="s">
        <v>10</v>
      </c>
      <c r="C10" s="23">
        <v>4200</v>
      </c>
      <c r="D10" s="12"/>
      <c r="E10" s="24" t="s">
        <v>11</v>
      </c>
      <c r="F10" s="23"/>
      <c r="G10" s="12"/>
      <c r="H10" s="1"/>
    </row>
    <row r="11" spans="1:8" x14ac:dyDescent="0.2">
      <c r="A11" s="1"/>
      <c r="B11" s="25" t="s">
        <v>12</v>
      </c>
      <c r="C11" s="26">
        <v>90</v>
      </c>
      <c r="D11" s="12"/>
      <c r="E11" s="24" t="s">
        <v>13</v>
      </c>
      <c r="F11" s="23">
        <v>483</v>
      </c>
      <c r="G11" s="12"/>
      <c r="H11" s="1"/>
    </row>
    <row r="12" spans="1:8" x14ac:dyDescent="0.2">
      <c r="A12" s="1"/>
      <c r="B12" s="22" t="s">
        <v>14</v>
      </c>
      <c r="C12" s="23">
        <v>18106.400000000001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0</v>
      </c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>
        <v>443.7</v>
      </c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>
        <v>0.3</v>
      </c>
      <c r="D15" s="12"/>
      <c r="E15" s="27" t="s">
        <v>21</v>
      </c>
      <c r="F15" s="28">
        <f>SUM(F9:F14)</f>
        <v>1004</v>
      </c>
      <c r="G15" s="12"/>
      <c r="H15" s="1"/>
    </row>
    <row r="16" spans="1:8" x14ac:dyDescent="0.2">
      <c r="A16" s="1"/>
      <c r="B16" s="22" t="s">
        <v>22</v>
      </c>
      <c r="C16" s="23">
        <v>1120.8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24753</v>
      </c>
      <c r="D17" s="12"/>
      <c r="E17" s="24" t="s">
        <v>24</v>
      </c>
      <c r="F17" s="29">
        <f>F18+F19+F20+F21+F22+F23</f>
        <v>203</v>
      </c>
      <c r="G17" s="12"/>
      <c r="H17" s="1"/>
    </row>
    <row r="18" spans="1:8" x14ac:dyDescent="0.2">
      <c r="A18" s="1"/>
      <c r="B18" s="22"/>
      <c r="C18" s="29"/>
      <c r="D18" s="12"/>
      <c r="E18" s="31" t="s">
        <v>115</v>
      </c>
      <c r="F18" s="32">
        <v>116</v>
      </c>
      <c r="G18" s="12"/>
      <c r="H18" s="1"/>
    </row>
    <row r="19" spans="1:8" x14ac:dyDescent="0.2">
      <c r="A19" s="1"/>
      <c r="B19" s="22" t="s">
        <v>26</v>
      </c>
      <c r="C19" s="23">
        <v>5612.5</v>
      </c>
      <c r="D19" s="12"/>
      <c r="E19" s="33" t="s">
        <v>116</v>
      </c>
      <c r="F19" s="34">
        <v>87</v>
      </c>
      <c r="G19" s="12"/>
      <c r="H19" s="1"/>
    </row>
    <row r="20" spans="1:8" x14ac:dyDescent="0.2">
      <c r="A20" s="1"/>
      <c r="B20" s="22" t="s">
        <v>28</v>
      </c>
      <c r="C20" s="23">
        <v>18108.8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56.2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483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378.5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24639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378.5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114</v>
      </c>
      <c r="D26" s="18"/>
      <c r="E26" s="27" t="s">
        <v>39</v>
      </c>
      <c r="F26" s="28">
        <f>F17+F24+F25</f>
        <v>581.5</v>
      </c>
      <c r="G26" s="18"/>
      <c r="H26" s="1"/>
    </row>
    <row r="27" spans="1:8" x14ac:dyDescent="0.2">
      <c r="A27" s="1"/>
      <c r="B27" s="19" t="s">
        <v>40</v>
      </c>
      <c r="C27" s="20">
        <v>73.2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40.700000000000003</v>
      </c>
      <c r="D28" s="12"/>
      <c r="E28" s="41" t="s">
        <v>42</v>
      </c>
      <c r="F28" s="42">
        <f>F15-F26</f>
        <v>422.5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1019.8</v>
      </c>
      <c r="D32" s="12"/>
      <c r="E32" s="46" t="s">
        <v>47</v>
      </c>
      <c r="F32" s="47">
        <v>100.1</v>
      </c>
      <c r="G32" s="12"/>
      <c r="H32" s="1"/>
    </row>
    <row r="33" spans="1:8" x14ac:dyDescent="0.2">
      <c r="A33" s="1"/>
      <c r="B33" s="22" t="s">
        <v>48</v>
      </c>
      <c r="C33" s="23">
        <v>135.69999999999999</v>
      </c>
      <c r="D33" s="12"/>
      <c r="E33" s="22" t="s">
        <v>48</v>
      </c>
      <c r="F33" s="23">
        <v>30</v>
      </c>
      <c r="G33" s="12"/>
      <c r="H33" s="1"/>
    </row>
    <row r="34" spans="1:8" x14ac:dyDescent="0.2">
      <c r="A34" s="1"/>
      <c r="B34" s="22" t="s">
        <v>49</v>
      </c>
      <c r="C34" s="23">
        <v>29.2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1184.7</v>
      </c>
      <c r="D35" s="18"/>
      <c r="E35" s="30" t="s">
        <v>21</v>
      </c>
      <c r="F35" s="28">
        <f>SUM(F32:F33)</f>
        <v>130.1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203</v>
      </c>
      <c r="D37" s="12"/>
      <c r="E37" s="22" t="s">
        <v>51</v>
      </c>
      <c r="F37" s="23">
        <v>0.3</v>
      </c>
      <c r="G37" s="12"/>
      <c r="H37" s="1"/>
    </row>
    <row r="38" spans="1:8" x14ac:dyDescent="0.2">
      <c r="A38" s="1"/>
      <c r="B38" s="22" t="s">
        <v>52</v>
      </c>
      <c r="C38" s="23">
        <v>483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686</v>
      </c>
      <c r="D40" s="18"/>
      <c r="E40" s="30" t="s">
        <v>39</v>
      </c>
      <c r="F40" s="28">
        <f>F37</f>
        <v>0.3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498.70000000000005</v>
      </c>
      <c r="D42" s="16"/>
      <c r="E42" s="48" t="s">
        <v>55</v>
      </c>
      <c r="F42" s="42">
        <f>F35-F40</f>
        <v>129.79999999999998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121.2</v>
      </c>
      <c r="D45" s="12"/>
      <c r="E45" s="19" t="s">
        <v>59</v>
      </c>
      <c r="F45" s="20">
        <v>32.6</v>
      </c>
      <c r="G45" s="12"/>
      <c r="H45" s="1"/>
    </row>
    <row r="46" spans="1:8" ht="15" thickBot="1" x14ac:dyDescent="0.25">
      <c r="A46" s="1"/>
      <c r="B46" s="53" t="s">
        <v>60</v>
      </c>
      <c r="C46" s="54">
        <v>132</v>
      </c>
      <c r="D46" s="12"/>
      <c r="E46" s="55" t="s">
        <v>61</v>
      </c>
      <c r="F46" s="56"/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253.2</v>
      </c>
      <c r="D47" s="12"/>
      <c r="E47" s="58" t="s">
        <v>62</v>
      </c>
      <c r="F47" s="59">
        <f>SUM(F45:F46)</f>
        <v>32.6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0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4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38</v>
      </c>
      <c r="D51" s="12"/>
      <c r="E51" s="64" t="s">
        <v>67</v>
      </c>
      <c r="F51" s="65">
        <v>2498</v>
      </c>
      <c r="G51" s="1"/>
      <c r="H51" s="1"/>
    </row>
    <row r="52" spans="1:8" x14ac:dyDescent="0.2">
      <c r="A52" s="1"/>
      <c r="B52" s="53" t="s">
        <v>68</v>
      </c>
      <c r="C52" s="54">
        <v>71.3</v>
      </c>
      <c r="D52" s="12"/>
      <c r="E52" s="66" t="s">
        <v>69</v>
      </c>
      <c r="F52" s="67">
        <v>7</v>
      </c>
      <c r="G52" s="1"/>
      <c r="H52" s="1"/>
    </row>
    <row r="53" spans="1:8" ht="15" thickBot="1" x14ac:dyDescent="0.25">
      <c r="A53" s="1"/>
      <c r="B53" s="53" t="s">
        <v>70</v>
      </c>
      <c r="C53" s="54">
        <v>43</v>
      </c>
      <c r="D53" s="12"/>
      <c r="E53" s="68" t="s">
        <v>71</v>
      </c>
      <c r="F53" s="69">
        <v>0</v>
      </c>
      <c r="G53" s="1"/>
      <c r="H53" s="1"/>
    </row>
    <row r="54" spans="1:8" ht="15" x14ac:dyDescent="0.2">
      <c r="A54" s="1"/>
      <c r="B54" s="53" t="s">
        <v>72</v>
      </c>
      <c r="C54" s="54"/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156.30000000000001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7137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96.899999999999977</v>
      </c>
      <c r="D57" s="12"/>
      <c r="E57" s="39" t="s">
        <v>76</v>
      </c>
      <c r="F57" s="40">
        <v>29319.7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700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1586.1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700</v>
      </c>
      <c r="D62" s="12"/>
      <c r="E62" s="82" t="s">
        <v>83</v>
      </c>
      <c r="F62" s="83">
        <f>SUM(F60:F61)</f>
        <v>1586.1</v>
      </c>
      <c r="G62" s="12"/>
      <c r="H62" s="1"/>
    </row>
    <row r="63" spans="1:8" ht="15" thickBot="1" x14ac:dyDescent="0.25">
      <c r="A63" s="1"/>
      <c r="B63" s="84" t="s">
        <v>117</v>
      </c>
      <c r="C63" s="85">
        <v>29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118</v>
      </c>
      <c r="C64" s="85">
        <v>385</v>
      </c>
      <c r="D64" s="12"/>
      <c r="E64" s="12"/>
      <c r="F64" s="75"/>
      <c r="G64" s="12"/>
      <c r="H64" s="1"/>
    </row>
    <row r="65" spans="1:8" x14ac:dyDescent="0.2">
      <c r="A65" s="1"/>
      <c r="B65" s="84" t="s">
        <v>119</v>
      </c>
      <c r="C65" s="85">
        <v>49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120</v>
      </c>
      <c r="C66" s="85">
        <v>297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121</v>
      </c>
      <c r="C67" s="85">
        <v>-60</v>
      </c>
      <c r="D67" s="12"/>
      <c r="E67" s="19" t="s">
        <v>88</v>
      </c>
      <c r="F67" s="20">
        <v>0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0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122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123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42068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topLeftCell="B1" zoomScaleNormal="100" workbookViewId="0">
      <selection activeCell="F1" sqref="F1:X1"/>
    </sheetView>
  </sheetViews>
  <sheetFormatPr defaultColWidth="0" defaultRowHeight="0" customHeight="1" zeroHeight="1" x14ac:dyDescent="0.2"/>
  <cols>
    <col min="1" max="1" width="1.140625" style="454" customWidth="1"/>
    <col min="2" max="17" width="13.7109375" style="454" customWidth="1"/>
    <col min="18" max="18" width="15.85546875" style="454" customWidth="1"/>
    <col min="19" max="19" width="15.140625" style="454" customWidth="1"/>
    <col min="20" max="24" width="13.7109375" style="454" customWidth="1"/>
    <col min="25" max="25" width="4" style="454" customWidth="1"/>
    <col min="26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114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1768</v>
      </c>
      <c r="G5" s="372">
        <v>17800</v>
      </c>
      <c r="H5" s="373">
        <v>4200</v>
      </c>
      <c r="I5" s="374">
        <f t="shared" ref="I5:I10" si="0">SUM(F5:H5)</f>
        <v>23768</v>
      </c>
      <c r="J5" s="371">
        <v>1768</v>
      </c>
      <c r="K5" s="372">
        <v>18106.46</v>
      </c>
      <c r="L5" s="373">
        <v>4240</v>
      </c>
      <c r="M5" s="374">
        <f t="shared" ref="M5:M10" si="1">SUM(J5:L5)</f>
        <v>24114.46</v>
      </c>
      <c r="N5" s="371">
        <f>SUM(N6:N10)</f>
        <v>2356.6800000000003</v>
      </c>
      <c r="O5" s="372">
        <v>18106.400000000001</v>
      </c>
      <c r="P5" s="373">
        <v>4290</v>
      </c>
      <c r="Q5" s="374">
        <f t="shared" ref="Q5:Q10" si="2">SUM(N5:P5)</f>
        <v>24753.08</v>
      </c>
      <c r="R5" s="371">
        <v>2005.27</v>
      </c>
      <c r="S5" s="372">
        <v>17953.599999999999</v>
      </c>
      <c r="T5" s="373">
        <v>5335.6</v>
      </c>
      <c r="U5" s="374">
        <f t="shared" ref="U5:U10" si="3">SUM(R5:T5)</f>
        <v>25294.47</v>
      </c>
      <c r="V5" s="375">
        <f>N5/J5</f>
        <v>1.3329638009049776</v>
      </c>
      <c r="W5" s="376">
        <f>P5/L5</f>
        <v>1.0117924528301887</v>
      </c>
      <c r="X5" s="377">
        <f>P5/H5</f>
        <v>1.0214285714285714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120</v>
      </c>
      <c r="G6" s="382"/>
      <c r="H6" s="383"/>
      <c r="I6" s="384">
        <f t="shared" si="0"/>
        <v>120</v>
      </c>
      <c r="J6" s="381"/>
      <c r="K6" s="382"/>
      <c r="L6" s="383"/>
      <c r="M6" s="384">
        <f t="shared" si="1"/>
        <v>0</v>
      </c>
      <c r="N6" s="381">
        <v>143.80000000000001</v>
      </c>
      <c r="O6" s="382"/>
      <c r="P6" s="383"/>
      <c r="Q6" s="384">
        <f t="shared" si="2"/>
        <v>143.80000000000001</v>
      </c>
      <c r="R6" s="381">
        <v>251.74</v>
      </c>
      <c r="S6" s="382"/>
      <c r="T6" s="383"/>
      <c r="U6" s="384">
        <f t="shared" si="3"/>
        <v>251.74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148</v>
      </c>
      <c r="G7" s="382"/>
      <c r="H7" s="383"/>
      <c r="I7" s="384">
        <f t="shared" si="0"/>
        <v>148</v>
      </c>
      <c r="J7" s="381"/>
      <c r="K7" s="382"/>
      <c r="L7" s="383"/>
      <c r="M7" s="384">
        <f t="shared" si="1"/>
        <v>0</v>
      </c>
      <c r="N7" s="381">
        <v>96.47</v>
      </c>
      <c r="O7" s="382"/>
      <c r="P7" s="383"/>
      <c r="Q7" s="384">
        <f t="shared" si="2"/>
        <v>96.47</v>
      </c>
      <c r="R7" s="381">
        <v>314.19</v>
      </c>
      <c r="S7" s="382"/>
      <c r="T7" s="383"/>
      <c r="U7" s="384">
        <f t="shared" si="3"/>
        <v>314.19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600</v>
      </c>
      <c r="G8" s="382"/>
      <c r="H8" s="383"/>
      <c r="I8" s="384">
        <f t="shared" si="0"/>
        <v>600</v>
      </c>
      <c r="J8" s="381"/>
      <c r="K8" s="382"/>
      <c r="L8" s="383"/>
      <c r="M8" s="384">
        <f t="shared" si="1"/>
        <v>0</v>
      </c>
      <c r="N8" s="381">
        <v>478.93</v>
      </c>
      <c r="O8" s="382"/>
      <c r="P8" s="383"/>
      <c r="Q8" s="384">
        <f t="shared" si="2"/>
        <v>478.93</v>
      </c>
      <c r="R8" s="381">
        <v>339.9</v>
      </c>
      <c r="S8" s="382"/>
      <c r="T8" s="383"/>
      <c r="U8" s="384">
        <f t="shared" si="3"/>
        <v>339.9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900</v>
      </c>
      <c r="G9" s="382"/>
      <c r="H9" s="383"/>
      <c r="I9" s="384">
        <f t="shared" si="0"/>
        <v>900</v>
      </c>
      <c r="J9" s="381"/>
      <c r="K9" s="382"/>
      <c r="L9" s="383"/>
      <c r="M9" s="384">
        <f t="shared" si="1"/>
        <v>0</v>
      </c>
      <c r="N9" s="381">
        <v>976.85</v>
      </c>
      <c r="O9" s="382"/>
      <c r="P9" s="383"/>
      <c r="Q9" s="384">
        <f t="shared" si="2"/>
        <v>976.85</v>
      </c>
      <c r="R9" s="381">
        <v>1095.74</v>
      </c>
      <c r="S9" s="382"/>
      <c r="T9" s="383"/>
      <c r="U9" s="384">
        <f t="shared" si="3"/>
        <v>1095.74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/>
      <c r="G10" s="402"/>
      <c r="H10" s="403"/>
      <c r="I10" s="404">
        <f t="shared" si="0"/>
        <v>0</v>
      </c>
      <c r="J10" s="401"/>
      <c r="K10" s="402"/>
      <c r="L10" s="403"/>
      <c r="M10" s="404">
        <f t="shared" si="1"/>
        <v>0</v>
      </c>
      <c r="N10" s="401">
        <v>660.63</v>
      </c>
      <c r="O10" s="402"/>
      <c r="P10" s="403"/>
      <c r="Q10" s="404">
        <f t="shared" si="2"/>
        <v>660.63</v>
      </c>
      <c r="R10" s="401">
        <v>3.7</v>
      </c>
      <c r="S10" s="402"/>
      <c r="T10" s="403"/>
      <c r="U10" s="404">
        <f t="shared" si="3"/>
        <v>3.7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1768</v>
      </c>
      <c r="G11" s="409">
        <v>17800</v>
      </c>
      <c r="H11" s="410">
        <f t="shared" si="4"/>
        <v>4200</v>
      </c>
      <c r="I11" s="374">
        <f t="shared" si="4"/>
        <v>23768</v>
      </c>
      <c r="J11" s="408">
        <f t="shared" si="4"/>
        <v>1768</v>
      </c>
      <c r="K11" s="409">
        <f t="shared" si="4"/>
        <v>18106.460000000003</v>
      </c>
      <c r="L11" s="410">
        <f t="shared" si="4"/>
        <v>4240</v>
      </c>
      <c r="M11" s="374">
        <f t="shared" si="4"/>
        <v>24114.46</v>
      </c>
      <c r="N11" s="408">
        <f t="shared" si="4"/>
        <v>2024.9</v>
      </c>
      <c r="O11" s="409">
        <f t="shared" si="4"/>
        <v>18106.399999999998</v>
      </c>
      <c r="P11" s="410">
        <f t="shared" si="4"/>
        <v>4507.8599999999997</v>
      </c>
      <c r="Q11" s="374">
        <f t="shared" si="4"/>
        <v>24639.16</v>
      </c>
      <c r="R11" s="408">
        <f t="shared" si="4"/>
        <v>1496.3200000000002</v>
      </c>
      <c r="S11" s="409">
        <f t="shared" si="4"/>
        <v>17953.600000000002</v>
      </c>
      <c r="T11" s="410">
        <f t="shared" si="4"/>
        <v>5678.8200000000006</v>
      </c>
      <c r="U11" s="374">
        <f t="shared" si="4"/>
        <v>25128.74</v>
      </c>
      <c r="V11" s="385">
        <f t="shared" ref="V11:V20" si="5">N11/J11</f>
        <v>1.1453054298642535</v>
      </c>
      <c r="W11" s="386">
        <f t="shared" ref="W11:W20" si="6">P11/L11</f>
        <v>1.0631745283018867</v>
      </c>
      <c r="X11" s="387">
        <f t="shared" ref="X11:X20" si="7">P11/H11</f>
        <v>1.0732999999999999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1048</v>
      </c>
      <c r="G12" s="382"/>
      <c r="H12" s="383">
        <v>290</v>
      </c>
      <c r="I12" s="384">
        <f t="shared" ref="I12:I19" si="8">SUM(F12:H12)</f>
        <v>1338</v>
      </c>
      <c r="J12" s="381">
        <v>1048</v>
      </c>
      <c r="K12" s="382">
        <v>353.83</v>
      </c>
      <c r="L12" s="383">
        <v>305</v>
      </c>
      <c r="M12" s="384">
        <f t="shared" ref="M12:M19" si="9">SUM(J12:L12)</f>
        <v>1706.83</v>
      </c>
      <c r="N12" s="381">
        <v>954.32</v>
      </c>
      <c r="O12" s="382">
        <v>386.53</v>
      </c>
      <c r="P12" s="383">
        <v>317.44</v>
      </c>
      <c r="Q12" s="384">
        <f t="shared" ref="Q12:Q19" si="10">SUM(N12:P12)</f>
        <v>1658.29</v>
      </c>
      <c r="R12" s="381">
        <v>894.79</v>
      </c>
      <c r="S12" s="382">
        <v>319.41000000000003</v>
      </c>
      <c r="T12" s="383">
        <v>544.04</v>
      </c>
      <c r="U12" s="384">
        <f t="shared" ref="U12:U19" si="11">SUM(R12:T12)</f>
        <v>1758.24</v>
      </c>
      <c r="V12" s="385">
        <f t="shared" si="5"/>
        <v>0.91061068702290082</v>
      </c>
      <c r="W12" s="386">
        <f t="shared" si="6"/>
        <v>1.0407868852459017</v>
      </c>
      <c r="X12" s="387">
        <f t="shared" si="7"/>
        <v>1.0946206896551725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0</v>
      </c>
      <c r="G13" s="382"/>
      <c r="H13" s="383">
        <v>2635</v>
      </c>
      <c r="I13" s="384">
        <f t="shared" si="8"/>
        <v>2635</v>
      </c>
      <c r="J13" s="381"/>
      <c r="K13" s="382"/>
      <c r="L13" s="383">
        <v>2635</v>
      </c>
      <c r="M13" s="384">
        <f t="shared" si="9"/>
        <v>2635</v>
      </c>
      <c r="N13" s="381">
        <v>48.6</v>
      </c>
      <c r="O13" s="382"/>
      <c r="P13" s="383">
        <v>2017.55</v>
      </c>
      <c r="Q13" s="384">
        <f t="shared" si="10"/>
        <v>2066.15</v>
      </c>
      <c r="R13" s="381">
        <v>56.08</v>
      </c>
      <c r="S13" s="382"/>
      <c r="T13" s="383">
        <v>2484.21</v>
      </c>
      <c r="U13" s="384">
        <f t="shared" si="11"/>
        <v>2540.29</v>
      </c>
      <c r="V13" s="385" t="e">
        <f t="shared" si="5"/>
        <v>#DIV/0!</v>
      </c>
      <c r="W13" s="386">
        <f t="shared" si="6"/>
        <v>0.765673624288425</v>
      </c>
      <c r="X13" s="387">
        <f t="shared" si="7"/>
        <v>0.765673624288425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0</v>
      </c>
      <c r="G14" s="382"/>
      <c r="H14" s="383">
        <v>170</v>
      </c>
      <c r="I14" s="384">
        <f t="shared" si="8"/>
        <v>170</v>
      </c>
      <c r="J14" s="381"/>
      <c r="K14" s="382"/>
      <c r="L14" s="383">
        <v>170</v>
      </c>
      <c r="M14" s="384">
        <f t="shared" si="9"/>
        <v>170</v>
      </c>
      <c r="N14" s="381"/>
      <c r="O14" s="382"/>
      <c r="P14" s="383">
        <v>571.86</v>
      </c>
      <c r="Q14" s="384">
        <f t="shared" si="10"/>
        <v>571.86</v>
      </c>
      <c r="R14" s="381"/>
      <c r="S14" s="382"/>
      <c r="T14" s="383">
        <v>357.95</v>
      </c>
      <c r="U14" s="384">
        <f t="shared" si="11"/>
        <v>357.95</v>
      </c>
      <c r="V14" s="385" t="e">
        <f t="shared" si="5"/>
        <v>#DIV/0!</v>
      </c>
      <c r="W14" s="386">
        <f t="shared" si="6"/>
        <v>3.3638823529411765</v>
      </c>
      <c r="X14" s="387">
        <f t="shared" si="7"/>
        <v>3.3638823529411765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660</v>
      </c>
      <c r="G15" s="382"/>
      <c r="H15" s="383">
        <v>465</v>
      </c>
      <c r="I15" s="384">
        <f t="shared" si="8"/>
        <v>1125</v>
      </c>
      <c r="J15" s="381">
        <v>660</v>
      </c>
      <c r="K15" s="382"/>
      <c r="L15" s="383">
        <v>490</v>
      </c>
      <c r="M15" s="384">
        <f t="shared" si="9"/>
        <v>1150</v>
      </c>
      <c r="N15" s="381">
        <v>26.7</v>
      </c>
      <c r="O15" s="382"/>
      <c r="P15" s="383">
        <v>419.13</v>
      </c>
      <c r="Q15" s="384">
        <f t="shared" si="10"/>
        <v>445.83</v>
      </c>
      <c r="R15" s="381">
        <v>466.51</v>
      </c>
      <c r="S15" s="382"/>
      <c r="T15" s="383">
        <v>399.51</v>
      </c>
      <c r="U15" s="384">
        <f t="shared" si="11"/>
        <v>866.02</v>
      </c>
      <c r="V15" s="385">
        <f t="shared" si="5"/>
        <v>4.0454545454545451E-2</v>
      </c>
      <c r="W15" s="386">
        <f t="shared" si="6"/>
        <v>0.85536734693877547</v>
      </c>
      <c r="X15" s="387">
        <f t="shared" si="7"/>
        <v>0.90135483870967736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30</v>
      </c>
      <c r="G16" s="793">
        <v>17800</v>
      </c>
      <c r="H16" s="383">
        <v>35</v>
      </c>
      <c r="I16" s="384">
        <f t="shared" si="8"/>
        <v>17865</v>
      </c>
      <c r="J16" s="381">
        <v>30</v>
      </c>
      <c r="K16" s="382">
        <v>17708.63</v>
      </c>
      <c r="L16" s="383">
        <v>35</v>
      </c>
      <c r="M16" s="384">
        <f t="shared" si="9"/>
        <v>17773.63</v>
      </c>
      <c r="N16" s="381">
        <v>346.48</v>
      </c>
      <c r="O16" s="382">
        <v>17549.77</v>
      </c>
      <c r="P16" s="383"/>
      <c r="Q16" s="384">
        <f t="shared" si="10"/>
        <v>17896.25</v>
      </c>
      <c r="R16" s="381">
        <v>67.150000000000006</v>
      </c>
      <c r="S16" s="382">
        <v>17446.45</v>
      </c>
      <c r="T16" s="383">
        <v>410.6</v>
      </c>
      <c r="U16" s="384">
        <f t="shared" si="11"/>
        <v>17924.2</v>
      </c>
      <c r="V16" s="385">
        <f t="shared" si="5"/>
        <v>11.549333333333333</v>
      </c>
      <c r="W16" s="386">
        <f t="shared" si="6"/>
        <v>0</v>
      </c>
      <c r="X16" s="387">
        <f t="shared" si="7"/>
        <v>0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30</v>
      </c>
      <c r="G17" s="382"/>
      <c r="H17" s="383">
        <v>476</v>
      </c>
      <c r="I17" s="384">
        <f t="shared" si="8"/>
        <v>506</v>
      </c>
      <c r="J17" s="381">
        <v>30</v>
      </c>
      <c r="K17" s="382"/>
      <c r="L17" s="383">
        <v>476</v>
      </c>
      <c r="M17" s="384">
        <f t="shared" si="9"/>
        <v>506</v>
      </c>
      <c r="N17" s="381"/>
      <c r="O17" s="382"/>
      <c r="P17" s="383">
        <v>483.37</v>
      </c>
      <c r="Q17" s="384">
        <f t="shared" si="10"/>
        <v>483.37</v>
      </c>
      <c r="R17" s="381"/>
      <c r="S17" s="382"/>
      <c r="T17" s="383">
        <v>521.76</v>
      </c>
      <c r="U17" s="384">
        <f t="shared" si="11"/>
        <v>521.76</v>
      </c>
      <c r="V17" s="385">
        <f t="shared" si="5"/>
        <v>0</v>
      </c>
      <c r="W17" s="386">
        <f t="shared" si="6"/>
        <v>1.015483193277311</v>
      </c>
      <c r="X17" s="387">
        <f t="shared" si="7"/>
        <v>1.015483193277311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0</v>
      </c>
      <c r="G18" s="382"/>
      <c r="H18" s="383">
        <v>110</v>
      </c>
      <c r="I18" s="384">
        <f t="shared" si="8"/>
        <v>110</v>
      </c>
      <c r="J18" s="381"/>
      <c r="K18" s="382"/>
      <c r="L18" s="383">
        <v>110</v>
      </c>
      <c r="M18" s="384">
        <f t="shared" si="9"/>
        <v>110</v>
      </c>
      <c r="N18" s="381"/>
      <c r="O18" s="382"/>
      <c r="P18" s="383">
        <v>650.88</v>
      </c>
      <c r="Q18" s="384">
        <f t="shared" si="10"/>
        <v>650.88</v>
      </c>
      <c r="R18" s="381">
        <v>11.79</v>
      </c>
      <c r="S18" s="382"/>
      <c r="T18" s="383">
        <v>174.61</v>
      </c>
      <c r="U18" s="384">
        <f t="shared" si="11"/>
        <v>186.4</v>
      </c>
      <c r="V18" s="385" t="e">
        <f t="shared" si="5"/>
        <v>#DIV/0!</v>
      </c>
      <c r="W18" s="386">
        <f t="shared" si="6"/>
        <v>5.9170909090909092</v>
      </c>
      <c r="X18" s="387">
        <f t="shared" si="7"/>
        <v>5.9170909090909092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0</v>
      </c>
      <c r="G19" s="394"/>
      <c r="H19" s="395">
        <v>19</v>
      </c>
      <c r="I19" s="396">
        <f t="shared" si="8"/>
        <v>19</v>
      </c>
      <c r="J19" s="393"/>
      <c r="K19" s="394">
        <v>44</v>
      </c>
      <c r="L19" s="395">
        <v>19</v>
      </c>
      <c r="M19" s="396">
        <f t="shared" si="9"/>
        <v>63</v>
      </c>
      <c r="N19" s="393">
        <v>648.79999999999995</v>
      </c>
      <c r="O19" s="394">
        <v>170.1</v>
      </c>
      <c r="P19" s="395">
        <v>47.63</v>
      </c>
      <c r="Q19" s="396">
        <f t="shared" si="10"/>
        <v>866.53</v>
      </c>
      <c r="R19" s="393"/>
      <c r="S19" s="394">
        <v>187.74</v>
      </c>
      <c r="T19" s="395">
        <v>786.14</v>
      </c>
      <c r="U19" s="396">
        <f t="shared" si="11"/>
        <v>973.88</v>
      </c>
      <c r="V19" s="411" t="e">
        <f t="shared" si="5"/>
        <v>#DIV/0!</v>
      </c>
      <c r="W19" s="412">
        <f t="shared" si="6"/>
        <v>2.506842105263158</v>
      </c>
      <c r="X19" s="413">
        <f t="shared" si="7"/>
        <v>2.506842105263158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S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 t="shared" si="12"/>
        <v>0</v>
      </c>
      <c r="N20" s="414">
        <f t="shared" si="12"/>
        <v>331.7800000000002</v>
      </c>
      <c r="O20" s="415">
        <f t="shared" si="12"/>
        <v>0</v>
      </c>
      <c r="P20" s="415">
        <f t="shared" si="12"/>
        <v>-217.85999999999967</v>
      </c>
      <c r="Q20" s="416">
        <f t="shared" si="12"/>
        <v>113.92000000000189</v>
      </c>
      <c r="R20" s="414">
        <f t="shared" si="12"/>
        <v>508.94999999999982</v>
      </c>
      <c r="S20" s="415">
        <f t="shared" si="12"/>
        <v>0</v>
      </c>
      <c r="T20" s="415">
        <v>100.64</v>
      </c>
      <c r="U20" s="416">
        <f>U5-U11</f>
        <v>165.72999999999956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/>
      <c r="C24" s="981"/>
      <c r="D24" s="981"/>
      <c r="E24" s="982"/>
      <c r="F24" s="794">
        <v>23768</v>
      </c>
      <c r="G24" s="795">
        <v>23768</v>
      </c>
      <c r="H24" s="438"/>
      <c r="I24" s="439">
        <v>4200</v>
      </c>
      <c r="J24" s="436">
        <v>24639.16</v>
      </c>
      <c r="K24" s="437">
        <v>24753.08</v>
      </c>
      <c r="L24" s="438">
        <v>113.92</v>
      </c>
      <c r="M24" s="439">
        <v>4290</v>
      </c>
      <c r="N24" s="436">
        <v>24443.24</v>
      </c>
      <c r="O24" s="437">
        <v>24608.97</v>
      </c>
      <c r="P24" s="438">
        <v>165.73</v>
      </c>
      <c r="Q24" s="439">
        <v>4650.1000000000004</v>
      </c>
      <c r="R24" s="440">
        <f t="shared" ref="R24:S25" si="13">J24/F24</f>
        <v>1.0366526422080107</v>
      </c>
      <c r="S24" s="440">
        <f t="shared" si="13"/>
        <v>1.0414456411982498</v>
      </c>
      <c r="T24" s="441">
        <f t="shared" ref="T24:T25" si="14">L24-P24</f>
        <v>-51.809999999999988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5">SUM(F24:F24)</f>
        <v>23768</v>
      </c>
      <c r="G25" s="444">
        <f t="shared" si="15"/>
        <v>23768</v>
      </c>
      <c r="H25" s="445">
        <f t="shared" si="15"/>
        <v>0</v>
      </c>
      <c r="I25" s="446">
        <f t="shared" si="15"/>
        <v>4200</v>
      </c>
      <c r="J25" s="444">
        <f t="shared" si="15"/>
        <v>24639.16</v>
      </c>
      <c r="K25" s="444">
        <f t="shared" si="15"/>
        <v>24753.08</v>
      </c>
      <c r="L25" s="445">
        <f t="shared" si="15"/>
        <v>113.92</v>
      </c>
      <c r="M25" s="446">
        <f t="shared" si="15"/>
        <v>4290</v>
      </c>
      <c r="N25" s="444">
        <f t="shared" si="15"/>
        <v>24443.24</v>
      </c>
      <c r="O25" s="444">
        <f t="shared" si="15"/>
        <v>24608.97</v>
      </c>
      <c r="P25" s="445">
        <f t="shared" si="15"/>
        <v>165.73</v>
      </c>
      <c r="Q25" s="446">
        <f t="shared" si="15"/>
        <v>4650.1000000000004</v>
      </c>
      <c r="R25" s="447">
        <f t="shared" si="13"/>
        <v>1.0366526422080107</v>
      </c>
      <c r="S25" s="447">
        <f t="shared" si="13"/>
        <v>1.0414456411982498</v>
      </c>
      <c r="T25" s="448">
        <f t="shared" si="14"/>
        <v>-51.809999999999988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4200</v>
      </c>
      <c r="I26" s="938"/>
      <c r="J26" s="449"/>
      <c r="K26" s="449"/>
      <c r="L26" s="943">
        <f>L25+M25</f>
        <v>4403.92</v>
      </c>
      <c r="M26" s="938"/>
      <c r="N26" s="449"/>
      <c r="O26" s="449"/>
      <c r="P26" s="943">
        <f>P25+Q25</f>
        <v>4815.83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100.1</v>
      </c>
      <c r="G30" s="461">
        <v>1019.8</v>
      </c>
      <c r="H30" s="462">
        <v>521.1</v>
      </c>
      <c r="I30" s="463">
        <v>121.2</v>
      </c>
      <c r="J30" s="460">
        <v>129.72999999999999</v>
      </c>
      <c r="K30" s="461">
        <v>498.69</v>
      </c>
      <c r="L30" s="463">
        <v>422.31</v>
      </c>
      <c r="M30" s="463">
        <v>96.84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46</v>
      </c>
      <c r="G31" s="934"/>
      <c r="H31" s="933">
        <v>45.26</v>
      </c>
      <c r="I31" s="935"/>
      <c r="J31" s="933">
        <v>48</v>
      </c>
      <c r="K31" s="934"/>
      <c r="L31" s="933">
        <v>46.86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24145</v>
      </c>
      <c r="G32" s="948"/>
      <c r="H32" s="948"/>
      <c r="I32" s="949"/>
      <c r="J32" s="947">
        <v>24229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/>
      <c r="C36" s="918"/>
      <c r="D36" s="918"/>
      <c r="E36" s="919"/>
      <c r="F36" s="485">
        <v>24536.1</v>
      </c>
      <c r="G36" s="486">
        <v>103.06</v>
      </c>
      <c r="H36" s="487">
        <v>24639.16</v>
      </c>
      <c r="I36" s="488">
        <v>24609.279999999999</v>
      </c>
      <c r="J36" s="488">
        <v>143.80000000000001</v>
      </c>
      <c r="K36" s="487">
        <v>24753.08</v>
      </c>
      <c r="L36" s="489">
        <f t="shared" ref="L36" si="16">K36-H36</f>
        <v>113.92000000000189</v>
      </c>
      <c r="M36" s="490"/>
      <c r="N36" s="917"/>
      <c r="O36" s="918"/>
      <c r="P36" s="918"/>
      <c r="Q36" s="919"/>
      <c r="R36" s="485">
        <v>24387.16</v>
      </c>
      <c r="S36" s="486">
        <v>56.08</v>
      </c>
      <c r="T36" s="487">
        <f t="shared" ref="T36" si="17">R36+S36</f>
        <v>24443.24</v>
      </c>
      <c r="U36" s="488">
        <v>24357.23</v>
      </c>
      <c r="V36" s="488">
        <v>251.74</v>
      </c>
      <c r="W36" s="487">
        <f t="shared" ref="W36" si="18">U36+V36</f>
        <v>24608.97</v>
      </c>
      <c r="X36" s="489">
        <f t="shared" ref="X36" si="19">W36-T36</f>
        <v>165.72999999999956</v>
      </c>
      <c r="Y36" s="491"/>
      <c r="Z36" s="492">
        <f t="shared" ref="Z36" si="20">H36-T36</f>
        <v>195.91999999999825</v>
      </c>
      <c r="AA36" s="493">
        <f t="shared" ref="AA36" si="21">K36-W36</f>
        <v>144.11000000000058</v>
      </c>
      <c r="AB36" s="494">
        <f t="shared" ref="AB36:AB37" si="22">Z36-AA36</f>
        <v>51.809999999997672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v>73.180000000000007</v>
      </c>
      <c r="I37" s="496" t="s">
        <v>354</v>
      </c>
      <c r="J37" s="497"/>
      <c r="K37" s="495">
        <v>40.74</v>
      </c>
      <c r="L37" s="498">
        <f>H37+K37</f>
        <v>113.92000000000002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v>-29.93</v>
      </c>
      <c r="U37" s="496" t="s">
        <v>354</v>
      </c>
      <c r="V37" s="497"/>
      <c r="W37" s="495">
        <v>195.66</v>
      </c>
      <c r="X37" s="498">
        <f>T37+W37</f>
        <v>165.73</v>
      </c>
      <c r="Y37" s="500"/>
      <c r="Z37" s="501">
        <f>SUM(Z36:Z36)</f>
        <v>195.91999999999825</v>
      </c>
      <c r="AA37" s="502">
        <f>SUM(AA36:AA36)</f>
        <v>144.11000000000058</v>
      </c>
      <c r="AB37" s="503">
        <f t="shared" si="22"/>
        <v>51.809999999997672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>
        <f>H37/T37</f>
        <v>-2.4450384229869697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>
        <f>K37/W37</f>
        <v>0.20821833793314937</v>
      </c>
    </row>
    <row r="41" spans="1:28" s="484" customFormat="1" ht="13.5" thickBot="1" x14ac:dyDescent="0.25">
      <c r="A41" s="454"/>
      <c r="B41" s="454"/>
      <c r="C41" s="514" t="s">
        <v>405</v>
      </c>
      <c r="D41" s="454"/>
      <c r="E41" s="454"/>
      <c r="F41" s="454"/>
      <c r="G41" s="454"/>
      <c r="H41" s="515" t="s">
        <v>358</v>
      </c>
      <c r="I41" s="515"/>
      <c r="J41" s="516" t="s">
        <v>123</v>
      </c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359</v>
      </c>
      <c r="AA41" s="520"/>
      <c r="AB41" s="521">
        <f>L37/X37</f>
        <v>0.68738309298256217</v>
      </c>
    </row>
    <row r="42" spans="1:28" ht="12.75" x14ac:dyDescent="0.2">
      <c r="C42" s="926" t="s">
        <v>406</v>
      </c>
      <c r="D42" s="926"/>
      <c r="J42" s="454" t="s">
        <v>98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</sheetData>
  <mergeCells count="7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7:E17"/>
    <mergeCell ref="C6:E6"/>
    <mergeCell ref="C7:E7"/>
    <mergeCell ref="C8:E8"/>
    <mergeCell ref="C9:E9"/>
    <mergeCell ref="C10:E10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F22:I22"/>
    <mergeCell ref="J22:M22"/>
    <mergeCell ref="S22:S23"/>
    <mergeCell ref="T22:T23"/>
    <mergeCell ref="U22:X22"/>
    <mergeCell ref="B23:E23"/>
    <mergeCell ref="B24:E24"/>
    <mergeCell ref="N22:Q22"/>
    <mergeCell ref="B28:E28"/>
    <mergeCell ref="F28:I28"/>
    <mergeCell ref="J28:M28"/>
    <mergeCell ref="N28:Q28"/>
    <mergeCell ref="R22:R23"/>
    <mergeCell ref="B25:E25"/>
    <mergeCell ref="H26:I26"/>
    <mergeCell ref="L26:M26"/>
    <mergeCell ref="P26:Q26"/>
    <mergeCell ref="W26:X26"/>
    <mergeCell ref="B29:E30"/>
    <mergeCell ref="B31:C31"/>
    <mergeCell ref="D31:E31"/>
    <mergeCell ref="F31:G31"/>
    <mergeCell ref="H31:I31"/>
    <mergeCell ref="Z34:AB34"/>
    <mergeCell ref="B35:E35"/>
    <mergeCell ref="N35:Q35"/>
    <mergeCell ref="L31:M31"/>
    <mergeCell ref="N31:O31"/>
    <mergeCell ref="P31:Q31"/>
    <mergeCell ref="B32:E32"/>
    <mergeCell ref="F32:I32"/>
    <mergeCell ref="J32:M32"/>
    <mergeCell ref="N32:Q32"/>
    <mergeCell ref="J31:K31"/>
    <mergeCell ref="R37:S37"/>
    <mergeCell ref="B34:E34"/>
    <mergeCell ref="F34:L34"/>
    <mergeCell ref="N34:Q34"/>
    <mergeCell ref="R34:X34"/>
    <mergeCell ref="C42:D42"/>
    <mergeCell ref="L42:N42"/>
    <mergeCell ref="B36:E36"/>
    <mergeCell ref="N36:Q36"/>
    <mergeCell ref="B37:E37"/>
    <mergeCell ref="F37:G37"/>
    <mergeCell ref="N37:Q37"/>
  </mergeCells>
  <pageMargins left="0.7" right="0.7" top="0.78740157499999996" bottom="0.78740157499999996" header="0.3" footer="0.3"/>
  <pageSetup paperSize="9" scale="3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29" sqref="B29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142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1660.347</v>
      </c>
      <c r="D9" s="12"/>
      <c r="E9" s="21" t="s">
        <v>9</v>
      </c>
      <c r="F9" s="20">
        <v>131.80000000000001</v>
      </c>
      <c r="G9" s="12"/>
      <c r="H9" s="1"/>
    </row>
    <row r="10" spans="1:8" x14ac:dyDescent="0.2">
      <c r="A10" s="1"/>
      <c r="B10" s="22" t="s">
        <v>10</v>
      </c>
      <c r="C10" s="23">
        <v>4468</v>
      </c>
      <c r="D10" s="12"/>
      <c r="E10" s="24" t="s">
        <v>11</v>
      </c>
      <c r="F10" s="23">
        <v>0</v>
      </c>
      <c r="G10" s="12"/>
      <c r="H10" s="1"/>
    </row>
    <row r="11" spans="1:8" x14ac:dyDescent="0.2">
      <c r="A11" s="1"/>
      <c r="B11" s="25" t="s">
        <v>12</v>
      </c>
      <c r="C11" s="26">
        <v>196</v>
      </c>
      <c r="D11" s="12"/>
      <c r="E11" s="24" t="s">
        <v>13</v>
      </c>
      <c r="F11" s="23">
        <v>342.9</v>
      </c>
      <c r="G11" s="12"/>
      <c r="H11" s="1"/>
    </row>
    <row r="12" spans="1:8" x14ac:dyDescent="0.2">
      <c r="A12" s="1"/>
      <c r="B12" s="22" t="s">
        <v>14</v>
      </c>
      <c r="C12" s="23">
        <v>18889.060000000001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>
        <v>101.32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0</v>
      </c>
      <c r="D14" s="12"/>
      <c r="E14" s="24" t="s">
        <v>19</v>
      </c>
      <c r="F14" s="23">
        <v>44</v>
      </c>
      <c r="G14" s="12"/>
      <c r="H14" s="1"/>
    </row>
    <row r="15" spans="1:8" ht="15" x14ac:dyDescent="0.2">
      <c r="A15" s="1"/>
      <c r="B15" s="22" t="s">
        <v>20</v>
      </c>
      <c r="C15" s="23">
        <v>249.86600000000001</v>
      </c>
      <c r="D15" s="12"/>
      <c r="E15" s="27" t="s">
        <v>21</v>
      </c>
      <c r="F15" s="28">
        <f>SUM(F9:F14)</f>
        <v>518.70000000000005</v>
      </c>
      <c r="G15" s="12"/>
      <c r="H15" s="1"/>
    </row>
    <row r="16" spans="1:8" x14ac:dyDescent="0.2">
      <c r="A16" s="1"/>
      <c r="B16" s="22" t="s">
        <v>22</v>
      </c>
      <c r="C16" s="23">
        <v>113.166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25677.759000000002</v>
      </c>
      <c r="D17" s="12"/>
      <c r="E17" s="24" t="s">
        <v>24</v>
      </c>
      <c r="F17" s="29">
        <f>F18+F19+F20+F21+F22+F23</f>
        <v>0</v>
      </c>
      <c r="G17" s="12"/>
      <c r="H17" s="1"/>
    </row>
    <row r="18" spans="1:8" x14ac:dyDescent="0.2">
      <c r="A18" s="1"/>
      <c r="B18" s="22"/>
      <c r="C18" s="29"/>
      <c r="D18" s="12"/>
      <c r="E18" s="31" t="s">
        <v>33</v>
      </c>
      <c r="F18" s="32"/>
      <c r="G18" s="12"/>
      <c r="H18" s="1"/>
    </row>
    <row r="19" spans="1:8" x14ac:dyDescent="0.2">
      <c r="A19" s="1"/>
      <c r="B19" s="22" t="s">
        <v>26</v>
      </c>
      <c r="C19" s="23">
        <v>6877.6</v>
      </c>
      <c r="D19" s="12"/>
      <c r="E19" s="33" t="s">
        <v>33</v>
      </c>
      <c r="F19" s="34"/>
      <c r="G19" s="12"/>
      <c r="H19" s="1"/>
    </row>
    <row r="20" spans="1:8" x14ac:dyDescent="0.2">
      <c r="A20" s="1"/>
      <c r="B20" s="22" t="s">
        <v>28</v>
      </c>
      <c r="C20" s="23">
        <v>13636.9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4627.5600000000004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342.9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0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25484.960000000003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262.3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192.79899999999907</v>
      </c>
      <c r="D26" s="18"/>
      <c r="E26" s="27" t="s">
        <v>39</v>
      </c>
      <c r="F26" s="28">
        <f>F17+F24+F25</f>
        <v>262.3</v>
      </c>
      <c r="G26" s="18"/>
      <c r="H26" s="1"/>
    </row>
    <row r="27" spans="1:8" x14ac:dyDescent="0.2">
      <c r="A27" s="1"/>
      <c r="B27" s="19" t="s">
        <v>40</v>
      </c>
      <c r="C27" s="20">
        <v>18.399999999999999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174.4</v>
      </c>
      <c r="D28" s="12"/>
      <c r="E28" s="41" t="s">
        <v>42</v>
      </c>
      <c r="F28" s="42">
        <f>F15-F26</f>
        <v>256.40000000000003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457.5</v>
      </c>
      <c r="D32" s="12"/>
      <c r="E32" s="46" t="s">
        <v>47</v>
      </c>
      <c r="F32" s="47">
        <v>295.10000000000002</v>
      </c>
      <c r="G32" s="12"/>
      <c r="H32" s="1"/>
    </row>
    <row r="33" spans="1:8" x14ac:dyDescent="0.2">
      <c r="A33" s="1"/>
      <c r="B33" s="22" t="s">
        <v>48</v>
      </c>
      <c r="C33" s="23">
        <v>134.4</v>
      </c>
      <c r="D33" s="12"/>
      <c r="E33" s="22" t="s">
        <v>48</v>
      </c>
      <c r="F33" s="23">
        <v>0</v>
      </c>
      <c r="G33" s="12"/>
      <c r="H33" s="1"/>
    </row>
    <row r="34" spans="1:8" x14ac:dyDescent="0.2">
      <c r="A34" s="1"/>
      <c r="B34" s="22" t="s">
        <v>49</v>
      </c>
      <c r="C34" s="23">
        <v>167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758.9</v>
      </c>
      <c r="D35" s="18"/>
      <c r="E35" s="30" t="s">
        <v>21</v>
      </c>
      <c r="F35" s="28">
        <f>SUM(F32:F33)</f>
        <v>295.10000000000002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0</v>
      </c>
      <c r="D37" s="12"/>
      <c r="E37" s="22" t="s">
        <v>51</v>
      </c>
      <c r="F37" s="23">
        <v>10</v>
      </c>
      <c r="G37" s="12"/>
      <c r="H37" s="1"/>
    </row>
    <row r="38" spans="1:8" x14ac:dyDescent="0.2">
      <c r="A38" s="1"/>
      <c r="B38" s="22" t="s">
        <v>52</v>
      </c>
      <c r="C38" s="23">
        <v>0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315.39999999999998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315.39999999999998</v>
      </c>
      <c r="D40" s="18"/>
      <c r="E40" s="30" t="s">
        <v>39</v>
      </c>
      <c r="F40" s="28">
        <f>F37</f>
        <v>10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443.5</v>
      </c>
      <c r="D42" s="16"/>
      <c r="E42" s="48" t="s">
        <v>55</v>
      </c>
      <c r="F42" s="42">
        <f>F35-F40</f>
        <v>285.10000000000002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19.8</v>
      </c>
      <c r="D45" s="12"/>
      <c r="E45" s="19" t="s">
        <v>59</v>
      </c>
      <c r="F45" s="20">
        <v>189.3</v>
      </c>
      <c r="G45" s="12"/>
      <c r="H45" s="1"/>
    </row>
    <row r="46" spans="1:8" ht="15" thickBot="1" x14ac:dyDescent="0.25">
      <c r="A46" s="1"/>
      <c r="B46" s="53" t="s">
        <v>60</v>
      </c>
      <c r="C46" s="54">
        <v>135.6</v>
      </c>
      <c r="D46" s="12"/>
      <c r="E46" s="55" t="s">
        <v>61</v>
      </c>
      <c r="F46" s="56">
        <v>19.3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155.4</v>
      </c>
      <c r="D47" s="12"/>
      <c r="E47" s="58" t="s">
        <v>62</v>
      </c>
      <c r="F47" s="59">
        <f>SUM(F45:F46)</f>
        <v>208.60000000000002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54.07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0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19.600000000000001</v>
      </c>
      <c r="D51" s="12"/>
      <c r="E51" s="64" t="s">
        <v>67</v>
      </c>
      <c r="F51" s="65">
        <v>2796.51</v>
      </c>
      <c r="G51" s="1"/>
      <c r="H51" s="1"/>
    </row>
    <row r="52" spans="1:8" x14ac:dyDescent="0.2">
      <c r="A52" s="1"/>
      <c r="B52" s="53" t="s">
        <v>68</v>
      </c>
      <c r="C52" s="54">
        <v>0</v>
      </c>
      <c r="D52" s="12"/>
      <c r="E52" s="66" t="s">
        <v>69</v>
      </c>
      <c r="F52" s="67">
        <v>27.3</v>
      </c>
      <c r="G52" s="1"/>
      <c r="H52" s="1"/>
    </row>
    <row r="53" spans="1:8" ht="15" thickBot="1" x14ac:dyDescent="0.25">
      <c r="A53" s="1"/>
      <c r="B53" s="53" t="s">
        <v>70</v>
      </c>
      <c r="C53" s="54">
        <v>0</v>
      </c>
      <c r="D53" s="12"/>
      <c r="E53" s="68" t="s">
        <v>71</v>
      </c>
      <c r="F53" s="69">
        <v>7.7</v>
      </c>
      <c r="G53" s="1"/>
      <c r="H53" s="1"/>
    </row>
    <row r="54" spans="1:8" ht="15" x14ac:dyDescent="0.2">
      <c r="A54" s="1"/>
      <c r="B54" s="53" t="s">
        <v>72</v>
      </c>
      <c r="C54" s="54">
        <v>57.5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131.17000000000002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9413.69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24.22999999999999</v>
      </c>
      <c r="D57" s="12"/>
      <c r="E57" s="39" t="s">
        <v>76</v>
      </c>
      <c r="F57" s="40">
        <v>22894.799999999999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950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1992.18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948</v>
      </c>
      <c r="D62" s="12"/>
      <c r="E62" s="82" t="s">
        <v>83</v>
      </c>
      <c r="F62" s="83">
        <f>SUM(F60:F61)</f>
        <v>1992.18</v>
      </c>
      <c r="G62" s="12"/>
      <c r="H62" s="1"/>
    </row>
    <row r="63" spans="1:8" ht="15" thickBot="1" x14ac:dyDescent="0.25">
      <c r="A63" s="1"/>
      <c r="B63" s="84" t="s">
        <v>143</v>
      </c>
      <c r="C63" s="85">
        <v>948</v>
      </c>
      <c r="D63" s="12"/>
      <c r="E63" s="39" t="s">
        <v>85</v>
      </c>
      <c r="F63" s="40"/>
      <c r="G63" s="12"/>
      <c r="H63" s="1"/>
    </row>
    <row r="64" spans="1:8" x14ac:dyDescent="0.2">
      <c r="A64" s="1"/>
      <c r="B64" s="84" t="s">
        <v>33</v>
      </c>
      <c r="C64" s="85"/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252.5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2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252.5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144</v>
      </c>
      <c r="C71" s="12"/>
      <c r="D71" s="12"/>
      <c r="E71" s="22" t="s">
        <v>93</v>
      </c>
      <c r="F71" s="23">
        <v>5.6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145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42066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D222"/>
  <sheetViews>
    <sheetView topLeftCell="A25" zoomScaleNormal="100" workbookViewId="0">
      <selection activeCell="J50" sqref="J50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142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SUM(F6:F14)</f>
        <v>1875</v>
      </c>
      <c r="G5" s="372">
        <v>18408.68</v>
      </c>
      <c r="H5" s="373">
        <v>4468</v>
      </c>
      <c r="I5" s="374">
        <f>SUM(F5:H5)</f>
        <v>24751.68</v>
      </c>
      <c r="J5" s="371">
        <f>SUM(J9:J14)</f>
        <v>1875</v>
      </c>
      <c r="K5" s="372">
        <v>18889.060000000001</v>
      </c>
      <c r="L5" s="373">
        <v>4504</v>
      </c>
      <c r="M5" s="374">
        <f>SUM(J5:L5)</f>
        <v>25268.06</v>
      </c>
      <c r="N5" s="371">
        <f>SUM(N6:N14)</f>
        <v>2124.7000000000003</v>
      </c>
      <c r="O5" s="372">
        <v>18889.060000000001</v>
      </c>
      <c r="P5" s="373">
        <v>4664</v>
      </c>
      <c r="Q5" s="374">
        <f t="shared" ref="Q5:Q14" si="0">SUM(N5:P5)</f>
        <v>25677.760000000002</v>
      </c>
      <c r="R5" s="371">
        <f>SUM(R6:R14)</f>
        <v>3346.46</v>
      </c>
      <c r="S5" s="372">
        <v>18474.759999999998</v>
      </c>
      <c r="T5" s="373">
        <v>4301</v>
      </c>
      <c r="U5" s="374">
        <f t="shared" ref="U5:U12" si="1">SUM(R5:T5)</f>
        <v>26122.219999999998</v>
      </c>
      <c r="V5" s="375">
        <f>N5/J5</f>
        <v>1.1331733333333336</v>
      </c>
      <c r="W5" s="376">
        <f>P5/L5</f>
        <v>1.0355239786856127</v>
      </c>
      <c r="X5" s="377">
        <f>P5/H5</f>
        <v>1.0438675022381378</v>
      </c>
      <c r="Y5" s="378"/>
      <c r="Z5" s="378"/>
      <c r="AA5" s="378"/>
      <c r="AB5" s="378"/>
    </row>
    <row r="6" spans="2:28" s="379" customFormat="1" ht="15.75" x14ac:dyDescent="0.25">
      <c r="B6" s="857" t="s">
        <v>446</v>
      </c>
      <c r="C6" s="847"/>
      <c r="D6" s="847"/>
      <c r="E6" s="846"/>
      <c r="F6" s="408"/>
      <c r="G6" s="409"/>
      <c r="H6" s="410"/>
      <c r="I6" s="845"/>
      <c r="J6" s="408"/>
      <c r="K6" s="409"/>
      <c r="L6" s="410"/>
      <c r="M6" s="845"/>
      <c r="N6" s="843">
        <v>67.47</v>
      </c>
      <c r="O6" s="409"/>
      <c r="P6" s="410"/>
      <c r="Q6" s="840">
        <f t="shared" si="0"/>
        <v>67.47</v>
      </c>
      <c r="R6" s="856">
        <v>900.15</v>
      </c>
      <c r="S6" s="855"/>
      <c r="T6" s="854"/>
      <c r="U6" s="840">
        <f t="shared" si="1"/>
        <v>900.15</v>
      </c>
      <c r="V6" s="853"/>
      <c r="W6" s="852"/>
      <c r="X6" s="851"/>
      <c r="Y6" s="378"/>
      <c r="Z6" s="378"/>
      <c r="AA6" s="378"/>
      <c r="AB6" s="378"/>
    </row>
    <row r="7" spans="2:28" s="379" customFormat="1" ht="15.75" x14ac:dyDescent="0.25">
      <c r="B7" s="857" t="s">
        <v>445</v>
      </c>
      <c r="C7" s="847"/>
      <c r="D7" s="847"/>
      <c r="E7" s="846"/>
      <c r="F7" s="408"/>
      <c r="G7" s="409"/>
      <c r="H7" s="410"/>
      <c r="I7" s="845"/>
      <c r="J7" s="408"/>
      <c r="K7" s="409"/>
      <c r="L7" s="410"/>
      <c r="M7" s="845"/>
      <c r="N7" s="843">
        <v>21.05</v>
      </c>
      <c r="O7" s="409"/>
      <c r="P7" s="410"/>
      <c r="Q7" s="840">
        <f t="shared" si="0"/>
        <v>21.05</v>
      </c>
      <c r="R7" s="856">
        <v>146.94999999999999</v>
      </c>
      <c r="S7" s="855"/>
      <c r="T7" s="854"/>
      <c r="U7" s="840">
        <f t="shared" si="1"/>
        <v>146.94999999999999</v>
      </c>
      <c r="V7" s="853"/>
      <c r="W7" s="852"/>
      <c r="X7" s="851"/>
      <c r="Y7" s="378"/>
      <c r="Z7" s="378"/>
      <c r="AA7" s="378"/>
      <c r="AB7" s="378"/>
    </row>
    <row r="8" spans="2:28" s="379" customFormat="1" ht="15.75" x14ac:dyDescent="0.25">
      <c r="B8" s="857" t="s">
        <v>444</v>
      </c>
      <c r="C8" s="847"/>
      <c r="D8" s="847"/>
      <c r="E8" s="846"/>
      <c r="F8" s="408"/>
      <c r="G8" s="409"/>
      <c r="H8" s="410"/>
      <c r="I8" s="845"/>
      <c r="J8" s="408"/>
      <c r="K8" s="409"/>
      <c r="L8" s="410"/>
      <c r="M8" s="845"/>
      <c r="N8" s="843">
        <v>12.8</v>
      </c>
      <c r="O8" s="409"/>
      <c r="P8" s="410"/>
      <c r="Q8" s="840">
        <f t="shared" si="0"/>
        <v>12.8</v>
      </c>
      <c r="R8" s="856">
        <v>318.68</v>
      </c>
      <c r="S8" s="855"/>
      <c r="T8" s="854"/>
      <c r="U8" s="840">
        <f t="shared" si="1"/>
        <v>318.68</v>
      </c>
      <c r="V8" s="853"/>
      <c r="W8" s="852"/>
      <c r="X8" s="851"/>
      <c r="Y8" s="378"/>
      <c r="Z8" s="378"/>
      <c r="AA8" s="378"/>
      <c r="AB8" s="378"/>
    </row>
    <row r="9" spans="2:28" s="364" customFormat="1" ht="15.75" x14ac:dyDescent="0.25">
      <c r="B9" s="380" t="s">
        <v>308</v>
      </c>
      <c r="C9" s="987" t="s">
        <v>309</v>
      </c>
      <c r="D9" s="987"/>
      <c r="E9" s="988"/>
      <c r="F9" s="381">
        <v>307.7</v>
      </c>
      <c r="G9" s="382"/>
      <c r="H9" s="383"/>
      <c r="I9" s="384">
        <f>SUM(F9:H9)</f>
        <v>307.7</v>
      </c>
      <c r="J9" s="381">
        <v>307.7</v>
      </c>
      <c r="K9" s="382"/>
      <c r="L9" s="383"/>
      <c r="M9" s="384">
        <f>SUM(J9:L9)</f>
        <v>307.7</v>
      </c>
      <c r="N9" s="381">
        <v>237.13</v>
      </c>
      <c r="O9" s="382"/>
      <c r="P9" s="383"/>
      <c r="Q9" s="384">
        <f t="shared" si="0"/>
        <v>237.13</v>
      </c>
      <c r="R9" s="381">
        <v>169.05</v>
      </c>
      <c r="S9" s="382"/>
      <c r="T9" s="383"/>
      <c r="U9" s="384">
        <f t="shared" si="1"/>
        <v>169.05</v>
      </c>
      <c r="V9" s="385"/>
      <c r="W9" s="386"/>
      <c r="X9" s="387"/>
      <c r="Y9" s="388"/>
      <c r="Z9" s="388"/>
      <c r="AA9" s="388"/>
      <c r="AB9" s="388"/>
    </row>
    <row r="10" spans="2:28" s="364" customFormat="1" ht="15.75" x14ac:dyDescent="0.25">
      <c r="B10" s="389"/>
      <c r="C10" s="987" t="s">
        <v>310</v>
      </c>
      <c r="D10" s="987"/>
      <c r="E10" s="988"/>
      <c r="F10" s="381">
        <v>17</v>
      </c>
      <c r="G10" s="382"/>
      <c r="H10" s="383"/>
      <c r="I10" s="384">
        <f>SUM(F10:H10)</f>
        <v>17</v>
      </c>
      <c r="J10" s="381">
        <v>17</v>
      </c>
      <c r="K10" s="382"/>
      <c r="L10" s="383"/>
      <c r="M10" s="384">
        <f>SUM(J10:L10)</f>
        <v>17</v>
      </c>
      <c r="N10" s="381">
        <v>165.7</v>
      </c>
      <c r="O10" s="382"/>
      <c r="P10" s="383"/>
      <c r="Q10" s="384">
        <f t="shared" si="0"/>
        <v>165.7</v>
      </c>
      <c r="R10" s="381" t="s">
        <v>187</v>
      </c>
      <c r="S10" s="382"/>
      <c r="T10" s="383"/>
      <c r="U10" s="384">
        <f t="shared" si="1"/>
        <v>0</v>
      </c>
      <c r="V10" s="385"/>
      <c r="W10" s="386"/>
      <c r="X10" s="387"/>
      <c r="Y10" s="388"/>
      <c r="Z10" s="388"/>
      <c r="AA10" s="388"/>
      <c r="AB10" s="388"/>
    </row>
    <row r="11" spans="2:28" s="364" customFormat="1" ht="15.75" x14ac:dyDescent="0.25">
      <c r="B11" s="389"/>
      <c r="C11" s="987" t="s">
        <v>311</v>
      </c>
      <c r="D11" s="987"/>
      <c r="E11" s="988"/>
      <c r="F11" s="381"/>
      <c r="G11" s="382"/>
      <c r="H11" s="383"/>
      <c r="I11" s="384">
        <f>SUM(F11:H11)</f>
        <v>0</v>
      </c>
      <c r="J11" s="381"/>
      <c r="K11" s="382"/>
      <c r="L11" s="383"/>
      <c r="M11" s="384">
        <f>SUM(J11:L11)</f>
        <v>0</v>
      </c>
      <c r="N11" s="381">
        <v>0</v>
      </c>
      <c r="O11" s="382"/>
      <c r="P11" s="383"/>
      <c r="Q11" s="384">
        <f t="shared" si="0"/>
        <v>0</v>
      </c>
      <c r="R11" s="381"/>
      <c r="S11" s="382"/>
      <c r="T11" s="383"/>
      <c r="U11" s="384">
        <f t="shared" si="1"/>
        <v>0</v>
      </c>
      <c r="V11" s="385"/>
      <c r="W11" s="386"/>
      <c r="X11" s="387"/>
      <c r="Y11" s="388"/>
      <c r="Z11" s="388"/>
      <c r="AA11" s="388"/>
      <c r="AB11" s="388"/>
    </row>
    <row r="12" spans="2:28" s="364" customFormat="1" ht="15.75" x14ac:dyDescent="0.25">
      <c r="B12" s="389"/>
      <c r="C12" s="987" t="s">
        <v>312</v>
      </c>
      <c r="D12" s="987"/>
      <c r="E12" s="988"/>
      <c r="F12" s="381">
        <v>1390</v>
      </c>
      <c r="G12" s="382"/>
      <c r="H12" s="383"/>
      <c r="I12" s="384">
        <f>SUM(F12:H12)</f>
        <v>1390</v>
      </c>
      <c r="J12" s="381">
        <v>1390</v>
      </c>
      <c r="K12" s="382"/>
      <c r="L12" s="383"/>
      <c r="M12" s="384">
        <f>SUM(J12:L12)</f>
        <v>1390</v>
      </c>
      <c r="N12" s="381">
        <v>1257.5</v>
      </c>
      <c r="O12" s="382"/>
      <c r="P12" s="383"/>
      <c r="Q12" s="384">
        <f t="shared" si="0"/>
        <v>1257.5</v>
      </c>
      <c r="R12" s="381">
        <v>1304.58</v>
      </c>
      <c r="S12" s="382"/>
      <c r="T12" s="383"/>
      <c r="U12" s="384">
        <f t="shared" si="1"/>
        <v>1304.58</v>
      </c>
      <c r="V12" s="385"/>
      <c r="W12" s="386"/>
      <c r="X12" s="387"/>
      <c r="Y12" s="388"/>
      <c r="Z12" s="388"/>
      <c r="AA12" s="388"/>
      <c r="AB12" s="388"/>
    </row>
    <row r="13" spans="2:28" s="364" customFormat="1" ht="15.75" x14ac:dyDescent="0.25">
      <c r="B13" s="390"/>
      <c r="C13" s="987" t="s">
        <v>369</v>
      </c>
      <c r="D13" s="987"/>
      <c r="E13" s="988"/>
      <c r="F13" s="393"/>
      <c r="G13" s="394"/>
      <c r="H13" s="395"/>
      <c r="I13" s="396"/>
      <c r="J13" s="393"/>
      <c r="K13" s="394"/>
      <c r="L13" s="395"/>
      <c r="M13" s="396"/>
      <c r="N13" s="393">
        <v>0</v>
      </c>
      <c r="O13" s="394"/>
      <c r="P13" s="395"/>
      <c r="Q13" s="396">
        <f t="shared" si="0"/>
        <v>0</v>
      </c>
      <c r="R13" s="393"/>
      <c r="S13" s="394"/>
      <c r="T13" s="395"/>
      <c r="U13" s="396"/>
      <c r="V13" s="397"/>
      <c r="W13" s="398"/>
      <c r="X13" s="399"/>
      <c r="Y13" s="388"/>
      <c r="Z13" s="388"/>
      <c r="AA13" s="388"/>
      <c r="AB13" s="388"/>
    </row>
    <row r="14" spans="2:28" s="364" customFormat="1" ht="16.5" thickBot="1" x14ac:dyDescent="0.3">
      <c r="B14" s="400"/>
      <c r="C14" s="850" t="s">
        <v>443</v>
      </c>
      <c r="D14" s="850"/>
      <c r="E14" s="849"/>
      <c r="F14" s="401">
        <v>160.30000000000001</v>
      </c>
      <c r="G14" s="402"/>
      <c r="H14" s="403"/>
      <c r="I14" s="404">
        <f>SUM(F14:H14)</f>
        <v>160.30000000000001</v>
      </c>
      <c r="J14" s="401">
        <v>160.30000000000001</v>
      </c>
      <c r="K14" s="402"/>
      <c r="L14" s="403"/>
      <c r="M14" s="404">
        <f>SUM(J14:L14)</f>
        <v>160.30000000000001</v>
      </c>
      <c r="N14" s="401">
        <v>363.05</v>
      </c>
      <c r="O14" s="402"/>
      <c r="P14" s="403"/>
      <c r="Q14" s="404">
        <f t="shared" si="0"/>
        <v>363.05</v>
      </c>
      <c r="R14" s="401">
        <v>507.05</v>
      </c>
      <c r="S14" s="402"/>
      <c r="T14" s="403"/>
      <c r="U14" s="404">
        <f>SUM(R14:T14)</f>
        <v>507.05</v>
      </c>
      <c r="V14" s="405"/>
      <c r="W14" s="406"/>
      <c r="X14" s="407"/>
      <c r="Y14" s="388"/>
      <c r="Z14" s="388"/>
      <c r="AA14" s="388"/>
      <c r="AB14" s="388"/>
    </row>
    <row r="15" spans="2:28" s="379" customFormat="1" ht="15.75" x14ac:dyDescent="0.25">
      <c r="B15" s="848" t="s">
        <v>314</v>
      </c>
      <c r="C15" s="847"/>
      <c r="D15" s="847"/>
      <c r="E15" s="846"/>
      <c r="F15" s="408">
        <f>SUM(F18:F26)</f>
        <v>1875</v>
      </c>
      <c r="G15" s="409">
        <f>SUM(G17:G26)</f>
        <v>18408.68</v>
      </c>
      <c r="H15" s="410">
        <f t="shared" ref="H15:M15" si="2">SUM(H18:H26)</f>
        <v>4468</v>
      </c>
      <c r="I15" s="374">
        <f t="shared" si="2"/>
        <v>24751.68</v>
      </c>
      <c r="J15" s="408">
        <f t="shared" si="2"/>
        <v>1875</v>
      </c>
      <c r="K15" s="409">
        <f t="shared" si="2"/>
        <v>18889.060000000001</v>
      </c>
      <c r="L15" s="410">
        <f t="shared" si="2"/>
        <v>4504</v>
      </c>
      <c r="M15" s="374">
        <f t="shared" si="2"/>
        <v>25268.06</v>
      </c>
      <c r="N15" s="408">
        <f>SUM(N16:N26)</f>
        <v>1812.78</v>
      </c>
      <c r="O15" s="409">
        <f>SUM(O16:O26)</f>
        <v>18889.060000000001</v>
      </c>
      <c r="P15" s="410">
        <f>SUM(P18:P26)</f>
        <v>4783.16</v>
      </c>
      <c r="Q15" s="374">
        <f>SUM(Q16:Q26)</f>
        <v>25485.000000000007</v>
      </c>
      <c r="R15" s="408">
        <f>SUM(R16:R26)</f>
        <v>2924.23</v>
      </c>
      <c r="S15" s="409">
        <f>SUM(S18:S26)</f>
        <v>18474.759999999998</v>
      </c>
      <c r="T15" s="410">
        <f>SUM(T18:T26)</f>
        <v>4588.8900000000003</v>
      </c>
      <c r="U15" s="374">
        <f>SUM(U16:U26)</f>
        <v>25987.88</v>
      </c>
      <c r="V15" s="385">
        <f>N15/J15</f>
        <v>0.96681600000000001</v>
      </c>
      <c r="W15" s="386">
        <f>P15/L15</f>
        <v>1.0619804618117228</v>
      </c>
      <c r="X15" s="387">
        <f>P15/H15</f>
        <v>1.0705371530886303</v>
      </c>
      <c r="Y15" s="388"/>
      <c r="Z15" s="388"/>
      <c r="AA15" s="388"/>
      <c r="AB15" s="388"/>
    </row>
    <row r="16" spans="2:28" s="379" customFormat="1" ht="15.75" x14ac:dyDescent="0.25">
      <c r="B16" s="839" t="s">
        <v>442</v>
      </c>
      <c r="C16" s="838"/>
      <c r="D16" s="838"/>
      <c r="E16" s="837"/>
      <c r="F16" s="408"/>
      <c r="G16" s="409"/>
      <c r="H16" s="410"/>
      <c r="I16" s="845"/>
      <c r="J16" s="408"/>
      <c r="K16" s="409"/>
      <c r="L16" s="410"/>
      <c r="M16" s="845"/>
      <c r="N16" s="843">
        <v>0.66</v>
      </c>
      <c r="O16" s="842"/>
      <c r="P16" s="841"/>
      <c r="Q16" s="844">
        <f t="shared" ref="Q16:Q26" si="3">SUM(N16:P16)</f>
        <v>0.66</v>
      </c>
      <c r="R16" s="843">
        <v>967.4</v>
      </c>
      <c r="S16" s="842"/>
      <c r="T16" s="841"/>
      <c r="U16" s="840">
        <f t="shared" ref="U16:U22" si="4">SUM(R16:T16)</f>
        <v>967.4</v>
      </c>
      <c r="V16" s="385"/>
      <c r="W16" s="386"/>
      <c r="X16" s="387"/>
      <c r="Y16" s="388"/>
      <c r="Z16" s="388"/>
      <c r="AA16" s="388"/>
      <c r="AB16" s="388"/>
    </row>
    <row r="17" spans="2:28" s="379" customFormat="1" ht="15.75" x14ac:dyDescent="0.25">
      <c r="B17" s="839" t="s">
        <v>441</v>
      </c>
      <c r="C17" s="838"/>
      <c r="D17" s="838"/>
      <c r="E17" s="837"/>
      <c r="F17" s="408"/>
      <c r="G17" s="409"/>
      <c r="H17" s="410"/>
      <c r="I17" s="845"/>
      <c r="J17" s="408"/>
      <c r="K17" s="409"/>
      <c r="L17" s="410"/>
      <c r="M17" s="845"/>
      <c r="N17" s="843">
        <v>12.8</v>
      </c>
      <c r="O17" s="842"/>
      <c r="P17" s="841"/>
      <c r="Q17" s="844">
        <f t="shared" si="3"/>
        <v>12.8</v>
      </c>
      <c r="R17" s="843">
        <v>146.94999999999999</v>
      </c>
      <c r="S17" s="842"/>
      <c r="T17" s="841"/>
      <c r="U17" s="840">
        <f t="shared" si="4"/>
        <v>146.94999999999999</v>
      </c>
      <c r="V17" s="385"/>
      <c r="W17" s="386"/>
      <c r="X17" s="387"/>
      <c r="Y17" s="388"/>
      <c r="Z17" s="388"/>
      <c r="AA17" s="388"/>
      <c r="AB17" s="388"/>
    </row>
    <row r="18" spans="2:28" s="364" customFormat="1" ht="15.75" x14ac:dyDescent="0.25">
      <c r="B18" s="839" t="s">
        <v>315</v>
      </c>
      <c r="C18" s="838"/>
      <c r="D18" s="838"/>
      <c r="E18" s="837"/>
      <c r="F18" s="381">
        <v>1332</v>
      </c>
      <c r="G18" s="382">
        <v>362.14</v>
      </c>
      <c r="H18" s="383">
        <v>169</v>
      </c>
      <c r="I18" s="384">
        <f>SUM(F18:H18)</f>
        <v>1863.1399999999999</v>
      </c>
      <c r="J18" s="381">
        <v>1332</v>
      </c>
      <c r="K18" s="382">
        <v>362.14</v>
      </c>
      <c r="L18" s="383">
        <v>174</v>
      </c>
      <c r="M18" s="384">
        <f>SUM(J18:L18)</f>
        <v>1868.1399999999999</v>
      </c>
      <c r="N18" s="381">
        <v>1426.67</v>
      </c>
      <c r="O18" s="382">
        <v>495.5</v>
      </c>
      <c r="P18" s="383">
        <v>407.17</v>
      </c>
      <c r="Q18" s="384">
        <f t="shared" si="3"/>
        <v>2329.34</v>
      </c>
      <c r="R18" s="381">
        <v>1472.92</v>
      </c>
      <c r="S18" s="382">
        <v>199.31</v>
      </c>
      <c r="T18" s="383">
        <v>281.27</v>
      </c>
      <c r="U18" s="384">
        <f t="shared" si="4"/>
        <v>1953.5</v>
      </c>
      <c r="V18" s="385">
        <f>N18/J18</f>
        <v>1.0710735735735737</v>
      </c>
      <c r="W18" s="386">
        <f>P18/L18</f>
        <v>2.3400574712643678</v>
      </c>
      <c r="X18" s="387">
        <f>P18/H18</f>
        <v>2.4092899408284025</v>
      </c>
      <c r="Y18" s="388"/>
      <c r="Z18" s="388"/>
      <c r="AA18" s="388"/>
      <c r="AB18" s="388"/>
    </row>
    <row r="19" spans="2:28" s="364" customFormat="1" ht="15.75" x14ac:dyDescent="0.25">
      <c r="B19" s="839" t="s">
        <v>316</v>
      </c>
      <c r="C19" s="838"/>
      <c r="D19" s="838"/>
      <c r="E19" s="837"/>
      <c r="F19" s="381">
        <v>450</v>
      </c>
      <c r="G19" s="382"/>
      <c r="H19" s="383">
        <v>2743</v>
      </c>
      <c r="I19" s="384">
        <f>SUM(F19:H19)</f>
        <v>3193</v>
      </c>
      <c r="J19" s="381">
        <v>450</v>
      </c>
      <c r="K19" s="382"/>
      <c r="L19" s="383">
        <v>2743</v>
      </c>
      <c r="M19" s="384">
        <f>SUM(J19:L19)</f>
        <v>3193</v>
      </c>
      <c r="N19" s="381">
        <v>76.84</v>
      </c>
      <c r="O19" s="382"/>
      <c r="P19" s="383">
        <v>2152.52</v>
      </c>
      <c r="Q19" s="384">
        <f t="shared" si="3"/>
        <v>2229.36</v>
      </c>
      <c r="R19" s="381">
        <v>97.48</v>
      </c>
      <c r="S19" s="382"/>
      <c r="T19" s="383">
        <v>2616.5100000000002</v>
      </c>
      <c r="U19" s="384">
        <f t="shared" si="4"/>
        <v>2713.9900000000002</v>
      </c>
      <c r="V19" s="385">
        <f>N19/J19</f>
        <v>0.17075555555555555</v>
      </c>
      <c r="W19" s="386">
        <f>P19/L19</f>
        <v>0.78473204520597883</v>
      </c>
      <c r="X19" s="387">
        <f>P19/H19</f>
        <v>0.78473204520597883</v>
      </c>
      <c r="Y19" s="388"/>
      <c r="Z19" s="388"/>
      <c r="AA19" s="388"/>
      <c r="AB19" s="388"/>
    </row>
    <row r="20" spans="2:28" s="364" customFormat="1" ht="15.75" x14ac:dyDescent="0.25">
      <c r="B20" s="839" t="s">
        <v>317</v>
      </c>
      <c r="C20" s="838"/>
      <c r="D20" s="838"/>
      <c r="E20" s="837"/>
      <c r="F20" s="381">
        <v>93</v>
      </c>
      <c r="G20" s="382"/>
      <c r="H20" s="383">
        <v>314</v>
      </c>
      <c r="I20" s="384">
        <f>SUM(F20:H20)</f>
        <v>407</v>
      </c>
      <c r="J20" s="381">
        <v>93</v>
      </c>
      <c r="K20" s="382"/>
      <c r="L20" s="383">
        <v>314</v>
      </c>
      <c r="M20" s="384">
        <f>SUM(J20:L20)</f>
        <v>407</v>
      </c>
      <c r="N20" s="381">
        <v>10.5</v>
      </c>
      <c r="O20" s="382"/>
      <c r="P20" s="383">
        <v>614.13</v>
      </c>
      <c r="Q20" s="384">
        <f t="shared" si="3"/>
        <v>624.63</v>
      </c>
      <c r="R20" s="381">
        <v>151.63</v>
      </c>
      <c r="S20" s="382"/>
      <c r="T20" s="383">
        <v>377.05</v>
      </c>
      <c r="U20" s="384">
        <f t="shared" si="4"/>
        <v>528.68000000000006</v>
      </c>
      <c r="V20" s="385">
        <f>N20/J20</f>
        <v>0.11290322580645161</v>
      </c>
      <c r="W20" s="386">
        <f>P20/L20</f>
        <v>1.955828025477707</v>
      </c>
      <c r="X20" s="387">
        <f>P20/H20</f>
        <v>1.955828025477707</v>
      </c>
      <c r="Y20" s="388"/>
      <c r="Z20" s="388"/>
      <c r="AA20" s="388"/>
      <c r="AB20" s="388"/>
    </row>
    <row r="21" spans="2:28" s="364" customFormat="1" ht="15.75" x14ac:dyDescent="0.25">
      <c r="B21" s="839" t="s">
        <v>318</v>
      </c>
      <c r="C21" s="838"/>
      <c r="D21" s="838"/>
      <c r="E21" s="837"/>
      <c r="F21" s="381"/>
      <c r="G21" s="382"/>
      <c r="H21" s="383">
        <v>736</v>
      </c>
      <c r="I21" s="384">
        <f>SUM(F21:H21)</f>
        <v>736</v>
      </c>
      <c r="J21" s="381"/>
      <c r="K21" s="382"/>
      <c r="L21" s="383">
        <v>767</v>
      </c>
      <c r="M21" s="384">
        <f>SUM(J21:L21)</f>
        <v>767</v>
      </c>
      <c r="N21" s="381">
        <v>78.400000000000006</v>
      </c>
      <c r="O21" s="382">
        <v>21</v>
      </c>
      <c r="P21" s="383">
        <v>807.12</v>
      </c>
      <c r="Q21" s="384">
        <f t="shared" si="3"/>
        <v>906.52</v>
      </c>
      <c r="R21" s="381">
        <v>36</v>
      </c>
      <c r="S21" s="382"/>
      <c r="T21" s="383">
        <v>776.46</v>
      </c>
      <c r="U21" s="384">
        <f t="shared" si="4"/>
        <v>812.46</v>
      </c>
      <c r="V21" s="385" t="e">
        <f>N21/J21</f>
        <v>#DIV/0!</v>
      </c>
      <c r="W21" s="386">
        <f>P21/L21</f>
        <v>1.0523076923076924</v>
      </c>
      <c r="X21" s="387">
        <f>P21/H21</f>
        <v>1.0966304347826088</v>
      </c>
      <c r="Y21" s="388"/>
      <c r="Z21" s="388"/>
      <c r="AA21" s="388"/>
      <c r="AB21" s="388"/>
    </row>
    <row r="22" spans="2:28" s="364" customFormat="1" ht="15.75" x14ac:dyDescent="0.25">
      <c r="B22" s="839" t="s">
        <v>319</v>
      </c>
      <c r="C22" s="838"/>
      <c r="D22" s="838"/>
      <c r="E22" s="837"/>
      <c r="F22" s="381"/>
      <c r="G22" s="382">
        <v>17882</v>
      </c>
      <c r="H22" s="383">
        <v>9.5</v>
      </c>
      <c r="I22" s="384">
        <f>SUM(F22:H22)</f>
        <v>17891.5</v>
      </c>
      <c r="J22" s="381"/>
      <c r="K22" s="382">
        <v>18362.38</v>
      </c>
      <c r="L22" s="383">
        <v>9.5</v>
      </c>
      <c r="M22" s="384">
        <f>SUM(J22:L22)</f>
        <v>18371.88</v>
      </c>
      <c r="N22" s="381" t="s">
        <v>187</v>
      </c>
      <c r="O22" s="382">
        <v>18209.080000000002</v>
      </c>
      <c r="P22" s="383">
        <v>14.7</v>
      </c>
      <c r="Q22" s="384">
        <f t="shared" si="3"/>
        <v>18223.780000000002</v>
      </c>
      <c r="R22" s="381">
        <v>8.65</v>
      </c>
      <c r="S22" s="382">
        <v>17904.37</v>
      </c>
      <c r="T22" s="383">
        <v>38.299999999999997</v>
      </c>
      <c r="U22" s="384">
        <f t="shared" si="4"/>
        <v>17951.32</v>
      </c>
      <c r="V22" s="385" t="e">
        <f>N22/J22</f>
        <v>#VALUE!</v>
      </c>
      <c r="W22" s="386">
        <f>P22/L22</f>
        <v>1.5473684210526315</v>
      </c>
      <c r="X22" s="387">
        <f>P22/H22</f>
        <v>1.5473684210526315</v>
      </c>
      <c r="Y22" s="388"/>
      <c r="Z22" s="388"/>
      <c r="AA22" s="388"/>
      <c r="AB22" s="388"/>
    </row>
    <row r="23" spans="2:28" s="364" customFormat="1" ht="15.75" x14ac:dyDescent="0.25">
      <c r="B23" s="839" t="s">
        <v>440</v>
      </c>
      <c r="C23" s="838"/>
      <c r="D23" s="838"/>
      <c r="E23" s="837"/>
      <c r="F23" s="381"/>
      <c r="G23" s="382"/>
      <c r="H23" s="383"/>
      <c r="I23" s="384"/>
      <c r="J23" s="381"/>
      <c r="K23" s="382"/>
      <c r="L23" s="383"/>
      <c r="M23" s="384"/>
      <c r="N23" s="381">
        <v>97.83</v>
      </c>
      <c r="O23" s="382"/>
      <c r="P23" s="383"/>
      <c r="Q23" s="384">
        <f t="shared" si="3"/>
        <v>97.83</v>
      </c>
      <c r="R23" s="381"/>
      <c r="S23" s="382"/>
      <c r="T23" s="383" t="s">
        <v>187</v>
      </c>
      <c r="U23" s="384"/>
      <c r="V23" s="385"/>
      <c r="W23" s="386"/>
      <c r="X23" s="387"/>
      <c r="Y23" s="388"/>
      <c r="Z23" s="388"/>
      <c r="AA23" s="388"/>
      <c r="AB23" s="388"/>
    </row>
    <row r="24" spans="2:28" s="364" customFormat="1" ht="15.75" x14ac:dyDescent="0.25">
      <c r="B24" s="839" t="s">
        <v>320</v>
      </c>
      <c r="C24" s="838"/>
      <c r="D24" s="838"/>
      <c r="E24" s="837"/>
      <c r="F24" s="381"/>
      <c r="G24" s="382"/>
      <c r="H24" s="383">
        <v>353</v>
      </c>
      <c r="I24" s="384">
        <f>SUM(F24:H24)</f>
        <v>353</v>
      </c>
      <c r="J24" s="381"/>
      <c r="K24" s="382"/>
      <c r="L24" s="383">
        <v>353</v>
      </c>
      <c r="M24" s="384">
        <f>SUM(J24:L24)</f>
        <v>353</v>
      </c>
      <c r="N24" s="381"/>
      <c r="O24" s="382"/>
      <c r="P24" s="383">
        <v>342.94</v>
      </c>
      <c r="Q24" s="384">
        <f t="shared" si="3"/>
        <v>342.94</v>
      </c>
      <c r="R24" s="381"/>
      <c r="S24" s="382"/>
      <c r="T24" s="383">
        <v>371.65</v>
      </c>
      <c r="U24" s="384">
        <f>SUM(R24:T24)</f>
        <v>371.65</v>
      </c>
      <c r="V24" s="385" t="e">
        <f>N24/J24</f>
        <v>#DIV/0!</v>
      </c>
      <c r="W24" s="386">
        <f>P24/L24</f>
        <v>0.97150141643059484</v>
      </c>
      <c r="X24" s="387">
        <f>P24/H24</f>
        <v>0.97150141643059484</v>
      </c>
      <c r="Y24" s="388"/>
      <c r="Z24" s="388"/>
      <c r="AA24" s="388"/>
      <c r="AB24" s="388"/>
    </row>
    <row r="25" spans="2:28" s="364" customFormat="1" ht="15.75" x14ac:dyDescent="0.25">
      <c r="B25" s="839" t="s">
        <v>321</v>
      </c>
      <c r="C25" s="838"/>
      <c r="D25" s="838"/>
      <c r="E25" s="837"/>
      <c r="F25" s="381"/>
      <c r="G25" s="382"/>
      <c r="H25" s="383">
        <v>70</v>
      </c>
      <c r="I25" s="384">
        <f>SUM(F25:H25)</f>
        <v>70</v>
      </c>
      <c r="J25" s="381"/>
      <c r="K25" s="382"/>
      <c r="L25" s="383">
        <v>70</v>
      </c>
      <c r="M25" s="384">
        <f>SUM(J25:L25)</f>
        <v>70</v>
      </c>
      <c r="N25" s="381">
        <v>109.08</v>
      </c>
      <c r="O25" s="382"/>
      <c r="P25" s="383">
        <v>327.32</v>
      </c>
      <c r="Q25" s="384">
        <f t="shared" si="3"/>
        <v>436.4</v>
      </c>
      <c r="R25" s="381">
        <v>43.2</v>
      </c>
      <c r="S25" s="382">
        <v>202.96</v>
      </c>
      <c r="T25" s="383">
        <v>36.15</v>
      </c>
      <c r="U25" s="384">
        <f>SUM(R25:T25)</f>
        <v>282.31</v>
      </c>
      <c r="V25" s="385" t="e">
        <f>N25/J25</f>
        <v>#DIV/0!</v>
      </c>
      <c r="W25" s="386">
        <f>P25/L25</f>
        <v>4.6760000000000002</v>
      </c>
      <c r="X25" s="387">
        <f>P25/H25</f>
        <v>4.6760000000000002</v>
      </c>
      <c r="Y25" s="388"/>
      <c r="Z25" s="388"/>
      <c r="AA25" s="388"/>
      <c r="AB25" s="388"/>
    </row>
    <row r="26" spans="2:28" s="364" customFormat="1" ht="16.5" thickBot="1" x14ac:dyDescent="0.3">
      <c r="B26" s="836" t="s">
        <v>322</v>
      </c>
      <c r="C26" s="835"/>
      <c r="D26" s="835"/>
      <c r="E26" s="834"/>
      <c r="F26" s="393"/>
      <c r="G26" s="394">
        <v>164.54</v>
      </c>
      <c r="H26" s="395">
        <v>73.5</v>
      </c>
      <c r="I26" s="396">
        <f>SUM(F26:H26)</f>
        <v>238.04</v>
      </c>
      <c r="J26" s="393"/>
      <c r="K26" s="394">
        <v>164.54</v>
      </c>
      <c r="L26" s="395">
        <v>73.5</v>
      </c>
      <c r="M26" s="396">
        <f>SUM(J26:L26)</f>
        <v>238.04</v>
      </c>
      <c r="N26" s="393"/>
      <c r="O26" s="394">
        <v>163.47999999999999</v>
      </c>
      <c r="P26" s="395">
        <v>117.26</v>
      </c>
      <c r="Q26" s="396">
        <f t="shared" si="3"/>
        <v>280.74</v>
      </c>
      <c r="R26" s="393"/>
      <c r="S26" s="394">
        <v>168.12</v>
      </c>
      <c r="T26" s="395">
        <v>91.5</v>
      </c>
      <c r="U26" s="396">
        <f>SUM(R26:T26)</f>
        <v>259.62</v>
      </c>
      <c r="V26" s="411" t="e">
        <f>N26/J26</f>
        <v>#DIV/0!</v>
      </c>
      <c r="W26" s="412">
        <f>P26/L26</f>
        <v>1.5953741496598639</v>
      </c>
      <c r="X26" s="413">
        <f>P26/H26</f>
        <v>1.5953741496598639</v>
      </c>
      <c r="Y26" s="388"/>
      <c r="Z26" s="388"/>
      <c r="AA26" s="388"/>
      <c r="AB26" s="388"/>
    </row>
    <row r="27" spans="2:28" s="420" customFormat="1" ht="17.25" thickTop="1" thickBot="1" x14ac:dyDescent="0.3">
      <c r="B27" s="833" t="s">
        <v>323</v>
      </c>
      <c r="C27" s="832"/>
      <c r="D27" s="832"/>
      <c r="E27" s="831"/>
      <c r="F27" s="414">
        <f t="shared" ref="F27:U27" si="5">F5-F15</f>
        <v>0</v>
      </c>
      <c r="G27" s="415">
        <f t="shared" si="5"/>
        <v>0</v>
      </c>
      <c r="H27" s="415">
        <f t="shared" si="5"/>
        <v>0</v>
      </c>
      <c r="I27" s="416">
        <f t="shared" si="5"/>
        <v>0</v>
      </c>
      <c r="J27" s="414">
        <f t="shared" si="5"/>
        <v>0</v>
      </c>
      <c r="K27" s="415">
        <f t="shared" si="5"/>
        <v>0</v>
      </c>
      <c r="L27" s="415">
        <f t="shared" si="5"/>
        <v>0</v>
      </c>
      <c r="M27" s="416">
        <f t="shared" si="5"/>
        <v>0</v>
      </c>
      <c r="N27" s="414">
        <f t="shared" si="5"/>
        <v>311.9200000000003</v>
      </c>
      <c r="O27" s="415">
        <f t="shared" si="5"/>
        <v>0</v>
      </c>
      <c r="P27" s="415">
        <f t="shared" si="5"/>
        <v>-119.15999999999985</v>
      </c>
      <c r="Q27" s="416">
        <f t="shared" si="5"/>
        <v>192.75999999999476</v>
      </c>
      <c r="R27" s="414">
        <f t="shared" si="5"/>
        <v>422.23</v>
      </c>
      <c r="S27" s="415">
        <f t="shared" si="5"/>
        <v>0</v>
      </c>
      <c r="T27" s="415">
        <f t="shared" si="5"/>
        <v>-287.89000000000033</v>
      </c>
      <c r="U27" s="416">
        <f t="shared" si="5"/>
        <v>134.33999999999651</v>
      </c>
      <c r="V27" s="417" t="e">
        <f>N27/J27</f>
        <v>#DIV/0!</v>
      </c>
      <c r="W27" s="418" t="e">
        <f>P27/L27</f>
        <v>#DIV/0!</v>
      </c>
      <c r="X27" s="419" t="e">
        <f>P27/H27</f>
        <v>#DIV/0!</v>
      </c>
      <c r="Y27" s="378"/>
      <c r="Z27" s="378"/>
      <c r="AA27" s="378"/>
      <c r="AB27" s="378"/>
    </row>
    <row r="28" spans="2:28" s="426" customFormat="1" ht="16.5" thickBot="1" x14ac:dyDescent="0.3">
      <c r="B28" s="421"/>
      <c r="C28" s="421"/>
      <c r="D28" s="421"/>
      <c r="E28" s="421"/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3"/>
      <c r="U28" s="423"/>
      <c r="V28" s="424"/>
      <c r="W28" s="424"/>
      <c r="X28" s="425"/>
      <c r="Y28" s="378"/>
      <c r="Z28" s="378"/>
      <c r="AA28" s="378"/>
      <c r="AB28" s="378"/>
    </row>
    <row r="29" spans="2:28" s="426" customFormat="1" ht="16.5" thickBot="1" x14ac:dyDescent="0.3">
      <c r="B29" s="427"/>
      <c r="C29" s="428"/>
      <c r="D29" s="428"/>
      <c r="E29" s="428"/>
      <c r="F29" s="983" t="s">
        <v>324</v>
      </c>
      <c r="G29" s="984"/>
      <c r="H29" s="984"/>
      <c r="I29" s="985"/>
      <c r="J29" s="983" t="s">
        <v>325</v>
      </c>
      <c r="K29" s="984"/>
      <c r="L29" s="984"/>
      <c r="M29" s="985"/>
      <c r="N29" s="1207" t="s">
        <v>282</v>
      </c>
      <c r="O29" s="1208"/>
      <c r="P29" s="1208"/>
      <c r="Q29" s="1209"/>
      <c r="R29" s="960" t="s">
        <v>326</v>
      </c>
      <c r="S29" s="960" t="s">
        <v>327</v>
      </c>
      <c r="T29" s="977" t="s">
        <v>328</v>
      </c>
      <c r="U29" s="979"/>
      <c r="V29" s="979"/>
      <c r="W29" s="979"/>
      <c r="X29" s="979"/>
      <c r="Y29" s="429"/>
      <c r="Z29" s="429"/>
      <c r="AA29" s="429"/>
      <c r="AB29" s="429"/>
    </row>
    <row r="30" spans="2:28" s="420" customFormat="1" ht="26.25" customHeight="1" thickBot="1" x14ac:dyDescent="0.3">
      <c r="B30" s="920" t="s">
        <v>329</v>
      </c>
      <c r="C30" s="1216"/>
      <c r="D30" s="1216"/>
      <c r="E30" s="1217"/>
      <c r="F30" s="430" t="s">
        <v>330</v>
      </c>
      <c r="G30" s="431" t="s">
        <v>331</v>
      </c>
      <c r="H30" s="432" t="s">
        <v>332</v>
      </c>
      <c r="I30" s="433" t="s">
        <v>333</v>
      </c>
      <c r="J30" s="430" t="s">
        <v>330</v>
      </c>
      <c r="K30" s="431" t="s">
        <v>331</v>
      </c>
      <c r="L30" s="432" t="s">
        <v>332</v>
      </c>
      <c r="M30" s="433" t="s">
        <v>333</v>
      </c>
      <c r="N30" s="430" t="s">
        <v>330</v>
      </c>
      <c r="O30" s="431" t="s">
        <v>331</v>
      </c>
      <c r="P30" s="432" t="s">
        <v>332</v>
      </c>
      <c r="Q30" s="433" t="s">
        <v>333</v>
      </c>
      <c r="R30" s="961"/>
      <c r="S30" s="961"/>
      <c r="T30" s="978"/>
      <c r="U30" s="434"/>
      <c r="V30" s="434"/>
      <c r="W30" s="434"/>
      <c r="X30" s="435"/>
      <c r="Y30" s="435"/>
      <c r="Z30" s="435"/>
      <c r="AA30" s="435"/>
      <c r="AB30" s="435"/>
    </row>
    <row r="31" spans="2:28" s="420" customFormat="1" ht="15.75" x14ac:dyDescent="0.25">
      <c r="B31" s="830" t="s">
        <v>439</v>
      </c>
      <c r="C31" s="829"/>
      <c r="D31" s="829"/>
      <c r="E31" s="828"/>
      <c r="F31" s="436">
        <v>1875</v>
      </c>
      <c r="G31" s="437">
        <v>1875</v>
      </c>
      <c r="H31" s="438">
        <v>0</v>
      </c>
      <c r="I31" s="439">
        <v>4468</v>
      </c>
      <c r="J31" s="436">
        <v>25485</v>
      </c>
      <c r="K31" s="437">
        <v>25677.759999999998</v>
      </c>
      <c r="L31" s="438">
        <v>192.76</v>
      </c>
      <c r="M31" s="439">
        <v>4664</v>
      </c>
      <c r="N31" s="436">
        <v>25987.88</v>
      </c>
      <c r="O31" s="437">
        <v>26122.22</v>
      </c>
      <c r="P31" s="438">
        <v>134.34</v>
      </c>
      <c r="Q31" s="439">
        <v>4301</v>
      </c>
      <c r="R31" s="440">
        <f t="shared" ref="R31:S33" si="6">J31/F31</f>
        <v>13.592000000000001</v>
      </c>
      <c r="S31" s="440">
        <f t="shared" si="6"/>
        <v>13.694805333333333</v>
      </c>
      <c r="T31" s="441">
        <f>L31-P31</f>
        <v>58.419999999999987</v>
      </c>
      <c r="U31" s="442"/>
      <c r="V31" s="442"/>
      <c r="W31" s="442"/>
      <c r="X31" s="443"/>
      <c r="Y31" s="443"/>
      <c r="Z31" s="443"/>
      <c r="AA31" s="443"/>
      <c r="AB31" s="443"/>
    </row>
    <row r="32" spans="2:28" s="420" customFormat="1" ht="16.5" thickBot="1" x14ac:dyDescent="0.3">
      <c r="B32" s="827" t="s">
        <v>438</v>
      </c>
      <c r="C32" s="826"/>
      <c r="D32" s="826"/>
      <c r="E32" s="825"/>
      <c r="F32" s="546">
        <v>18408.68</v>
      </c>
      <c r="G32" s="547">
        <v>18408.68</v>
      </c>
      <c r="H32" s="824">
        <v>0</v>
      </c>
      <c r="I32" s="548"/>
      <c r="J32" s="546"/>
      <c r="K32" s="547"/>
      <c r="L32" s="824"/>
      <c r="M32" s="548"/>
      <c r="N32" s="546"/>
      <c r="O32" s="547"/>
      <c r="P32" s="824"/>
      <c r="Q32" s="548"/>
      <c r="R32" s="549">
        <f t="shared" si="6"/>
        <v>0</v>
      </c>
      <c r="S32" s="549">
        <f t="shared" si="6"/>
        <v>0</v>
      </c>
      <c r="T32" s="441">
        <f>L32-P32</f>
        <v>0</v>
      </c>
      <c r="U32" s="442"/>
      <c r="V32" s="442"/>
      <c r="W32" s="442"/>
      <c r="X32" s="443"/>
      <c r="Y32" s="443"/>
      <c r="Z32" s="443"/>
      <c r="AA32" s="443"/>
      <c r="AB32" s="443"/>
    </row>
    <row r="33" spans="1:28" s="420" customFormat="1" ht="16.5" thickBot="1" x14ac:dyDescent="0.3">
      <c r="B33" s="803" t="s">
        <v>334</v>
      </c>
      <c r="C33" s="802"/>
      <c r="D33" s="802"/>
      <c r="E33" s="801"/>
      <c r="F33" s="444">
        <f t="shared" ref="F33:Q33" si="7">SUM(F31:F32)</f>
        <v>20283.68</v>
      </c>
      <c r="G33" s="444">
        <f t="shared" si="7"/>
        <v>20283.68</v>
      </c>
      <c r="H33" s="445">
        <f t="shared" si="7"/>
        <v>0</v>
      </c>
      <c r="I33" s="446">
        <f t="shared" si="7"/>
        <v>4468</v>
      </c>
      <c r="J33" s="444">
        <f t="shared" si="7"/>
        <v>25485</v>
      </c>
      <c r="K33" s="444">
        <f t="shared" si="7"/>
        <v>25677.759999999998</v>
      </c>
      <c r="L33" s="445">
        <f t="shared" si="7"/>
        <v>192.76</v>
      </c>
      <c r="M33" s="446">
        <f t="shared" si="7"/>
        <v>4664</v>
      </c>
      <c r="N33" s="444">
        <f t="shared" si="7"/>
        <v>25987.88</v>
      </c>
      <c r="O33" s="444">
        <f t="shared" si="7"/>
        <v>26122.22</v>
      </c>
      <c r="P33" s="445">
        <f t="shared" si="7"/>
        <v>134.34</v>
      </c>
      <c r="Q33" s="446">
        <f t="shared" si="7"/>
        <v>4301</v>
      </c>
      <c r="R33" s="447">
        <f t="shared" si="6"/>
        <v>1.2564288137063886</v>
      </c>
      <c r="S33" s="447">
        <f t="shared" si="6"/>
        <v>1.2659320202251267</v>
      </c>
      <c r="T33" s="448">
        <f>L33-P33</f>
        <v>58.419999999999987</v>
      </c>
      <c r="U33" s="442"/>
      <c r="V33" s="442"/>
      <c r="W33" s="442"/>
      <c r="X33" s="443"/>
      <c r="Y33" s="443"/>
      <c r="Z33" s="443"/>
      <c r="AA33" s="443"/>
      <c r="AB33" s="443"/>
    </row>
    <row r="34" spans="1:28" s="450" customFormat="1" ht="13.5" thickBot="1" x14ac:dyDescent="0.25">
      <c r="B34" s="449"/>
      <c r="C34" s="449"/>
      <c r="D34" s="449"/>
      <c r="E34" s="449"/>
      <c r="F34" s="449"/>
      <c r="G34" s="449"/>
      <c r="H34" s="943">
        <f>H33+I33</f>
        <v>4468</v>
      </c>
      <c r="I34" s="938"/>
      <c r="J34" s="449"/>
      <c r="K34" s="449"/>
      <c r="L34" s="943">
        <f>L33+M33</f>
        <v>4856.76</v>
      </c>
      <c r="M34" s="938"/>
      <c r="N34" s="449"/>
      <c r="O34" s="449"/>
      <c r="P34" s="943">
        <f>P33+Q33</f>
        <v>4435.34</v>
      </c>
      <c r="Q34" s="938"/>
      <c r="U34" s="451"/>
      <c r="V34" s="451"/>
      <c r="W34" s="962"/>
      <c r="X34" s="963"/>
      <c r="Y34" s="452"/>
      <c r="Z34" s="452"/>
      <c r="AA34" s="452"/>
      <c r="AB34" s="452"/>
    </row>
    <row r="35" spans="1:28" ht="13.5" thickBot="1" x14ac:dyDescent="0.25"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</row>
    <row r="36" spans="1:28" ht="13.5" thickBot="1" x14ac:dyDescent="0.25">
      <c r="B36" s="823"/>
      <c r="C36" s="822"/>
      <c r="D36" s="822"/>
      <c r="E36" s="821"/>
      <c r="F36" s="967" t="s">
        <v>335</v>
      </c>
      <c r="G36" s="968"/>
      <c r="H36" s="968"/>
      <c r="I36" s="969"/>
      <c r="J36" s="967" t="s">
        <v>336</v>
      </c>
      <c r="K36" s="968"/>
      <c r="L36" s="968"/>
      <c r="M36" s="969"/>
      <c r="N36" s="970"/>
      <c r="O36" s="970"/>
      <c r="P36" s="970"/>
      <c r="Q36" s="970"/>
    </row>
    <row r="37" spans="1:28" ht="13.5" thickBot="1" x14ac:dyDescent="0.25">
      <c r="B37" s="820" t="s">
        <v>337</v>
      </c>
      <c r="C37" s="819"/>
      <c r="D37" s="819"/>
      <c r="E37" s="818"/>
      <c r="F37" s="455" t="s">
        <v>273</v>
      </c>
      <c r="G37" s="456" t="s">
        <v>274</v>
      </c>
      <c r="H37" s="457" t="s">
        <v>338</v>
      </c>
      <c r="I37" s="458" t="s">
        <v>276</v>
      </c>
      <c r="J37" s="455" t="s">
        <v>273</v>
      </c>
      <c r="K37" s="456" t="s">
        <v>274</v>
      </c>
      <c r="L37" s="458" t="s">
        <v>338</v>
      </c>
      <c r="M37" s="458" t="s">
        <v>276</v>
      </c>
      <c r="N37" s="459"/>
      <c r="O37" s="459"/>
      <c r="P37" s="459"/>
      <c r="Q37" s="459"/>
    </row>
    <row r="38" spans="1:28" ht="13.5" thickBot="1" x14ac:dyDescent="0.25">
      <c r="B38" s="817"/>
      <c r="C38" s="816"/>
      <c r="D38" s="816"/>
      <c r="E38" s="815"/>
      <c r="F38" s="460">
        <v>295.10000000000002</v>
      </c>
      <c r="G38" s="461">
        <v>457.55</v>
      </c>
      <c r="H38" s="462">
        <v>131.80000000000001</v>
      </c>
      <c r="I38" s="463">
        <v>19.829999999999998</v>
      </c>
      <c r="J38" s="460">
        <v>285.06</v>
      </c>
      <c r="K38" s="461">
        <v>443.53</v>
      </c>
      <c r="L38" s="463">
        <v>256.45999999999998</v>
      </c>
      <c r="M38" s="463">
        <v>24.22</v>
      </c>
      <c r="N38" s="464"/>
      <c r="O38" s="464"/>
      <c r="P38" s="464"/>
      <c r="Q38" s="464"/>
    </row>
    <row r="39" spans="1:28" ht="14.25" thickTop="1" thickBot="1" x14ac:dyDescent="0.25">
      <c r="B39" s="814" t="s">
        <v>339</v>
      </c>
      <c r="C39" s="813"/>
      <c r="D39" s="952" t="s">
        <v>340</v>
      </c>
      <c r="E39" s="953"/>
      <c r="F39" s="933">
        <v>46.61</v>
      </c>
      <c r="G39" s="934"/>
      <c r="H39" s="933">
        <v>46.76</v>
      </c>
      <c r="I39" s="935"/>
      <c r="J39" s="933">
        <v>51</v>
      </c>
      <c r="K39" s="934"/>
      <c r="L39" s="933">
        <v>46.98</v>
      </c>
      <c r="M39" s="935"/>
      <c r="N39" s="942"/>
      <c r="O39" s="942"/>
      <c r="P39" s="942"/>
      <c r="Q39" s="942"/>
    </row>
    <row r="40" spans="1:28" ht="13.5" thickBot="1" x14ac:dyDescent="0.25">
      <c r="B40" s="812" t="s">
        <v>341</v>
      </c>
      <c r="C40" s="811"/>
      <c r="D40" s="811"/>
      <c r="E40" s="810"/>
      <c r="F40" s="947">
        <v>23.88</v>
      </c>
      <c r="G40" s="948"/>
      <c r="H40" s="948"/>
      <c r="I40" s="949"/>
      <c r="J40" s="947">
        <v>24.02</v>
      </c>
      <c r="K40" s="948"/>
      <c r="L40" s="948"/>
      <c r="M40" s="949"/>
      <c r="N40" s="942"/>
      <c r="O40" s="942"/>
      <c r="P40" s="942"/>
      <c r="Q40" s="942"/>
    </row>
    <row r="41" spans="1:28" ht="13.5" thickBot="1" x14ac:dyDescent="0.25">
      <c r="B41" s="466"/>
      <c r="C41" s="466"/>
      <c r="D41" s="466"/>
      <c r="E41" s="466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</row>
    <row r="42" spans="1:28" ht="13.5" thickBot="1" x14ac:dyDescent="0.25">
      <c r="B42" s="809"/>
      <c r="C42" s="808"/>
      <c r="D42" s="808"/>
      <c r="E42" s="807"/>
      <c r="F42" s="936" t="s">
        <v>325</v>
      </c>
      <c r="G42" s="937"/>
      <c r="H42" s="937"/>
      <c r="I42" s="937"/>
      <c r="J42" s="937"/>
      <c r="K42" s="937"/>
      <c r="L42" s="938"/>
      <c r="M42" s="468"/>
      <c r="N42" s="923"/>
      <c r="O42" s="924"/>
      <c r="P42" s="924"/>
      <c r="Q42" s="925"/>
      <c r="R42" s="936" t="s">
        <v>282</v>
      </c>
      <c r="S42" s="937"/>
      <c r="T42" s="937"/>
      <c r="U42" s="937"/>
      <c r="V42" s="937"/>
      <c r="W42" s="937"/>
      <c r="X42" s="938"/>
      <c r="Y42" s="452"/>
      <c r="Z42" s="939" t="s">
        <v>328</v>
      </c>
      <c r="AA42" s="940"/>
      <c r="AB42" s="941"/>
    </row>
    <row r="43" spans="1:28" ht="39" customHeight="1" thickBot="1" x14ac:dyDescent="0.25">
      <c r="B43" s="920" t="s">
        <v>342</v>
      </c>
      <c r="C43" s="1216"/>
      <c r="D43" s="1216"/>
      <c r="E43" s="1217"/>
      <c r="F43" s="469" t="s">
        <v>343</v>
      </c>
      <c r="G43" s="470" t="s">
        <v>344</v>
      </c>
      <c r="H43" s="471" t="s">
        <v>345</v>
      </c>
      <c r="I43" s="469" t="s">
        <v>346</v>
      </c>
      <c r="J43" s="472" t="s">
        <v>347</v>
      </c>
      <c r="K43" s="471" t="s">
        <v>348</v>
      </c>
      <c r="L43" s="473" t="s">
        <v>332</v>
      </c>
      <c r="M43" s="474"/>
      <c r="N43" s="920" t="s">
        <v>349</v>
      </c>
      <c r="O43" s="921"/>
      <c r="P43" s="921"/>
      <c r="Q43" s="922"/>
      <c r="R43" s="475" t="s">
        <v>343</v>
      </c>
      <c r="S43" s="476" t="s">
        <v>344</v>
      </c>
      <c r="T43" s="477" t="s">
        <v>345</v>
      </c>
      <c r="U43" s="475" t="s">
        <v>346</v>
      </c>
      <c r="V43" s="478" t="s">
        <v>347</v>
      </c>
      <c r="W43" s="477" t="s">
        <v>348</v>
      </c>
      <c r="X43" s="479" t="s">
        <v>332</v>
      </c>
      <c r="Y43" s="480"/>
      <c r="Z43" s="481" t="s">
        <v>350</v>
      </c>
      <c r="AA43" s="482" t="s">
        <v>351</v>
      </c>
      <c r="AB43" s="483" t="s">
        <v>352</v>
      </c>
    </row>
    <row r="44" spans="1:28" ht="13.5" thickBot="1" x14ac:dyDescent="0.25">
      <c r="A44" s="484"/>
      <c r="B44" s="806"/>
      <c r="C44" s="805"/>
      <c r="D44" s="805"/>
      <c r="E44" s="804"/>
      <c r="F44" s="485">
        <v>25408.16</v>
      </c>
      <c r="G44" s="486">
        <v>76.84</v>
      </c>
      <c r="H44" s="487">
        <f>F44+G44</f>
        <v>25485</v>
      </c>
      <c r="I44" s="488">
        <v>25426.5</v>
      </c>
      <c r="J44" s="488">
        <v>251.26</v>
      </c>
      <c r="K44" s="487">
        <f>I44+J44</f>
        <v>25677.759999999998</v>
      </c>
      <c r="L44" s="489">
        <f>K44-H44</f>
        <v>192.7599999999984</v>
      </c>
      <c r="M44" s="490"/>
      <c r="N44" s="917"/>
      <c r="O44" s="918"/>
      <c r="P44" s="918"/>
      <c r="Q44" s="919"/>
      <c r="R44" s="485">
        <v>25890.400000000001</v>
      </c>
      <c r="S44" s="486">
        <v>97.47</v>
      </c>
      <c r="T44" s="487">
        <f>R44+S44</f>
        <v>25987.870000000003</v>
      </c>
      <c r="U44" s="488">
        <v>25785.51</v>
      </c>
      <c r="V44" s="488">
        <v>336.7</v>
      </c>
      <c r="W44" s="487">
        <f>U44+V44</f>
        <v>26122.21</v>
      </c>
      <c r="X44" s="489">
        <f>W44-T44</f>
        <v>134.33999999999651</v>
      </c>
      <c r="Y44" s="491"/>
      <c r="Z44" s="492">
        <f>H44-T44</f>
        <v>-502.87000000000262</v>
      </c>
      <c r="AA44" s="493">
        <f>K44-W44</f>
        <v>-444.45000000000073</v>
      </c>
      <c r="AB44" s="494">
        <f>Z44-AA44</f>
        <v>-58.420000000001892</v>
      </c>
    </row>
    <row r="45" spans="1:28" s="484" customFormat="1" ht="13.5" thickBot="1" x14ac:dyDescent="0.25">
      <c r="A45" s="454"/>
      <c r="B45" s="803" t="s">
        <v>334</v>
      </c>
      <c r="C45" s="802"/>
      <c r="D45" s="802"/>
      <c r="E45" s="801"/>
      <c r="F45" s="931" t="s">
        <v>353</v>
      </c>
      <c r="G45" s="932"/>
      <c r="H45" s="495">
        <f>I44-F44</f>
        <v>18.340000000000146</v>
      </c>
      <c r="I45" s="496" t="s">
        <v>354</v>
      </c>
      <c r="J45" s="497"/>
      <c r="K45" s="495">
        <f>J44-G44</f>
        <v>174.42</v>
      </c>
      <c r="L45" s="498">
        <f>H45+K45</f>
        <v>192.76000000000013</v>
      </c>
      <c r="M45" s="499"/>
      <c r="N45" s="928" t="s">
        <v>334</v>
      </c>
      <c r="O45" s="929"/>
      <c r="P45" s="929"/>
      <c r="Q45" s="930"/>
      <c r="R45" s="931" t="s">
        <v>353</v>
      </c>
      <c r="S45" s="932"/>
      <c r="T45" s="495">
        <f>U44-R44</f>
        <v>-104.89000000000306</v>
      </c>
      <c r="U45" s="496" t="s">
        <v>354</v>
      </c>
      <c r="V45" s="497"/>
      <c r="W45" s="495">
        <f>V44-S44</f>
        <v>239.23</v>
      </c>
      <c r="X45" s="498">
        <f>T45+W45</f>
        <v>134.33999999999693</v>
      </c>
      <c r="Y45" s="500"/>
      <c r="Z45" s="501">
        <f>SUM(Z44:Z44)</f>
        <v>-502.87000000000262</v>
      </c>
      <c r="AA45" s="502">
        <f>SUM(AA44:AA44)</f>
        <v>-444.45000000000073</v>
      </c>
      <c r="AB45" s="503">
        <f>Z45-AA45</f>
        <v>-58.420000000001892</v>
      </c>
    </row>
    <row r="46" spans="1:28" s="484" customFormat="1" ht="13.5" thickBot="1" x14ac:dyDescent="0.25">
      <c r="F46" s="504"/>
      <c r="G46" s="504"/>
      <c r="H46" s="490"/>
      <c r="I46" s="490"/>
      <c r="J46" s="490"/>
      <c r="K46" s="505"/>
      <c r="L46" s="490"/>
      <c r="M46" s="490"/>
      <c r="N46" s="490"/>
      <c r="O46" s="506"/>
      <c r="P46" s="490"/>
      <c r="Q46" s="490"/>
      <c r="R46" s="490"/>
      <c r="Y46" s="507"/>
    </row>
    <row r="47" spans="1:28" s="484" customFormat="1" ht="12.75" x14ac:dyDescent="0.2">
      <c r="F47" s="504"/>
      <c r="G47" s="504"/>
      <c r="H47" s="490"/>
      <c r="I47" s="490"/>
      <c r="J47" s="490"/>
      <c r="K47" s="505"/>
      <c r="L47" s="490"/>
      <c r="M47" s="490"/>
      <c r="N47" s="490"/>
      <c r="O47" s="506"/>
      <c r="P47" s="490"/>
      <c r="Q47" s="490"/>
      <c r="R47" s="490"/>
      <c r="Z47" s="508" t="s">
        <v>355</v>
      </c>
      <c r="AA47" s="509"/>
      <c r="AB47" s="510">
        <f>H45/T45</f>
        <v>-0.17484984269234066</v>
      </c>
    </row>
    <row r="48" spans="1:28" s="484" customFormat="1" ht="13.5" thickBot="1" x14ac:dyDescent="0.25">
      <c r="F48" s="504"/>
      <c r="G48" s="504"/>
      <c r="H48" s="490"/>
      <c r="I48" s="490"/>
      <c r="J48" s="490"/>
      <c r="K48" s="505"/>
      <c r="L48" s="490"/>
      <c r="M48" s="490"/>
      <c r="N48" s="490"/>
      <c r="O48" s="506"/>
      <c r="P48" s="490"/>
      <c r="Q48" s="490"/>
      <c r="R48" s="490"/>
      <c r="Z48" s="511" t="s">
        <v>356</v>
      </c>
      <c r="AA48" s="512"/>
      <c r="AB48" s="513">
        <f>K45/W45</f>
        <v>0.72908916105839572</v>
      </c>
    </row>
    <row r="49" spans="1:28" s="484" customFormat="1" ht="13.5" thickBot="1" x14ac:dyDescent="0.25">
      <c r="A49" s="454"/>
      <c r="B49" s="454"/>
      <c r="C49" s="514" t="s">
        <v>437</v>
      </c>
      <c r="D49" s="454"/>
      <c r="E49" s="454"/>
      <c r="F49" s="454"/>
      <c r="G49" s="454"/>
      <c r="H49" s="515" t="s">
        <v>358</v>
      </c>
      <c r="I49" s="515"/>
      <c r="J49" s="516"/>
      <c r="K49" s="517"/>
      <c r="L49" s="518"/>
      <c r="M49" s="453"/>
      <c r="N49" s="453"/>
      <c r="O49" s="454"/>
      <c r="P49" s="454"/>
      <c r="Q49" s="454"/>
      <c r="R49" s="454"/>
      <c r="S49" s="454"/>
      <c r="T49" s="454"/>
      <c r="U49" s="454"/>
      <c r="V49" s="454"/>
      <c r="W49" s="454"/>
      <c r="X49" s="454"/>
      <c r="Y49" s="454"/>
      <c r="Z49" s="519" t="s">
        <v>359</v>
      </c>
      <c r="AA49" s="520"/>
      <c r="AB49" s="521">
        <f>L45/X45</f>
        <v>1.4348667559922923</v>
      </c>
    </row>
    <row r="50" spans="1:28" ht="12.75" x14ac:dyDescent="0.2">
      <c r="C50" s="926" t="s">
        <v>436</v>
      </c>
      <c r="D50" s="926"/>
      <c r="J50" s="454" t="s">
        <v>145</v>
      </c>
      <c r="L50" s="927"/>
      <c r="M50" s="927"/>
      <c r="N50" s="927"/>
    </row>
    <row r="51" spans="1:28" s="484" customFormat="1" ht="12.75" x14ac:dyDescent="0.2">
      <c r="A51" s="454"/>
      <c r="B51" s="454"/>
      <c r="C51" s="514"/>
      <c r="D51" s="514"/>
      <c r="E51" s="454"/>
      <c r="F51" s="454"/>
      <c r="G51" s="454"/>
      <c r="H51" s="454"/>
      <c r="I51" s="454"/>
      <c r="K51" s="454"/>
      <c r="L51" s="453"/>
      <c r="M51" s="453"/>
      <c r="N51" s="453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</row>
    <row r="52" spans="1:28" ht="12.75" x14ac:dyDescent="0.2"/>
    <row r="53" spans="1:28" ht="12.75" x14ac:dyDescent="0.2">
      <c r="J53" s="524" t="s">
        <v>280</v>
      </c>
    </row>
    <row r="54" spans="1:28" ht="12.75" x14ac:dyDescent="0.2"/>
    <row r="55" spans="1:28" ht="12.75" x14ac:dyDescent="0.2"/>
    <row r="56" spans="1:28" ht="12.75" x14ac:dyDescent="0.2"/>
    <row r="57" spans="1:28" ht="12.75" x14ac:dyDescent="0.2"/>
    <row r="58" spans="1:28" ht="12.75" x14ac:dyDescent="0.2"/>
    <row r="59" spans="1:28" ht="12.75" x14ac:dyDescent="0.2"/>
    <row r="60" spans="1:28" ht="12.75" x14ac:dyDescent="0.2"/>
    <row r="61" spans="1:28" ht="12.75" x14ac:dyDescent="0.2"/>
    <row r="62" spans="1:28" ht="12.75" x14ac:dyDescent="0.2"/>
    <row r="63" spans="1:28" ht="12.75" x14ac:dyDescent="0.2"/>
    <row r="64" spans="1:28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0" hidden="1" customHeight="1" x14ac:dyDescent="0.2"/>
  </sheetData>
  <mergeCells count="58">
    <mergeCell ref="C50:D50"/>
    <mergeCell ref="L50:N50"/>
    <mergeCell ref="F45:G45"/>
    <mergeCell ref="N45:Q45"/>
    <mergeCell ref="R45:S45"/>
    <mergeCell ref="B43:E43"/>
    <mergeCell ref="N44:Q44"/>
    <mergeCell ref="D39:E39"/>
    <mergeCell ref="F39:G39"/>
    <mergeCell ref="H39:I39"/>
    <mergeCell ref="J39:K39"/>
    <mergeCell ref="L39:M39"/>
    <mergeCell ref="N43:Q43"/>
    <mergeCell ref="Z42:AB42"/>
    <mergeCell ref="N39:O39"/>
    <mergeCell ref="P39:Q39"/>
    <mergeCell ref="F40:I40"/>
    <mergeCell ref="J40:M40"/>
    <mergeCell ref="N40:Q40"/>
    <mergeCell ref="F42:L42"/>
    <mergeCell ref="R42:X42"/>
    <mergeCell ref="N42:Q42"/>
    <mergeCell ref="H34:I34"/>
    <mergeCell ref="W34:X34"/>
    <mergeCell ref="F36:I36"/>
    <mergeCell ref="J36:M36"/>
    <mergeCell ref="N36:Q36"/>
    <mergeCell ref="L34:M34"/>
    <mergeCell ref="P34:Q34"/>
    <mergeCell ref="C13:E13"/>
    <mergeCell ref="U29:X29"/>
    <mergeCell ref="N29:Q29"/>
    <mergeCell ref="F29:I29"/>
    <mergeCell ref="J29:M29"/>
    <mergeCell ref="R29:R30"/>
    <mergeCell ref="S29:S30"/>
    <mergeCell ref="T29:T30"/>
    <mergeCell ref="B30:E30"/>
    <mergeCell ref="B5:E5"/>
    <mergeCell ref="C9:E9"/>
    <mergeCell ref="C10:E10"/>
    <mergeCell ref="C11:E11"/>
    <mergeCell ref="C12:E12"/>
    <mergeCell ref="V3:V4"/>
    <mergeCell ref="W3:W4"/>
    <mergeCell ref="B4:E4"/>
    <mergeCell ref="J3:M3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B1:E1"/>
  </mergeCells>
  <pageMargins left="0.7" right="0.7" top="0.78740157499999996" bottom="0.78740157499999996" header="0.3" footer="0.3"/>
  <pageSetup paperSize="8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E27" sqref="E27"/>
    </sheetView>
  </sheetViews>
  <sheetFormatPr defaultColWidth="0" defaultRowHeight="15" x14ac:dyDescent="0.25"/>
  <cols>
    <col min="1" max="1" width="19" bestFit="1" customWidth="1"/>
    <col min="2" max="7" width="13.7109375" customWidth="1"/>
    <col min="8" max="8" width="9.140625" customWidth="1"/>
    <col min="9" max="10" width="0" hidden="1" customWidth="1"/>
    <col min="11" max="16384" width="9.140625" hidden="1"/>
  </cols>
  <sheetData>
    <row r="1" spans="1:7" ht="15.75" thickBot="1" x14ac:dyDescent="0.3">
      <c r="B1" s="257"/>
      <c r="C1" s="257"/>
      <c r="D1" s="257"/>
      <c r="E1" s="257"/>
      <c r="F1" s="257"/>
      <c r="G1" s="257"/>
    </row>
    <row r="2" spans="1:7" x14ac:dyDescent="0.25">
      <c r="A2" s="901" t="s">
        <v>241</v>
      </c>
      <c r="B2" s="904" t="s">
        <v>272</v>
      </c>
      <c r="C2" s="905"/>
      <c r="D2" s="905"/>
      <c r="E2" s="905"/>
      <c r="F2" s="905"/>
      <c r="G2" s="905"/>
    </row>
    <row r="3" spans="1:7" x14ac:dyDescent="0.25">
      <c r="A3" s="902"/>
      <c r="B3" s="906"/>
      <c r="C3" s="907"/>
      <c r="D3" s="907"/>
      <c r="E3" s="907"/>
      <c r="F3" s="907"/>
      <c r="G3" s="907"/>
    </row>
    <row r="4" spans="1:7" ht="15" customHeight="1" x14ac:dyDescent="0.25">
      <c r="A4" s="902"/>
      <c r="B4" s="908" t="s">
        <v>273</v>
      </c>
      <c r="C4" s="910" t="s">
        <v>274</v>
      </c>
      <c r="D4" s="910" t="s">
        <v>275</v>
      </c>
      <c r="E4" s="910" t="s">
        <v>276</v>
      </c>
      <c r="F4" s="910" t="s">
        <v>277</v>
      </c>
      <c r="G4" s="910" t="s">
        <v>278</v>
      </c>
    </row>
    <row r="5" spans="1:7" ht="24" customHeight="1" thickBot="1" x14ac:dyDescent="0.3">
      <c r="A5" s="903"/>
      <c r="B5" s="909"/>
      <c r="C5" s="911"/>
      <c r="D5" s="911"/>
      <c r="E5" s="911"/>
      <c r="F5" s="911"/>
      <c r="G5" s="911"/>
    </row>
    <row r="6" spans="1:7" x14ac:dyDescent="0.25">
      <c r="A6" s="894" t="s">
        <v>249</v>
      </c>
      <c r="B6" s="316"/>
      <c r="C6" s="317"/>
      <c r="D6" s="318"/>
      <c r="E6" s="317"/>
      <c r="F6" s="317"/>
      <c r="G6" s="319"/>
    </row>
    <row r="7" spans="1:7" ht="15.75" thickBot="1" x14ac:dyDescent="0.3">
      <c r="A7" s="895"/>
      <c r="B7" s="320">
        <v>154604.09</v>
      </c>
      <c r="C7" s="321">
        <v>325261.34000000003</v>
      </c>
      <c r="D7" s="322">
        <v>409774.65</v>
      </c>
      <c r="E7" s="321">
        <v>134274.97</v>
      </c>
      <c r="F7" s="321">
        <v>0</v>
      </c>
      <c r="G7" s="323">
        <f>SUM(B7:F7)</f>
        <v>1023915.05</v>
      </c>
    </row>
    <row r="8" spans="1:7" x14ac:dyDescent="0.25">
      <c r="A8" s="894" t="s">
        <v>250</v>
      </c>
      <c r="B8" s="324"/>
      <c r="C8" s="325"/>
      <c r="D8" s="326"/>
      <c r="E8" s="325"/>
      <c r="F8" s="327"/>
      <c r="G8" s="328"/>
    </row>
    <row r="9" spans="1:7" ht="15.75" thickBot="1" x14ac:dyDescent="0.3">
      <c r="A9" s="895"/>
      <c r="B9" s="329">
        <v>81094</v>
      </c>
      <c r="C9" s="330">
        <v>232556.06</v>
      </c>
      <c r="D9" s="331">
        <v>257451.55</v>
      </c>
      <c r="E9" s="330">
        <v>92445.94</v>
      </c>
      <c r="F9" s="332">
        <v>0</v>
      </c>
      <c r="G9" s="333">
        <f>SUM(B9:F9)</f>
        <v>663547.55000000005</v>
      </c>
    </row>
    <row r="10" spans="1:7" x14ac:dyDescent="0.25">
      <c r="A10" s="899" t="s">
        <v>251</v>
      </c>
      <c r="B10" s="334"/>
      <c r="C10" s="335"/>
      <c r="D10" s="336"/>
      <c r="E10" s="335"/>
      <c r="F10" s="335"/>
      <c r="G10" s="337"/>
    </row>
    <row r="11" spans="1:7" ht="15.75" thickBot="1" x14ac:dyDescent="0.3">
      <c r="A11" s="895"/>
      <c r="B11" s="320">
        <v>100050</v>
      </c>
      <c r="C11" s="321">
        <v>261907.02</v>
      </c>
      <c r="D11" s="322">
        <v>844967.3</v>
      </c>
      <c r="E11" s="321">
        <v>68015.429999999993</v>
      </c>
      <c r="F11" s="321">
        <v>0</v>
      </c>
      <c r="G11" s="338">
        <f>SUM(B11:F11)</f>
        <v>1274939.75</v>
      </c>
    </row>
    <row r="12" spans="1:7" x14ac:dyDescent="0.25">
      <c r="A12" s="894" t="s">
        <v>252</v>
      </c>
      <c r="B12" s="339"/>
      <c r="C12" s="340"/>
      <c r="D12" s="341"/>
      <c r="E12" s="340"/>
      <c r="F12" s="340"/>
      <c r="G12" s="342"/>
    </row>
    <row r="13" spans="1:7" ht="15.75" thickBot="1" x14ac:dyDescent="0.3">
      <c r="A13" s="895"/>
      <c r="B13" s="343">
        <v>129729</v>
      </c>
      <c r="C13" s="344">
        <v>498692.47</v>
      </c>
      <c r="D13" s="345">
        <v>422305.33</v>
      </c>
      <c r="E13" s="344">
        <v>96838.03</v>
      </c>
      <c r="F13" s="344">
        <v>0</v>
      </c>
      <c r="G13" s="346">
        <f>SUM(B13:F13)</f>
        <v>1147564.83</v>
      </c>
    </row>
    <row r="14" spans="1:7" x14ac:dyDescent="0.25">
      <c r="A14" s="899" t="s">
        <v>253</v>
      </c>
      <c r="B14" s="334"/>
      <c r="C14" s="335"/>
      <c r="D14" s="336"/>
      <c r="E14" s="335"/>
      <c r="F14" s="335"/>
      <c r="G14" s="337"/>
    </row>
    <row r="15" spans="1:7" ht="15.75" thickBot="1" x14ac:dyDescent="0.3">
      <c r="A15" s="895"/>
      <c r="B15" s="320">
        <v>285065</v>
      </c>
      <c r="C15" s="321">
        <v>443509.86</v>
      </c>
      <c r="D15" s="322">
        <v>256461.4</v>
      </c>
      <c r="E15" s="321">
        <v>24225.02</v>
      </c>
      <c r="F15" s="321">
        <v>0</v>
      </c>
      <c r="G15" s="337">
        <f>SUM(B15:F15)</f>
        <v>1009261.28</v>
      </c>
    </row>
    <row r="16" spans="1:7" x14ac:dyDescent="0.25">
      <c r="A16" s="894" t="s">
        <v>254</v>
      </c>
      <c r="B16" s="316"/>
      <c r="C16" s="317"/>
      <c r="D16" s="318"/>
      <c r="E16" s="317"/>
      <c r="F16" s="317"/>
      <c r="G16" s="347"/>
    </row>
    <row r="17" spans="1:7" ht="15.75" thickBot="1" x14ac:dyDescent="0.3">
      <c r="A17" s="895"/>
      <c r="B17" s="348">
        <v>47032.86</v>
      </c>
      <c r="C17" s="349">
        <v>81857.25</v>
      </c>
      <c r="D17" s="350">
        <v>234733.43</v>
      </c>
      <c r="E17" s="351">
        <v>22.71</v>
      </c>
      <c r="F17" s="349">
        <v>0</v>
      </c>
      <c r="G17" s="352">
        <f>SUM(B17:F17)</f>
        <v>363646.25</v>
      </c>
    </row>
    <row r="18" spans="1:7" x14ac:dyDescent="0.25">
      <c r="A18" s="899" t="s">
        <v>255</v>
      </c>
      <c r="B18" s="353"/>
      <c r="C18" s="354"/>
      <c r="D18" s="355"/>
      <c r="E18" s="354"/>
      <c r="F18" s="354"/>
      <c r="G18" s="342"/>
    </row>
    <row r="19" spans="1:7" ht="15.75" thickBot="1" x14ac:dyDescent="0.3">
      <c r="A19" s="896"/>
      <c r="B19" s="343">
        <v>397887.8</v>
      </c>
      <c r="C19" s="344">
        <v>459971.06</v>
      </c>
      <c r="D19" s="345">
        <v>1725861.19</v>
      </c>
      <c r="E19" s="344">
        <v>158069.46</v>
      </c>
      <c r="F19" s="344">
        <v>0</v>
      </c>
      <c r="G19" s="346">
        <f>SUM(B19:F19)</f>
        <v>2741789.51</v>
      </c>
    </row>
    <row r="20" spans="1:7" x14ac:dyDescent="0.25">
      <c r="A20" s="897" t="s">
        <v>256</v>
      </c>
      <c r="B20" s="316"/>
      <c r="C20" s="317"/>
      <c r="D20" s="318"/>
      <c r="E20" s="317"/>
      <c r="F20" s="317"/>
      <c r="G20" s="347"/>
    </row>
    <row r="21" spans="1:7" ht="15.75" thickBot="1" x14ac:dyDescent="0.3">
      <c r="A21" s="898"/>
      <c r="B21" s="329">
        <v>102271.8</v>
      </c>
      <c r="C21" s="330">
        <v>506548.64</v>
      </c>
      <c r="D21" s="331">
        <v>111284.7</v>
      </c>
      <c r="E21" s="330">
        <v>217155.61</v>
      </c>
      <c r="F21" s="330">
        <v>0</v>
      </c>
      <c r="G21" s="352">
        <f>SUM(B21:F21)</f>
        <v>937260.75</v>
      </c>
    </row>
    <row r="22" spans="1:7" x14ac:dyDescent="0.25">
      <c r="A22" s="899" t="s">
        <v>279</v>
      </c>
      <c r="B22" s="356"/>
      <c r="C22" s="357"/>
      <c r="D22" s="358"/>
      <c r="E22" s="357"/>
      <c r="F22" s="357"/>
      <c r="G22" s="337"/>
    </row>
    <row r="23" spans="1:7" ht="15.75" thickBot="1" x14ac:dyDescent="0.3">
      <c r="A23" s="895"/>
      <c r="B23" s="320">
        <v>100000</v>
      </c>
      <c r="C23" s="321">
        <v>614565.23</v>
      </c>
      <c r="D23" s="322">
        <v>41654.800000000003</v>
      </c>
      <c r="E23" s="321">
        <v>110634.25</v>
      </c>
      <c r="F23" s="321">
        <v>0</v>
      </c>
      <c r="G23" s="346">
        <f>SUM(B23:F23)</f>
        <v>866854.28</v>
      </c>
    </row>
    <row r="24" spans="1:7" x14ac:dyDescent="0.25">
      <c r="A24" s="894" t="s">
        <v>259</v>
      </c>
      <c r="B24" s="353"/>
      <c r="C24" s="354"/>
      <c r="D24" s="355"/>
      <c r="E24" s="354"/>
      <c r="F24" s="354"/>
      <c r="G24" s="342"/>
    </row>
    <row r="25" spans="1:7" ht="15.75" thickBot="1" x14ac:dyDescent="0.3">
      <c r="A25" s="900"/>
      <c r="B25" s="320">
        <v>253565.26</v>
      </c>
      <c r="C25" s="321">
        <v>222535.67</v>
      </c>
      <c r="D25" s="322">
        <v>140885.9</v>
      </c>
      <c r="E25" s="321">
        <v>32544.89</v>
      </c>
      <c r="F25" s="321">
        <v>0</v>
      </c>
      <c r="G25" s="337">
        <f>SUM(B25:F25)</f>
        <v>649531.72000000009</v>
      </c>
    </row>
    <row r="26" spans="1:7" x14ac:dyDescent="0.25">
      <c r="A26" s="899" t="s">
        <v>260</v>
      </c>
      <c r="B26" s="339"/>
      <c r="C26" s="340"/>
      <c r="D26" s="341"/>
      <c r="E26" s="340"/>
      <c r="F26" s="340"/>
      <c r="G26" s="342"/>
    </row>
    <row r="27" spans="1:7" ht="15.75" thickBot="1" x14ac:dyDescent="0.3">
      <c r="A27" s="896"/>
      <c r="B27" s="329">
        <v>273114.42</v>
      </c>
      <c r="C27" s="330">
        <v>702415.82</v>
      </c>
      <c r="D27" s="331">
        <v>217796.2</v>
      </c>
      <c r="E27" s="330">
        <v>337609.81</v>
      </c>
      <c r="F27" s="330">
        <v>0</v>
      </c>
      <c r="G27" s="359">
        <f>SUM(B27:F27)</f>
        <v>1530936.25</v>
      </c>
    </row>
    <row r="28" spans="1:7" x14ac:dyDescent="0.25">
      <c r="A28" s="894" t="s">
        <v>261</v>
      </c>
      <c r="B28" s="339"/>
      <c r="C28" s="340"/>
      <c r="D28" s="341"/>
      <c r="E28" s="340"/>
      <c r="F28" s="340"/>
      <c r="G28" s="342"/>
    </row>
    <row r="29" spans="1:7" ht="15.75" thickBot="1" x14ac:dyDescent="0.3">
      <c r="A29" s="895"/>
      <c r="B29" s="320">
        <v>175395.93</v>
      </c>
      <c r="C29" s="321">
        <v>146091.19</v>
      </c>
      <c r="D29" s="322">
        <v>255711.45</v>
      </c>
      <c r="E29" s="321">
        <v>148074.99</v>
      </c>
      <c r="F29" s="321">
        <v>0</v>
      </c>
      <c r="G29" s="338">
        <f>SUM(B29:F29)</f>
        <v>725273.56</v>
      </c>
    </row>
    <row r="30" spans="1:7" x14ac:dyDescent="0.25">
      <c r="A30" s="894" t="s">
        <v>262</v>
      </c>
      <c r="B30" s="339"/>
      <c r="C30" s="340"/>
      <c r="D30" s="341"/>
      <c r="E30" s="340"/>
      <c r="F30" s="340"/>
      <c r="G30" s="342"/>
    </row>
    <row r="31" spans="1:7" ht="15.75" thickBot="1" x14ac:dyDescent="0.3">
      <c r="A31" s="895"/>
      <c r="B31" s="348">
        <v>0</v>
      </c>
      <c r="C31" s="349">
        <v>123567</v>
      </c>
      <c r="D31" s="350">
        <v>2340</v>
      </c>
      <c r="E31" s="349">
        <v>39695.58</v>
      </c>
      <c r="F31" s="349">
        <v>0</v>
      </c>
      <c r="G31" s="352">
        <f>SUM(B31:F31)</f>
        <v>165602.58000000002</v>
      </c>
    </row>
    <row r="32" spans="1:7" x14ac:dyDescent="0.25">
      <c r="A32" s="894" t="s">
        <v>267</v>
      </c>
      <c r="B32" s="339"/>
      <c r="C32" s="340"/>
      <c r="D32" s="341"/>
      <c r="E32" s="340"/>
      <c r="F32" s="340"/>
      <c r="G32" s="342"/>
    </row>
    <row r="33" spans="1:7" ht="15.75" thickBot="1" x14ac:dyDescent="0.3">
      <c r="A33" s="895"/>
      <c r="B33" s="348">
        <v>500350.06</v>
      </c>
      <c r="C33" s="349">
        <v>1998181.41</v>
      </c>
      <c r="D33" s="350">
        <v>342852.13</v>
      </c>
      <c r="E33" s="349">
        <v>95699.57</v>
      </c>
      <c r="F33" s="349">
        <v>0</v>
      </c>
      <c r="G33" s="352">
        <f>SUM(B33:F33)</f>
        <v>2937083.1699999995</v>
      </c>
    </row>
    <row r="34" spans="1:7" x14ac:dyDescent="0.25">
      <c r="A34" s="894" t="s">
        <v>263</v>
      </c>
      <c r="B34" s="334"/>
      <c r="C34" s="335"/>
      <c r="D34" s="336"/>
      <c r="E34" s="335"/>
      <c r="F34" s="335"/>
      <c r="G34" s="337"/>
    </row>
    <row r="35" spans="1:7" ht="15.75" thickBot="1" x14ac:dyDescent="0.3">
      <c r="A35" s="896"/>
      <c r="B35" s="334">
        <v>912093</v>
      </c>
      <c r="C35" s="335">
        <v>3849016.76</v>
      </c>
      <c r="D35" s="336">
        <v>3758670.44</v>
      </c>
      <c r="E35" s="335">
        <v>227533.14</v>
      </c>
      <c r="F35" s="335">
        <v>0</v>
      </c>
      <c r="G35" s="337">
        <f>SUM(B35:F35)</f>
        <v>8747313.3399999999</v>
      </c>
    </row>
    <row r="36" spans="1:7" x14ac:dyDescent="0.25">
      <c r="A36" s="897" t="s">
        <v>269</v>
      </c>
      <c r="B36" s="339"/>
      <c r="C36" s="340"/>
      <c r="D36" s="341"/>
      <c r="E36" s="340"/>
      <c r="F36" s="340"/>
      <c r="G36" s="342"/>
    </row>
    <row r="37" spans="1:7" ht="15.75" thickBot="1" x14ac:dyDescent="0.3">
      <c r="A37" s="898"/>
      <c r="B37" s="343">
        <v>146011</v>
      </c>
      <c r="C37" s="344">
        <v>337084.4</v>
      </c>
      <c r="D37" s="345">
        <v>1673743.07</v>
      </c>
      <c r="E37" s="344">
        <v>223257.93</v>
      </c>
      <c r="F37" s="344">
        <v>0</v>
      </c>
      <c r="G37" s="346">
        <f>SUM(B37:F37)</f>
        <v>2380096.4000000004</v>
      </c>
    </row>
    <row r="38" spans="1:7" x14ac:dyDescent="0.25">
      <c r="A38" s="894" t="s">
        <v>266</v>
      </c>
      <c r="B38" s="316"/>
      <c r="C38" s="317"/>
      <c r="D38" s="318"/>
      <c r="E38" s="317"/>
      <c r="F38" s="317"/>
      <c r="G38" s="347"/>
    </row>
    <row r="39" spans="1:7" ht="15.75" thickBot="1" x14ac:dyDescent="0.3">
      <c r="A39" s="895"/>
      <c r="B39" s="348">
        <v>0</v>
      </c>
      <c r="C39" s="349">
        <v>0</v>
      </c>
      <c r="D39" s="350">
        <v>275845.06</v>
      </c>
      <c r="E39" s="349">
        <v>46349.38</v>
      </c>
      <c r="F39" s="349">
        <v>0</v>
      </c>
      <c r="G39" s="352">
        <f>SUM(B39:F39)</f>
        <v>322194.44</v>
      </c>
    </row>
    <row r="40" spans="1:7" x14ac:dyDescent="0.25">
      <c r="A40" s="894" t="s">
        <v>265</v>
      </c>
      <c r="B40" s="339"/>
      <c r="C40" s="340"/>
      <c r="D40" s="341"/>
      <c r="E40" s="340"/>
      <c r="F40" s="340"/>
      <c r="G40" s="342"/>
    </row>
    <row r="41" spans="1:7" ht="15.75" thickBot="1" x14ac:dyDescent="0.3">
      <c r="A41" s="895"/>
      <c r="B41" s="343">
        <v>125454.54</v>
      </c>
      <c r="C41" s="344">
        <v>744547.85</v>
      </c>
      <c r="D41" s="345">
        <v>1458590.43</v>
      </c>
      <c r="E41" s="344">
        <v>26247.040000000001</v>
      </c>
      <c r="F41" s="344">
        <v>0</v>
      </c>
      <c r="G41" s="360">
        <f>SUM(B41:F41)</f>
        <v>2354839.86</v>
      </c>
    </row>
    <row r="42" spans="1:7" x14ac:dyDescent="0.25">
      <c r="B42" s="257"/>
      <c r="C42" s="257"/>
      <c r="D42" s="257"/>
      <c r="E42" s="257"/>
      <c r="F42" s="257"/>
      <c r="G42" s="257"/>
    </row>
    <row r="43" spans="1:7" x14ac:dyDescent="0.25">
      <c r="B43" s="257"/>
      <c r="C43" s="257"/>
      <c r="D43" s="257"/>
      <c r="E43" s="257"/>
      <c r="F43" s="257"/>
      <c r="G43" s="257"/>
    </row>
    <row r="45" spans="1:7" x14ac:dyDescent="0.25">
      <c r="B45" s="257"/>
      <c r="C45" s="257"/>
      <c r="D45" s="257"/>
      <c r="E45" s="257"/>
      <c r="F45" s="257"/>
      <c r="G45" s="257"/>
    </row>
  </sheetData>
  <mergeCells count="26">
    <mergeCell ref="A16:A17"/>
    <mergeCell ref="A2:A5"/>
    <mergeCell ref="B2:G3"/>
    <mergeCell ref="B4:B5"/>
    <mergeCell ref="C4:C5"/>
    <mergeCell ref="D4:D5"/>
    <mergeCell ref="E4:E5"/>
    <mergeCell ref="F4:F5"/>
    <mergeCell ref="G4:G5"/>
    <mergeCell ref="A6:A7"/>
    <mergeCell ref="A8:A9"/>
    <mergeCell ref="A10:A11"/>
    <mergeCell ref="A12:A13"/>
    <mergeCell ref="A14:A15"/>
    <mergeCell ref="A40:A41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G59" sqref="G59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99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2760.86</v>
      </c>
      <c r="D9" s="12"/>
      <c r="E9" s="21" t="s">
        <v>9</v>
      </c>
      <c r="F9" s="20">
        <v>214.38</v>
      </c>
      <c r="G9" s="12"/>
      <c r="H9" s="1"/>
    </row>
    <row r="10" spans="1:8" x14ac:dyDescent="0.2">
      <c r="A10" s="1"/>
      <c r="B10" s="22" t="s">
        <v>10</v>
      </c>
      <c r="C10" s="23">
        <v>4100</v>
      </c>
      <c r="D10" s="12"/>
      <c r="E10" s="24" t="s">
        <v>11</v>
      </c>
      <c r="F10" s="23">
        <v>0</v>
      </c>
      <c r="G10" s="12"/>
      <c r="H10" s="1"/>
    </row>
    <row r="11" spans="1:8" x14ac:dyDescent="0.2">
      <c r="A11" s="1"/>
      <c r="B11" s="25" t="s">
        <v>12</v>
      </c>
      <c r="C11" s="26">
        <v>43</v>
      </c>
      <c r="D11" s="12"/>
      <c r="E11" s="24" t="s">
        <v>13</v>
      </c>
      <c r="F11" s="23">
        <v>183.34</v>
      </c>
      <c r="G11" s="12"/>
      <c r="H11" s="1"/>
    </row>
    <row r="12" spans="1:8" x14ac:dyDescent="0.2">
      <c r="A12" s="1"/>
      <c r="B12" s="22" t="s">
        <v>14</v>
      </c>
      <c r="C12" s="23">
        <v>25061.05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>
        <v>499.04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202.4</v>
      </c>
      <c r="D14" s="12"/>
      <c r="E14" s="24" t="s">
        <v>19</v>
      </c>
      <c r="F14" s="23">
        <v>0</v>
      </c>
      <c r="G14" s="12"/>
      <c r="H14" s="1"/>
    </row>
    <row r="15" spans="1:8" ht="15" x14ac:dyDescent="0.2">
      <c r="A15" s="1"/>
      <c r="B15" s="22" t="s">
        <v>20</v>
      </c>
      <c r="C15" s="23">
        <v>2.25</v>
      </c>
      <c r="D15" s="12"/>
      <c r="E15" s="27" t="s">
        <v>21</v>
      </c>
      <c r="F15" s="28">
        <f>SUM(F9:F14)</f>
        <v>397.72</v>
      </c>
      <c r="G15" s="12"/>
      <c r="H15" s="1"/>
    </row>
    <row r="16" spans="1:8" x14ac:dyDescent="0.2">
      <c r="A16" s="1"/>
      <c r="B16" s="22" t="s">
        <v>22</v>
      </c>
      <c r="C16" s="23">
        <v>47.92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32716.52</v>
      </c>
      <c r="D17" s="12"/>
      <c r="E17" s="24" t="s">
        <v>24</v>
      </c>
      <c r="F17" s="29">
        <f>F18+F19+F20+F21+F22+F23</f>
        <v>0</v>
      </c>
      <c r="G17" s="12"/>
      <c r="H17" s="1"/>
    </row>
    <row r="18" spans="1:8" x14ac:dyDescent="0.2">
      <c r="A18" s="1"/>
      <c r="B18" s="22"/>
      <c r="C18" s="29"/>
      <c r="D18" s="12"/>
      <c r="E18" s="31" t="s">
        <v>33</v>
      </c>
      <c r="F18" s="32"/>
      <c r="G18" s="12"/>
      <c r="H18" s="1"/>
    </row>
    <row r="19" spans="1:8" x14ac:dyDescent="0.2">
      <c r="A19" s="1"/>
      <c r="B19" s="22" t="s">
        <v>26</v>
      </c>
      <c r="C19" s="23">
        <v>8368.9</v>
      </c>
      <c r="D19" s="12"/>
      <c r="E19" s="33" t="s">
        <v>33</v>
      </c>
      <c r="F19" s="34"/>
      <c r="G19" s="12"/>
      <c r="H19" s="1"/>
    </row>
    <row r="20" spans="1:8" x14ac:dyDescent="0.2">
      <c r="A20" s="1"/>
      <c r="B20" s="22" t="s">
        <v>28</v>
      </c>
      <c r="C20" s="23">
        <v>24060.080000000002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73.430000000000007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183.3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0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32685.710000000003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163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30.809999999997672</v>
      </c>
      <c r="D26" s="18"/>
      <c r="E26" s="27" t="s">
        <v>39</v>
      </c>
      <c r="F26" s="28">
        <f>F17+F24+F25</f>
        <v>163</v>
      </c>
      <c r="G26" s="18"/>
      <c r="H26" s="1"/>
    </row>
    <row r="27" spans="1:8" x14ac:dyDescent="0.2">
      <c r="A27" s="1"/>
      <c r="B27" s="19" t="s">
        <v>40</v>
      </c>
      <c r="C27" s="20">
        <v>-163.96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194.75</v>
      </c>
      <c r="D28" s="12"/>
      <c r="E28" s="41" t="s">
        <v>42</v>
      </c>
      <c r="F28" s="42">
        <f>F15-F26</f>
        <v>234.72000000000003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35.58</v>
      </c>
      <c r="D32" s="12"/>
      <c r="E32" s="46" t="s">
        <v>47</v>
      </c>
      <c r="F32" s="47">
        <v>49.28</v>
      </c>
      <c r="G32" s="12"/>
      <c r="H32" s="1"/>
    </row>
    <row r="33" spans="1:8" x14ac:dyDescent="0.2">
      <c r="A33" s="1"/>
      <c r="B33" s="22" t="s">
        <v>48</v>
      </c>
      <c r="C33" s="23">
        <v>0</v>
      </c>
      <c r="D33" s="12"/>
      <c r="E33" s="22" t="s">
        <v>48</v>
      </c>
      <c r="F33" s="23">
        <v>0</v>
      </c>
      <c r="G33" s="12"/>
      <c r="H33" s="1"/>
    </row>
    <row r="34" spans="1:8" x14ac:dyDescent="0.2">
      <c r="A34" s="1"/>
      <c r="B34" s="22" t="s">
        <v>49</v>
      </c>
      <c r="C34" s="23">
        <v>248.71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284.29000000000002</v>
      </c>
      <c r="D35" s="18"/>
      <c r="E35" s="30" t="s">
        <v>21</v>
      </c>
      <c r="F35" s="28">
        <f>SUM(F32:F33)</f>
        <v>49.28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0</v>
      </c>
      <c r="D37" s="12"/>
      <c r="E37" s="22" t="s">
        <v>51</v>
      </c>
      <c r="F37" s="23">
        <v>2.25</v>
      </c>
      <c r="G37" s="12"/>
      <c r="H37" s="1"/>
    </row>
    <row r="38" spans="1:8" x14ac:dyDescent="0.2">
      <c r="A38" s="1"/>
      <c r="B38" s="22" t="s">
        <v>52</v>
      </c>
      <c r="C38" s="23">
        <v>202.4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0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202.4</v>
      </c>
      <c r="D40" s="18"/>
      <c r="E40" s="30" t="s">
        <v>39</v>
      </c>
      <c r="F40" s="28">
        <f>F37</f>
        <v>2.25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81.890000000000015</v>
      </c>
      <c r="D42" s="16"/>
      <c r="E42" s="48" t="s">
        <v>55</v>
      </c>
      <c r="F42" s="42">
        <f>F35-F40</f>
        <v>47.03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72</v>
      </c>
      <c r="D45" s="12"/>
      <c r="E45" s="19" t="s">
        <v>59</v>
      </c>
      <c r="F45" s="20">
        <v>248.7</v>
      </c>
      <c r="G45" s="12"/>
      <c r="H45" s="1"/>
    </row>
    <row r="46" spans="1:8" ht="15" thickBot="1" x14ac:dyDescent="0.25">
      <c r="A46" s="1"/>
      <c r="B46" s="53" t="s">
        <v>60</v>
      </c>
      <c r="C46" s="54">
        <v>175.8</v>
      </c>
      <c r="D46" s="12"/>
      <c r="E46" s="55" t="s">
        <v>61</v>
      </c>
      <c r="F46" s="56">
        <v>12.6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247.8</v>
      </c>
      <c r="D47" s="12"/>
      <c r="E47" s="58" t="s">
        <v>62</v>
      </c>
      <c r="F47" s="59">
        <f>SUM(F45:F46)</f>
        <v>261.3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57.54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8.6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107.09</v>
      </c>
      <c r="D51" s="12"/>
      <c r="E51" s="64" t="s">
        <v>67</v>
      </c>
      <c r="F51" s="65">
        <v>3085.25</v>
      </c>
      <c r="G51" s="1"/>
      <c r="H51" s="1"/>
    </row>
    <row r="52" spans="1:8" x14ac:dyDescent="0.2">
      <c r="A52" s="1"/>
      <c r="B52" s="53" t="s">
        <v>68</v>
      </c>
      <c r="C52" s="54">
        <v>72.77</v>
      </c>
      <c r="D52" s="12"/>
      <c r="E52" s="66" t="s">
        <v>69</v>
      </c>
      <c r="F52" s="67">
        <v>68</v>
      </c>
      <c r="G52" s="1"/>
      <c r="H52" s="1"/>
    </row>
    <row r="53" spans="1:8" ht="15" thickBot="1" x14ac:dyDescent="0.25">
      <c r="A53" s="1"/>
      <c r="B53" s="53" t="s">
        <v>70</v>
      </c>
      <c r="C53" s="54">
        <v>0</v>
      </c>
      <c r="D53" s="12"/>
      <c r="E53" s="68" t="s">
        <v>71</v>
      </c>
      <c r="F53" s="69">
        <v>10</v>
      </c>
      <c r="G53" s="1"/>
      <c r="H53" s="1"/>
    </row>
    <row r="54" spans="1:8" ht="15" x14ac:dyDescent="0.2">
      <c r="A54" s="1"/>
      <c r="B54" s="53" t="s">
        <v>72</v>
      </c>
      <c r="C54" s="54">
        <v>1.8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247.8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7260.72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0</v>
      </c>
      <c r="D57" s="12"/>
      <c r="E57" s="39" t="s">
        <v>76</v>
      </c>
      <c r="F57" s="40">
        <v>26624.2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950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2977.2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948.55000000000007</v>
      </c>
      <c r="D62" s="12"/>
      <c r="E62" s="82" t="s">
        <v>83</v>
      </c>
      <c r="F62" s="83">
        <f>SUM(F60:F61)</f>
        <v>2977.2</v>
      </c>
      <c r="G62" s="12"/>
      <c r="H62" s="1"/>
    </row>
    <row r="63" spans="1:8" ht="15" thickBot="1" x14ac:dyDescent="0.25">
      <c r="A63" s="1"/>
      <c r="B63" s="84" t="s">
        <v>101</v>
      </c>
      <c r="C63" s="85">
        <v>75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102</v>
      </c>
      <c r="C64" s="85">
        <v>317.98</v>
      </c>
      <c r="D64" s="12"/>
      <c r="E64" s="12"/>
      <c r="F64" s="75"/>
      <c r="G64" s="12"/>
      <c r="H64" s="1"/>
    </row>
    <row r="65" spans="1:8" x14ac:dyDescent="0.2">
      <c r="A65" s="1"/>
      <c r="B65" s="84" t="s">
        <v>103</v>
      </c>
      <c r="C65" s="85">
        <v>366.72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104</v>
      </c>
      <c r="C66" s="85">
        <v>35.58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105</v>
      </c>
      <c r="C67" s="85">
        <v>153.27000000000001</v>
      </c>
      <c r="D67" s="12"/>
      <c r="E67" s="19" t="s">
        <v>88</v>
      </c>
      <c r="F67" s="20">
        <v>595.04999999999995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1.4499999999999318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595.04999999999995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106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12.3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107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42066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28"/>
  <sheetViews>
    <sheetView zoomScaleNormal="100" workbookViewId="0">
      <selection activeCell="B37" sqref="B37:E42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99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SUM(F6:F11)</f>
        <v>2193</v>
      </c>
      <c r="G5" s="372">
        <f>SUM(G6:G11)</f>
        <v>24547.51</v>
      </c>
      <c r="H5" s="373">
        <f>SUM(H6:H11)</f>
        <v>4100</v>
      </c>
      <c r="I5" s="374">
        <f t="shared" ref="I5:I11" si="0">SUM(F5:H5)</f>
        <v>30840.51</v>
      </c>
      <c r="J5" s="371">
        <f>SUM(J6:J11)</f>
        <v>2654.2</v>
      </c>
      <c r="K5" s="372">
        <f>SUM(K6:K11)</f>
        <v>25182.05</v>
      </c>
      <c r="L5" s="373">
        <f>SUM(L6:L11)</f>
        <v>4343</v>
      </c>
      <c r="M5" s="374">
        <f t="shared" ref="M5:M11" si="1">SUM(J5:L5)</f>
        <v>32179.25</v>
      </c>
      <c r="N5" s="371">
        <f>SUM(N6:N11)</f>
        <v>3471.1</v>
      </c>
      <c r="O5" s="372">
        <f>SUM(O6:O11)</f>
        <v>25181.316999999999</v>
      </c>
      <c r="P5" s="373">
        <f>SUM(P6:P11)</f>
        <v>4343</v>
      </c>
      <c r="Q5" s="374">
        <f t="shared" ref="Q5:Q11" si="2">SUM(N5:P5)</f>
        <v>32995.417000000001</v>
      </c>
      <c r="R5" s="371">
        <f>SUM(R6:R11)</f>
        <v>2769.65</v>
      </c>
      <c r="S5" s="372">
        <f>SUM(S6:S11)</f>
        <v>24284.269999999997</v>
      </c>
      <c r="T5" s="373">
        <f>SUM(T6:T11)</f>
        <v>4667.1099999999997</v>
      </c>
      <c r="U5" s="374">
        <f t="shared" ref="U5:U11" si="3">SUM(R5:T5)</f>
        <v>31721.03</v>
      </c>
      <c r="V5" s="375">
        <f>N5/J5</f>
        <v>1.3077763544570868</v>
      </c>
      <c r="W5" s="376">
        <f>P5/L5</f>
        <v>1</v>
      </c>
      <c r="X5" s="377">
        <f>P5/H5</f>
        <v>1.0592682926829269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307.85000000000002</v>
      </c>
      <c r="G6" s="382">
        <v>23554.26</v>
      </c>
      <c r="H6" s="383">
        <v>4100</v>
      </c>
      <c r="I6" s="384">
        <f t="shared" si="0"/>
        <v>27962.109999999997</v>
      </c>
      <c r="J6" s="381">
        <v>307.85000000000002</v>
      </c>
      <c r="K6" s="382">
        <v>23861.37</v>
      </c>
      <c r="L6" s="383">
        <v>4100</v>
      </c>
      <c r="M6" s="384">
        <f t="shared" si="1"/>
        <v>28269.219999999998</v>
      </c>
      <c r="N6" s="381">
        <v>253.41399999999999</v>
      </c>
      <c r="O6" s="382">
        <v>23861.367999999999</v>
      </c>
      <c r="P6" s="383">
        <v>4100</v>
      </c>
      <c r="Q6" s="384">
        <f t="shared" si="2"/>
        <v>28214.781999999999</v>
      </c>
      <c r="R6" s="381">
        <v>317.85000000000002</v>
      </c>
      <c r="S6" s="382">
        <v>23777.62</v>
      </c>
      <c r="T6" s="383">
        <v>4667.1099999999997</v>
      </c>
      <c r="U6" s="384">
        <f t="shared" si="3"/>
        <v>28762.579999999998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145</v>
      </c>
      <c r="G7" s="382">
        <v>843.25</v>
      </c>
      <c r="H7" s="383"/>
      <c r="I7" s="384">
        <f t="shared" si="0"/>
        <v>988.25</v>
      </c>
      <c r="J7" s="381">
        <v>145</v>
      </c>
      <c r="K7" s="382">
        <v>843.25</v>
      </c>
      <c r="L7" s="383">
        <v>43</v>
      </c>
      <c r="M7" s="384">
        <f t="shared" si="1"/>
        <v>1031.25</v>
      </c>
      <c r="N7" s="381">
        <v>145.19999999999999</v>
      </c>
      <c r="O7" s="382">
        <v>843.255</v>
      </c>
      <c r="P7" s="383">
        <v>43</v>
      </c>
      <c r="Q7" s="384">
        <f t="shared" si="2"/>
        <v>1031.4549999999999</v>
      </c>
      <c r="R7" s="381">
        <v>12.81</v>
      </c>
      <c r="S7" s="382"/>
      <c r="T7" s="383"/>
      <c r="U7" s="384">
        <f t="shared" si="3"/>
        <v>12.81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/>
      <c r="G8" s="382"/>
      <c r="H8" s="383"/>
      <c r="I8" s="384">
        <f t="shared" si="0"/>
        <v>0</v>
      </c>
      <c r="J8" s="381"/>
      <c r="K8" s="382">
        <v>16.100000000000001</v>
      </c>
      <c r="L8" s="383">
        <v>180</v>
      </c>
      <c r="M8" s="384">
        <f t="shared" si="1"/>
        <v>196.1</v>
      </c>
      <c r="N8" s="381"/>
      <c r="O8" s="382">
        <v>16.100000000000001</v>
      </c>
      <c r="P8" s="383">
        <v>180</v>
      </c>
      <c r="Q8" s="384">
        <f t="shared" si="2"/>
        <v>196.1</v>
      </c>
      <c r="R8" s="381">
        <v>211.98</v>
      </c>
      <c r="S8" s="382"/>
      <c r="T8" s="383"/>
      <c r="U8" s="384">
        <f t="shared" si="3"/>
        <v>211.98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1695.15</v>
      </c>
      <c r="G9" s="382"/>
      <c r="H9" s="383"/>
      <c r="I9" s="384">
        <f t="shared" si="0"/>
        <v>1695.15</v>
      </c>
      <c r="J9" s="381">
        <v>1749.15</v>
      </c>
      <c r="K9" s="382">
        <v>138.61000000000001</v>
      </c>
      <c r="L9" s="383">
        <v>20</v>
      </c>
      <c r="M9" s="384">
        <f t="shared" si="1"/>
        <v>1907.7600000000002</v>
      </c>
      <c r="N9" s="381">
        <v>2339.0619999999999</v>
      </c>
      <c r="O9" s="382">
        <v>138.61000000000001</v>
      </c>
      <c r="P9" s="383">
        <v>20</v>
      </c>
      <c r="Q9" s="384">
        <f t="shared" si="2"/>
        <v>2497.672</v>
      </c>
      <c r="R9" s="381">
        <v>1992.16</v>
      </c>
      <c r="S9" s="382">
        <v>7.3</v>
      </c>
      <c r="T9" s="383"/>
      <c r="U9" s="384">
        <f t="shared" si="3"/>
        <v>1999.46</v>
      </c>
      <c r="V9" s="385"/>
      <c r="W9" s="386"/>
      <c r="X9" s="387"/>
      <c r="Y9" s="388"/>
      <c r="Z9" s="388"/>
      <c r="AA9" s="388"/>
      <c r="AB9" s="388"/>
    </row>
    <row r="10" spans="2:28" s="364" customFormat="1" ht="15.75" x14ac:dyDescent="0.25">
      <c r="B10" s="390"/>
      <c r="C10" s="987" t="s">
        <v>368</v>
      </c>
      <c r="D10" s="987"/>
      <c r="E10" s="988"/>
      <c r="F10" s="381">
        <v>18</v>
      </c>
      <c r="G10" s="382">
        <v>150</v>
      </c>
      <c r="H10" s="383"/>
      <c r="I10" s="384">
        <f>SUM(F10:H10)</f>
        <v>168</v>
      </c>
      <c r="J10" s="381">
        <v>425.2</v>
      </c>
      <c r="K10" s="382">
        <v>121</v>
      </c>
      <c r="L10" s="383"/>
      <c r="M10" s="384">
        <f>SUM(J10:L10)</f>
        <v>546.20000000000005</v>
      </c>
      <c r="N10" s="381">
        <v>707.63199999999995</v>
      </c>
      <c r="O10" s="382">
        <v>120.262</v>
      </c>
      <c r="P10" s="383"/>
      <c r="Q10" s="384">
        <f>SUM(N10:P10)</f>
        <v>827.89400000000001</v>
      </c>
      <c r="R10" s="381"/>
      <c r="S10" s="382"/>
      <c r="T10" s="383"/>
      <c r="U10" s="384">
        <f>SUM(R10:T10)</f>
        <v>0</v>
      </c>
      <c r="V10" s="385"/>
      <c r="W10" s="386"/>
      <c r="X10" s="387"/>
      <c r="Y10" s="388"/>
      <c r="Z10" s="388"/>
      <c r="AA10" s="388"/>
      <c r="AB10" s="388"/>
    </row>
    <row r="11" spans="2:28" s="364" customFormat="1" ht="16.5" thickBot="1" x14ac:dyDescent="0.3">
      <c r="B11" s="400"/>
      <c r="C11" s="998" t="s">
        <v>369</v>
      </c>
      <c r="D11" s="998"/>
      <c r="E11" s="999"/>
      <c r="F11" s="401">
        <v>27</v>
      </c>
      <c r="G11" s="402"/>
      <c r="H11" s="403"/>
      <c r="I11" s="404">
        <f t="shared" si="0"/>
        <v>27</v>
      </c>
      <c r="J11" s="401">
        <v>27</v>
      </c>
      <c r="K11" s="402">
        <v>201.72</v>
      </c>
      <c r="L11" s="403"/>
      <c r="M11" s="404">
        <f t="shared" si="1"/>
        <v>228.72</v>
      </c>
      <c r="N11" s="401">
        <v>25.792000000000002</v>
      </c>
      <c r="O11" s="402">
        <v>201.72200000000001</v>
      </c>
      <c r="P11" s="403"/>
      <c r="Q11" s="404">
        <f t="shared" si="2"/>
        <v>227.51400000000001</v>
      </c>
      <c r="R11" s="401">
        <v>234.85</v>
      </c>
      <c r="S11" s="402">
        <v>499.35</v>
      </c>
      <c r="T11" s="403"/>
      <c r="U11" s="404">
        <f t="shared" si="3"/>
        <v>734.2</v>
      </c>
      <c r="V11" s="405"/>
      <c r="W11" s="406"/>
      <c r="X11" s="407"/>
      <c r="Y11" s="388"/>
      <c r="Z11" s="388"/>
      <c r="AA11" s="388"/>
      <c r="AB11" s="388"/>
    </row>
    <row r="12" spans="2:28" s="379" customFormat="1" ht="15.75" x14ac:dyDescent="0.25">
      <c r="B12" s="1010" t="s">
        <v>314</v>
      </c>
      <c r="C12" s="1011"/>
      <c r="D12" s="1011"/>
      <c r="E12" s="1012"/>
      <c r="F12" s="408">
        <f t="shared" ref="F12:U12" si="4">SUM(F13:F20)</f>
        <v>2193</v>
      </c>
      <c r="G12" s="409">
        <f t="shared" si="4"/>
        <v>24547.51</v>
      </c>
      <c r="H12" s="410">
        <f t="shared" si="4"/>
        <v>4100</v>
      </c>
      <c r="I12" s="374">
        <f t="shared" si="4"/>
        <v>30840.510000000002</v>
      </c>
      <c r="J12" s="408">
        <f t="shared" si="4"/>
        <v>2654.2</v>
      </c>
      <c r="K12" s="409">
        <f t="shared" si="4"/>
        <v>25182.05</v>
      </c>
      <c r="L12" s="410">
        <f t="shared" si="4"/>
        <v>4343</v>
      </c>
      <c r="M12" s="374">
        <f t="shared" si="4"/>
        <v>32179.25</v>
      </c>
      <c r="N12" s="408">
        <f t="shared" si="4"/>
        <v>3276.3400000000006</v>
      </c>
      <c r="O12" s="409">
        <f t="shared" si="4"/>
        <v>25181.314999999999</v>
      </c>
      <c r="P12" s="410">
        <f t="shared" si="4"/>
        <v>4506.9630000000006</v>
      </c>
      <c r="Q12" s="374">
        <f t="shared" si="4"/>
        <v>32964.617999999995</v>
      </c>
      <c r="R12" s="408">
        <f t="shared" si="4"/>
        <v>2561.0200000000004</v>
      </c>
      <c r="S12" s="409">
        <f t="shared" si="4"/>
        <v>24284.27</v>
      </c>
      <c r="T12" s="410">
        <f t="shared" si="4"/>
        <v>5124.33</v>
      </c>
      <c r="U12" s="374">
        <f t="shared" si="4"/>
        <v>31969.620000000003</v>
      </c>
      <c r="V12" s="385">
        <f t="shared" ref="V12:V21" si="5">N12/J12</f>
        <v>1.2343983121091104</v>
      </c>
      <c r="W12" s="386">
        <f t="shared" ref="W12:W21" si="6">P12/L12</f>
        <v>1.0377533962698597</v>
      </c>
      <c r="X12" s="387">
        <f t="shared" ref="X12:X21" si="7">P12/H12</f>
        <v>1.0992592682926832</v>
      </c>
      <c r="Y12" s="388"/>
      <c r="Z12" s="388"/>
      <c r="AA12" s="388"/>
      <c r="AB12" s="388"/>
    </row>
    <row r="13" spans="2:28" s="364" customFormat="1" ht="15.75" x14ac:dyDescent="0.25">
      <c r="B13" s="974" t="s">
        <v>315</v>
      </c>
      <c r="C13" s="975"/>
      <c r="D13" s="975"/>
      <c r="E13" s="976"/>
      <c r="F13" s="381">
        <v>1325</v>
      </c>
      <c r="G13" s="382">
        <v>553.19000000000005</v>
      </c>
      <c r="H13" s="383">
        <v>157</v>
      </c>
      <c r="I13" s="384">
        <f t="shared" ref="I13:I20" si="8">SUM(F13:H13)</f>
        <v>2035.19</v>
      </c>
      <c r="J13" s="381">
        <v>1595</v>
      </c>
      <c r="K13" s="382">
        <v>390</v>
      </c>
      <c r="L13" s="383">
        <v>174</v>
      </c>
      <c r="M13" s="384">
        <f t="shared" ref="M13:M20" si="9">SUM(J13:L13)</f>
        <v>2159</v>
      </c>
      <c r="N13" s="381">
        <v>1799.29</v>
      </c>
      <c r="O13" s="382">
        <v>390.97500000000002</v>
      </c>
      <c r="P13" s="383">
        <v>215.99</v>
      </c>
      <c r="Q13" s="384">
        <f t="shared" ref="Q13:Q20" si="10">SUM(N13:P13)</f>
        <v>2406.2550000000001</v>
      </c>
      <c r="R13" s="381">
        <v>1596.5</v>
      </c>
      <c r="S13" s="382">
        <v>485.47</v>
      </c>
      <c r="T13" s="383">
        <v>214.45</v>
      </c>
      <c r="U13" s="384">
        <f t="shared" ref="U13:U20" si="11">SUM(R13:T13)</f>
        <v>2296.42</v>
      </c>
      <c r="V13" s="385">
        <f t="shared" si="5"/>
        <v>1.1280815047021944</v>
      </c>
      <c r="W13" s="386">
        <f t="shared" si="6"/>
        <v>1.2413218390804599</v>
      </c>
      <c r="X13" s="387">
        <f t="shared" si="7"/>
        <v>1.3757324840764331</v>
      </c>
      <c r="Y13" s="388"/>
      <c r="Z13" s="388"/>
      <c r="AA13" s="388"/>
      <c r="AB13" s="388"/>
    </row>
    <row r="14" spans="2:28" s="364" customFormat="1" ht="15.75" x14ac:dyDescent="0.25">
      <c r="B14" s="974" t="s">
        <v>316</v>
      </c>
      <c r="C14" s="975"/>
      <c r="D14" s="975"/>
      <c r="E14" s="976"/>
      <c r="F14" s="381">
        <v>269</v>
      </c>
      <c r="G14" s="382">
        <v>0</v>
      </c>
      <c r="H14" s="383">
        <v>2806</v>
      </c>
      <c r="I14" s="384">
        <f t="shared" si="8"/>
        <v>3075</v>
      </c>
      <c r="J14" s="381">
        <v>269</v>
      </c>
      <c r="K14" s="382">
        <v>0</v>
      </c>
      <c r="L14" s="383">
        <v>2806</v>
      </c>
      <c r="M14" s="384">
        <f t="shared" si="9"/>
        <v>3075</v>
      </c>
      <c r="N14" s="381">
        <v>56.67</v>
      </c>
      <c r="O14" s="382">
        <v>0</v>
      </c>
      <c r="P14" s="383">
        <v>2716.55</v>
      </c>
      <c r="Q14" s="384">
        <f t="shared" si="10"/>
        <v>2773.2200000000003</v>
      </c>
      <c r="R14" s="381">
        <v>96.4</v>
      </c>
      <c r="S14" s="382">
        <v>0</v>
      </c>
      <c r="T14" s="383">
        <v>3038.04</v>
      </c>
      <c r="U14" s="384">
        <f t="shared" si="11"/>
        <v>3134.44</v>
      </c>
      <c r="V14" s="385">
        <f t="shared" si="5"/>
        <v>0.21066914498141265</v>
      </c>
      <c r="W14" s="386">
        <f t="shared" si="6"/>
        <v>0.96812188168210978</v>
      </c>
      <c r="X14" s="387">
        <f t="shared" si="7"/>
        <v>0.96812188168210978</v>
      </c>
      <c r="Y14" s="388"/>
      <c r="Z14" s="388"/>
      <c r="AA14" s="388"/>
      <c r="AB14" s="388"/>
    </row>
    <row r="15" spans="2:28" s="364" customFormat="1" ht="15.75" x14ac:dyDescent="0.25">
      <c r="B15" s="974" t="s">
        <v>317</v>
      </c>
      <c r="C15" s="975"/>
      <c r="D15" s="975"/>
      <c r="E15" s="976"/>
      <c r="F15" s="381">
        <v>45</v>
      </c>
      <c r="G15" s="382">
        <v>0</v>
      </c>
      <c r="H15" s="383">
        <v>247</v>
      </c>
      <c r="I15" s="384">
        <f t="shared" si="8"/>
        <v>292</v>
      </c>
      <c r="J15" s="381">
        <v>45</v>
      </c>
      <c r="K15" s="382">
        <v>0</v>
      </c>
      <c r="L15" s="383">
        <v>427</v>
      </c>
      <c r="M15" s="384">
        <f t="shared" si="9"/>
        <v>472</v>
      </c>
      <c r="N15" s="381">
        <v>0</v>
      </c>
      <c r="O15" s="382">
        <v>0</v>
      </c>
      <c r="P15" s="383">
        <v>495.51</v>
      </c>
      <c r="Q15" s="384">
        <f t="shared" si="10"/>
        <v>495.51</v>
      </c>
      <c r="R15" s="381">
        <v>95.62</v>
      </c>
      <c r="S15" s="382">
        <v>0</v>
      </c>
      <c r="T15" s="383">
        <v>763.28</v>
      </c>
      <c r="U15" s="384">
        <f t="shared" si="11"/>
        <v>858.9</v>
      </c>
      <c r="V15" s="385">
        <f t="shared" si="5"/>
        <v>0</v>
      </c>
      <c r="W15" s="386">
        <f t="shared" si="6"/>
        <v>1.1604449648711943</v>
      </c>
      <c r="X15" s="387">
        <f t="shared" si="7"/>
        <v>2.0061133603238868</v>
      </c>
      <c r="Y15" s="388"/>
      <c r="Z15" s="388"/>
      <c r="AA15" s="388"/>
      <c r="AB15" s="388"/>
    </row>
    <row r="16" spans="2:28" s="364" customFormat="1" ht="15.75" x14ac:dyDescent="0.25">
      <c r="B16" s="974" t="s">
        <v>318</v>
      </c>
      <c r="C16" s="975"/>
      <c r="D16" s="975"/>
      <c r="E16" s="976"/>
      <c r="F16" s="381">
        <v>540</v>
      </c>
      <c r="G16" s="382">
        <v>0</v>
      </c>
      <c r="H16" s="383">
        <v>688</v>
      </c>
      <c r="I16" s="384">
        <f t="shared" si="8"/>
        <v>1228</v>
      </c>
      <c r="J16" s="381">
        <v>594</v>
      </c>
      <c r="K16" s="382">
        <v>32</v>
      </c>
      <c r="L16" s="383">
        <v>734</v>
      </c>
      <c r="M16" s="384">
        <f t="shared" si="9"/>
        <v>1360</v>
      </c>
      <c r="N16" s="381">
        <v>846.3</v>
      </c>
      <c r="O16" s="382">
        <v>32</v>
      </c>
      <c r="P16" s="383">
        <v>837.13300000000004</v>
      </c>
      <c r="Q16" s="384">
        <f t="shared" si="10"/>
        <v>1715.433</v>
      </c>
      <c r="R16" s="381">
        <v>717.63</v>
      </c>
      <c r="S16" s="382">
        <v>83.37</v>
      </c>
      <c r="T16" s="383">
        <v>778</v>
      </c>
      <c r="U16" s="384">
        <f t="shared" si="11"/>
        <v>1579</v>
      </c>
      <c r="V16" s="385">
        <f t="shared" si="5"/>
        <v>1.4247474747474747</v>
      </c>
      <c r="W16" s="386">
        <f t="shared" si="6"/>
        <v>1.140508174386921</v>
      </c>
      <c r="X16" s="387">
        <f t="shared" si="7"/>
        <v>1.2167630813953489</v>
      </c>
      <c r="Y16" s="388"/>
      <c r="Z16" s="388"/>
      <c r="AA16" s="388"/>
      <c r="AB16" s="388"/>
    </row>
    <row r="17" spans="2:28" s="364" customFormat="1" ht="15.75" x14ac:dyDescent="0.25">
      <c r="B17" s="974" t="s">
        <v>319</v>
      </c>
      <c r="C17" s="975"/>
      <c r="D17" s="975"/>
      <c r="E17" s="976"/>
      <c r="F17" s="381">
        <v>6</v>
      </c>
      <c r="G17" s="382">
        <v>23681.71</v>
      </c>
      <c r="H17" s="383">
        <v>2.5</v>
      </c>
      <c r="I17" s="384">
        <f t="shared" si="8"/>
        <v>23690.21</v>
      </c>
      <c r="J17" s="381">
        <v>116</v>
      </c>
      <c r="K17" s="382">
        <v>23772.44</v>
      </c>
      <c r="L17" s="383">
        <v>2.5</v>
      </c>
      <c r="M17" s="384">
        <f t="shared" si="9"/>
        <v>23890.94</v>
      </c>
      <c r="N17" s="381">
        <v>114.76</v>
      </c>
      <c r="O17" s="382">
        <v>23771.876</v>
      </c>
      <c r="P17" s="383">
        <v>0</v>
      </c>
      <c r="Q17" s="384">
        <f t="shared" si="10"/>
        <v>23886.635999999999</v>
      </c>
      <c r="R17" s="381">
        <v>2.65</v>
      </c>
      <c r="S17" s="382">
        <v>23361.98</v>
      </c>
      <c r="T17" s="383">
        <v>0.27</v>
      </c>
      <c r="U17" s="384">
        <f t="shared" si="11"/>
        <v>23364.9</v>
      </c>
      <c r="V17" s="385">
        <f t="shared" si="5"/>
        <v>0.98931034482758629</v>
      </c>
      <c r="W17" s="386">
        <f t="shared" si="6"/>
        <v>0</v>
      </c>
      <c r="X17" s="387">
        <f t="shared" si="7"/>
        <v>0</v>
      </c>
      <c r="Y17" s="388"/>
      <c r="Z17" s="388"/>
      <c r="AA17" s="388"/>
      <c r="AB17" s="388"/>
    </row>
    <row r="18" spans="2:28" s="364" customFormat="1" ht="15.75" x14ac:dyDescent="0.25">
      <c r="B18" s="974" t="s">
        <v>320</v>
      </c>
      <c r="C18" s="975"/>
      <c r="D18" s="975"/>
      <c r="E18" s="976"/>
      <c r="F18" s="381">
        <v>0</v>
      </c>
      <c r="G18" s="382">
        <v>0</v>
      </c>
      <c r="H18" s="383">
        <v>183.5</v>
      </c>
      <c r="I18" s="384">
        <f t="shared" si="8"/>
        <v>183.5</v>
      </c>
      <c r="J18" s="381">
        <v>0</v>
      </c>
      <c r="K18" s="382">
        <v>0</v>
      </c>
      <c r="L18" s="383">
        <v>183.5</v>
      </c>
      <c r="M18" s="384">
        <f t="shared" si="9"/>
        <v>183.5</v>
      </c>
      <c r="N18" s="381">
        <v>0</v>
      </c>
      <c r="O18" s="382">
        <v>0</v>
      </c>
      <c r="P18" s="383">
        <v>183.35</v>
      </c>
      <c r="Q18" s="384">
        <f t="shared" si="10"/>
        <v>183.35</v>
      </c>
      <c r="R18" s="381">
        <v>0</v>
      </c>
      <c r="S18" s="382">
        <v>0</v>
      </c>
      <c r="T18" s="383">
        <v>183.53</v>
      </c>
      <c r="U18" s="384">
        <f t="shared" si="11"/>
        <v>183.53</v>
      </c>
      <c r="V18" s="385" t="e">
        <f t="shared" si="5"/>
        <v>#DIV/0!</v>
      </c>
      <c r="W18" s="386">
        <f t="shared" si="6"/>
        <v>0.99918256130790184</v>
      </c>
      <c r="X18" s="387">
        <f t="shared" si="7"/>
        <v>0.99918256130790184</v>
      </c>
      <c r="Y18" s="388"/>
      <c r="Z18" s="388"/>
      <c r="AA18" s="388"/>
      <c r="AB18" s="388"/>
    </row>
    <row r="19" spans="2:28" s="364" customFormat="1" ht="15.75" x14ac:dyDescent="0.25">
      <c r="B19" s="974" t="s">
        <v>321</v>
      </c>
      <c r="C19" s="975"/>
      <c r="D19" s="975"/>
      <c r="E19" s="976"/>
      <c r="F19" s="381">
        <v>0</v>
      </c>
      <c r="G19" s="382">
        <v>273.88</v>
      </c>
      <c r="H19" s="383">
        <v>0</v>
      </c>
      <c r="I19" s="384">
        <f t="shared" si="8"/>
        <v>273.88</v>
      </c>
      <c r="J19" s="381">
        <v>27.2</v>
      </c>
      <c r="K19" s="382">
        <v>730</v>
      </c>
      <c r="L19" s="383">
        <v>0</v>
      </c>
      <c r="M19" s="384">
        <f t="shared" si="9"/>
        <v>757.2</v>
      </c>
      <c r="N19" s="381">
        <v>441.96</v>
      </c>
      <c r="O19" s="382">
        <v>735.21900000000005</v>
      </c>
      <c r="P19" s="383">
        <v>42.8</v>
      </c>
      <c r="Q19" s="384">
        <f t="shared" si="10"/>
        <v>1219.979</v>
      </c>
      <c r="R19" s="381">
        <v>45.28</v>
      </c>
      <c r="S19" s="382">
        <v>0</v>
      </c>
      <c r="T19" s="383">
        <v>129</v>
      </c>
      <c r="U19" s="384">
        <f t="shared" si="11"/>
        <v>174.28</v>
      </c>
      <c r="V19" s="385">
        <f t="shared" si="5"/>
        <v>16.248529411764707</v>
      </c>
      <c r="W19" s="386" t="e">
        <f t="shared" si="6"/>
        <v>#DIV/0!</v>
      </c>
      <c r="X19" s="387" t="e">
        <f t="shared" si="7"/>
        <v>#DIV/0!</v>
      </c>
      <c r="Y19" s="388"/>
      <c r="Z19" s="388"/>
      <c r="AA19" s="388"/>
      <c r="AB19" s="388"/>
    </row>
    <row r="20" spans="2:28" s="364" customFormat="1" ht="16.5" thickBot="1" x14ac:dyDescent="0.3">
      <c r="B20" s="989" t="s">
        <v>322</v>
      </c>
      <c r="C20" s="990"/>
      <c r="D20" s="990"/>
      <c r="E20" s="991"/>
      <c r="F20" s="393">
        <v>8</v>
      </c>
      <c r="G20" s="394">
        <v>38.729999999999997</v>
      </c>
      <c r="H20" s="395">
        <v>16</v>
      </c>
      <c r="I20" s="396">
        <f t="shared" si="8"/>
        <v>62.73</v>
      </c>
      <c r="J20" s="393">
        <v>8</v>
      </c>
      <c r="K20" s="394">
        <v>257.61</v>
      </c>
      <c r="L20" s="395">
        <v>16</v>
      </c>
      <c r="M20" s="396">
        <f t="shared" si="9"/>
        <v>281.61</v>
      </c>
      <c r="N20" s="393">
        <v>17.36</v>
      </c>
      <c r="O20" s="394">
        <v>251.245</v>
      </c>
      <c r="P20" s="395">
        <v>15.63</v>
      </c>
      <c r="Q20" s="396">
        <f t="shared" si="10"/>
        <v>284.23500000000001</v>
      </c>
      <c r="R20" s="393">
        <v>6.94</v>
      </c>
      <c r="S20" s="394">
        <v>353.45</v>
      </c>
      <c r="T20" s="395">
        <v>17.760000000000002</v>
      </c>
      <c r="U20" s="396">
        <f t="shared" si="11"/>
        <v>378.15</v>
      </c>
      <c r="V20" s="411">
        <f t="shared" si="5"/>
        <v>2.17</v>
      </c>
      <c r="W20" s="412">
        <f t="shared" si="6"/>
        <v>0.97687500000000005</v>
      </c>
      <c r="X20" s="413">
        <f t="shared" si="7"/>
        <v>0.97687500000000005</v>
      </c>
      <c r="Y20" s="388"/>
      <c r="Z20" s="388"/>
      <c r="AA20" s="388"/>
      <c r="AB20" s="388"/>
    </row>
    <row r="21" spans="2:28" s="420" customFormat="1" ht="17.25" thickTop="1" thickBot="1" x14ac:dyDescent="0.3">
      <c r="B21" s="971" t="s">
        <v>323</v>
      </c>
      <c r="C21" s="972"/>
      <c r="D21" s="972"/>
      <c r="E21" s="973"/>
      <c r="F21" s="414">
        <f t="shared" ref="F21:U21" si="12">F5-F12</f>
        <v>0</v>
      </c>
      <c r="G21" s="415">
        <f t="shared" si="12"/>
        <v>0</v>
      </c>
      <c r="H21" s="415">
        <f t="shared" si="12"/>
        <v>0</v>
      </c>
      <c r="I21" s="416">
        <f>I5-I12</f>
        <v>0</v>
      </c>
      <c r="J21" s="414">
        <f t="shared" si="12"/>
        <v>0</v>
      </c>
      <c r="K21" s="415">
        <f t="shared" si="12"/>
        <v>0</v>
      </c>
      <c r="L21" s="415">
        <f t="shared" si="12"/>
        <v>0</v>
      </c>
      <c r="M21" s="416">
        <f t="shared" si="12"/>
        <v>0</v>
      </c>
      <c r="N21" s="414">
        <f t="shared" si="12"/>
        <v>194.75999999999931</v>
      </c>
      <c r="O21" s="415">
        <f t="shared" si="12"/>
        <v>2.0000000004074536E-3</v>
      </c>
      <c r="P21" s="415">
        <f t="shared" si="12"/>
        <v>-163.96300000000065</v>
      </c>
      <c r="Q21" s="416">
        <f t="shared" si="12"/>
        <v>30.799000000006345</v>
      </c>
      <c r="R21" s="414">
        <f t="shared" si="12"/>
        <v>208.62999999999965</v>
      </c>
      <c r="S21" s="415">
        <f t="shared" si="12"/>
        <v>0</v>
      </c>
      <c r="T21" s="415">
        <f t="shared" si="12"/>
        <v>-457.22000000000025</v>
      </c>
      <c r="U21" s="416">
        <f t="shared" si="12"/>
        <v>-248.59000000000378</v>
      </c>
      <c r="V21" s="417" t="e">
        <f t="shared" si="5"/>
        <v>#DIV/0!</v>
      </c>
      <c r="W21" s="418" t="e">
        <f t="shared" si="6"/>
        <v>#DIV/0!</v>
      </c>
      <c r="X21" s="419" t="e">
        <f t="shared" si="7"/>
        <v>#DIV/0!</v>
      </c>
      <c r="Y21" s="378"/>
      <c r="Z21" s="378"/>
      <c r="AA21" s="378"/>
      <c r="AB21" s="378"/>
    </row>
    <row r="22" spans="2:28" s="426" customFormat="1" ht="16.5" thickBot="1" x14ac:dyDescent="0.3">
      <c r="B22" s="421"/>
      <c r="C22" s="421"/>
      <c r="D22" s="421"/>
      <c r="E22" s="421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3"/>
      <c r="U22" s="423"/>
      <c r="V22" s="424"/>
      <c r="W22" s="424"/>
      <c r="X22" s="425"/>
      <c r="Y22" s="378"/>
      <c r="Z22" s="378"/>
      <c r="AA22" s="378"/>
      <c r="AB22" s="378"/>
    </row>
    <row r="23" spans="2:28" s="426" customFormat="1" ht="16.5" thickBot="1" x14ac:dyDescent="0.3">
      <c r="B23" s="427"/>
      <c r="C23" s="428"/>
      <c r="D23" s="428"/>
      <c r="E23" s="428"/>
      <c r="F23" s="983" t="s">
        <v>324</v>
      </c>
      <c r="G23" s="984"/>
      <c r="H23" s="984"/>
      <c r="I23" s="985"/>
      <c r="J23" s="983" t="s">
        <v>325</v>
      </c>
      <c r="K23" s="984"/>
      <c r="L23" s="984"/>
      <c r="M23" s="985"/>
      <c r="N23" s="1207" t="s">
        <v>282</v>
      </c>
      <c r="O23" s="1208"/>
      <c r="P23" s="1208"/>
      <c r="Q23" s="1209"/>
      <c r="R23" s="960" t="s">
        <v>326</v>
      </c>
      <c r="S23" s="960" t="s">
        <v>327</v>
      </c>
      <c r="T23" s="977" t="s">
        <v>328</v>
      </c>
      <c r="U23" s="979"/>
      <c r="V23" s="979"/>
      <c r="W23" s="979"/>
      <c r="X23" s="979"/>
      <c r="Y23" s="429"/>
      <c r="Z23" s="429"/>
      <c r="AA23" s="429"/>
      <c r="AB23" s="429"/>
    </row>
    <row r="24" spans="2:28" s="420" customFormat="1" ht="26.25" thickBot="1" x14ac:dyDescent="0.3">
      <c r="B24" s="920" t="s">
        <v>329</v>
      </c>
      <c r="C24" s="921"/>
      <c r="D24" s="921"/>
      <c r="E24" s="922"/>
      <c r="F24" s="430" t="s">
        <v>330</v>
      </c>
      <c r="G24" s="431" t="s">
        <v>331</v>
      </c>
      <c r="H24" s="432" t="s">
        <v>332</v>
      </c>
      <c r="I24" s="433" t="s">
        <v>333</v>
      </c>
      <c r="J24" s="430" t="s">
        <v>330</v>
      </c>
      <c r="K24" s="431" t="s">
        <v>331</v>
      </c>
      <c r="L24" s="432" t="s">
        <v>332</v>
      </c>
      <c r="M24" s="433" t="s">
        <v>333</v>
      </c>
      <c r="N24" s="430" t="s">
        <v>330</v>
      </c>
      <c r="O24" s="431" t="s">
        <v>331</v>
      </c>
      <c r="P24" s="432" t="s">
        <v>332</v>
      </c>
      <c r="Q24" s="433" t="s">
        <v>333</v>
      </c>
      <c r="R24" s="961"/>
      <c r="S24" s="961"/>
      <c r="T24" s="978"/>
      <c r="U24" s="434"/>
      <c r="V24" s="434"/>
      <c r="W24" s="434"/>
      <c r="X24" s="435"/>
      <c r="Y24" s="435"/>
      <c r="Z24" s="435"/>
      <c r="AA24" s="435"/>
      <c r="AB24" s="435"/>
    </row>
    <row r="25" spans="2:28" s="420" customFormat="1" ht="16.5" thickBot="1" x14ac:dyDescent="0.3">
      <c r="B25" s="980"/>
      <c r="C25" s="981"/>
      <c r="D25" s="981"/>
      <c r="E25" s="982"/>
      <c r="F25" s="436">
        <v>32179.25</v>
      </c>
      <c r="G25" s="437">
        <v>27836.25</v>
      </c>
      <c r="H25" s="438">
        <f>G25-F25</f>
        <v>-4343</v>
      </c>
      <c r="I25" s="439">
        <v>4343</v>
      </c>
      <c r="J25" s="436">
        <v>32964.620999999999</v>
      </c>
      <c r="K25" s="437">
        <v>28652.42</v>
      </c>
      <c r="L25" s="438">
        <f>K25-J25</f>
        <v>-4312.2010000000009</v>
      </c>
      <c r="M25" s="439">
        <v>4343</v>
      </c>
      <c r="N25" s="436">
        <v>31969.62</v>
      </c>
      <c r="O25" s="437">
        <v>27053.919999999998</v>
      </c>
      <c r="P25" s="438">
        <v>-4915.7</v>
      </c>
      <c r="Q25" s="439">
        <v>4667.1099999999997</v>
      </c>
      <c r="R25" s="440">
        <f>J25/F25</f>
        <v>1.0244061312802504</v>
      </c>
      <c r="S25" s="440">
        <f>K25/G25</f>
        <v>1.0293204005568277</v>
      </c>
      <c r="T25" s="441">
        <f>L25-P25</f>
        <v>603.49899999999889</v>
      </c>
      <c r="U25" s="442"/>
      <c r="V25" s="442"/>
      <c r="W25" s="442"/>
      <c r="X25" s="443"/>
      <c r="Y25" s="443"/>
      <c r="Z25" s="443"/>
      <c r="AA25" s="443"/>
      <c r="AB25" s="443"/>
    </row>
    <row r="26" spans="2:28" s="420" customFormat="1" ht="16.5" thickBot="1" x14ac:dyDescent="0.3">
      <c r="B26" s="928" t="s">
        <v>334</v>
      </c>
      <c r="C26" s="929"/>
      <c r="D26" s="929"/>
      <c r="E26" s="930"/>
      <c r="F26" s="444">
        <f t="shared" ref="F26:Q26" si="13">SUM(F25:F25)</f>
        <v>32179.25</v>
      </c>
      <c r="G26" s="444">
        <f t="shared" si="13"/>
        <v>27836.25</v>
      </c>
      <c r="H26" s="445">
        <f t="shared" si="13"/>
        <v>-4343</v>
      </c>
      <c r="I26" s="446">
        <f t="shared" si="13"/>
        <v>4343</v>
      </c>
      <c r="J26" s="444">
        <f t="shared" si="13"/>
        <v>32964.620999999999</v>
      </c>
      <c r="K26" s="444">
        <f t="shared" si="13"/>
        <v>28652.42</v>
      </c>
      <c r="L26" s="445">
        <f t="shared" si="13"/>
        <v>-4312.2010000000009</v>
      </c>
      <c r="M26" s="446">
        <f t="shared" si="13"/>
        <v>4343</v>
      </c>
      <c r="N26" s="444">
        <f t="shared" si="13"/>
        <v>31969.62</v>
      </c>
      <c r="O26" s="444">
        <f t="shared" si="13"/>
        <v>27053.919999999998</v>
      </c>
      <c r="P26" s="445">
        <f t="shared" si="13"/>
        <v>-4915.7</v>
      </c>
      <c r="Q26" s="446">
        <f t="shared" si="13"/>
        <v>4667.1099999999997</v>
      </c>
      <c r="R26" s="447">
        <f>J26/F26</f>
        <v>1.0244061312802504</v>
      </c>
      <c r="S26" s="447">
        <f>K26/G26</f>
        <v>1.0293204005568277</v>
      </c>
      <c r="T26" s="448">
        <f>L26-P26</f>
        <v>603.49899999999889</v>
      </c>
      <c r="U26" s="442"/>
      <c r="V26" s="442"/>
      <c r="W26" s="442"/>
      <c r="X26" s="443"/>
      <c r="Y26" s="443"/>
      <c r="Z26" s="443"/>
      <c r="AA26" s="443"/>
      <c r="AB26" s="443"/>
    </row>
    <row r="27" spans="2:28" s="450" customFormat="1" ht="13.5" thickBot="1" x14ac:dyDescent="0.25">
      <c r="B27" s="449"/>
      <c r="C27" s="449"/>
      <c r="D27" s="449"/>
      <c r="E27" s="449"/>
      <c r="F27" s="449"/>
      <c r="G27" s="449"/>
      <c r="H27" s="943">
        <f>H26+I26</f>
        <v>0</v>
      </c>
      <c r="I27" s="938"/>
      <c r="J27" s="449"/>
      <c r="K27" s="449"/>
      <c r="L27" s="943">
        <f>L26+M26</f>
        <v>30.798999999999069</v>
      </c>
      <c r="M27" s="938"/>
      <c r="N27" s="449"/>
      <c r="O27" s="449"/>
      <c r="P27" s="943">
        <f>P26+Q26</f>
        <v>-248.59000000000015</v>
      </c>
      <c r="Q27" s="938"/>
      <c r="U27" s="451"/>
      <c r="V27" s="451"/>
      <c r="W27" s="962"/>
      <c r="X27" s="963"/>
      <c r="Y27" s="452"/>
      <c r="Z27" s="452"/>
      <c r="AA27" s="452"/>
      <c r="AB27" s="452"/>
    </row>
    <row r="28" spans="2:28" ht="13.5" thickBot="1" x14ac:dyDescent="0.25"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</row>
    <row r="29" spans="2:28" ht="13.5" thickBot="1" x14ac:dyDescent="0.25">
      <c r="B29" s="964"/>
      <c r="C29" s="965"/>
      <c r="D29" s="965"/>
      <c r="E29" s="966"/>
      <c r="F29" s="967" t="s">
        <v>335</v>
      </c>
      <c r="G29" s="968"/>
      <c r="H29" s="968"/>
      <c r="I29" s="969"/>
      <c r="J29" s="967" t="s">
        <v>336</v>
      </c>
      <c r="K29" s="968"/>
      <c r="L29" s="968"/>
      <c r="M29" s="969"/>
      <c r="N29" s="970"/>
      <c r="O29" s="970"/>
      <c r="P29" s="970"/>
      <c r="Q29" s="970"/>
    </row>
    <row r="30" spans="2:28" ht="13.5" thickBot="1" x14ac:dyDescent="0.25">
      <c r="B30" s="954" t="s">
        <v>337</v>
      </c>
      <c r="C30" s="955"/>
      <c r="D30" s="955"/>
      <c r="E30" s="956"/>
      <c r="F30" s="455" t="s">
        <v>273</v>
      </c>
      <c r="G30" s="456" t="s">
        <v>274</v>
      </c>
      <c r="H30" s="457" t="s">
        <v>338</v>
      </c>
      <c r="I30" s="458" t="s">
        <v>276</v>
      </c>
      <c r="J30" s="455" t="s">
        <v>273</v>
      </c>
      <c r="K30" s="456" t="s">
        <v>274</v>
      </c>
      <c r="L30" s="458" t="s">
        <v>338</v>
      </c>
      <c r="M30" s="458" t="s">
        <v>276</v>
      </c>
      <c r="N30" s="459"/>
      <c r="O30" s="459"/>
      <c r="P30" s="459"/>
      <c r="Q30" s="459"/>
    </row>
    <row r="31" spans="2:28" ht="13.5" thickBot="1" x14ac:dyDescent="0.25">
      <c r="B31" s="957"/>
      <c r="C31" s="958"/>
      <c r="D31" s="958"/>
      <c r="E31" s="959"/>
      <c r="F31" s="460">
        <v>49.29</v>
      </c>
      <c r="G31" s="461">
        <v>35.58</v>
      </c>
      <c r="H31" s="462">
        <v>214.38</v>
      </c>
      <c r="I31" s="463">
        <v>72</v>
      </c>
      <c r="J31" s="460">
        <v>47</v>
      </c>
      <c r="K31" s="461">
        <v>81.900000000000006</v>
      </c>
      <c r="L31" s="463">
        <v>234.7</v>
      </c>
      <c r="M31" s="463">
        <v>0</v>
      </c>
      <c r="N31" s="464"/>
      <c r="O31" s="464"/>
      <c r="P31" s="464"/>
      <c r="Q31" s="464"/>
    </row>
    <row r="32" spans="2:28" ht="14.25" thickTop="1" thickBot="1" x14ac:dyDescent="0.25">
      <c r="B32" s="950" t="s">
        <v>339</v>
      </c>
      <c r="C32" s="951"/>
      <c r="D32" s="952" t="s">
        <v>340</v>
      </c>
      <c r="E32" s="953"/>
      <c r="F32" s="933">
        <v>74</v>
      </c>
      <c r="G32" s="934"/>
      <c r="H32" s="933">
        <v>68</v>
      </c>
      <c r="I32" s="935"/>
      <c r="J32" s="933">
        <v>72</v>
      </c>
      <c r="K32" s="934"/>
      <c r="L32" s="933">
        <v>64</v>
      </c>
      <c r="M32" s="935"/>
      <c r="N32" s="942"/>
      <c r="O32" s="942"/>
      <c r="P32" s="942"/>
      <c r="Q32" s="942"/>
    </row>
    <row r="33" spans="1:28" ht="13.5" thickBot="1" x14ac:dyDescent="0.25">
      <c r="B33" s="944" t="s">
        <v>341</v>
      </c>
      <c r="C33" s="945"/>
      <c r="D33" s="945"/>
      <c r="E33" s="946"/>
      <c r="F33" s="947">
        <v>23.02</v>
      </c>
      <c r="G33" s="948"/>
      <c r="H33" s="948"/>
      <c r="I33" s="949"/>
      <c r="J33" s="947">
        <v>25.26</v>
      </c>
      <c r="K33" s="948"/>
      <c r="L33" s="948"/>
      <c r="M33" s="949"/>
      <c r="N33" s="942"/>
      <c r="O33" s="942"/>
      <c r="P33" s="942"/>
      <c r="Q33" s="942"/>
    </row>
    <row r="34" spans="1:28" ht="13.5" thickBot="1" x14ac:dyDescent="0.25">
      <c r="B34" s="466"/>
      <c r="C34" s="466"/>
      <c r="D34" s="466"/>
      <c r="E34" s="466"/>
      <c r="F34" s="467"/>
      <c r="G34" s="467"/>
      <c r="H34" s="467"/>
      <c r="I34" s="467"/>
      <c r="J34" s="467"/>
      <c r="K34" s="467"/>
      <c r="L34" s="467"/>
      <c r="M34" s="467"/>
      <c r="N34" s="467"/>
      <c r="O34" s="467"/>
      <c r="P34" s="467"/>
      <c r="Q34" s="467"/>
    </row>
    <row r="35" spans="1:28" ht="13.5" thickBot="1" x14ac:dyDescent="0.25">
      <c r="B35" s="923"/>
      <c r="C35" s="924"/>
      <c r="D35" s="924"/>
      <c r="E35" s="925"/>
      <c r="F35" s="936" t="s">
        <v>325</v>
      </c>
      <c r="G35" s="937"/>
      <c r="H35" s="937"/>
      <c r="I35" s="937"/>
      <c r="J35" s="937"/>
      <c r="K35" s="937"/>
      <c r="L35" s="938"/>
      <c r="M35" s="468"/>
      <c r="N35" s="923"/>
      <c r="O35" s="924"/>
      <c r="P35" s="924"/>
      <c r="Q35" s="925"/>
      <c r="R35" s="936" t="s">
        <v>282</v>
      </c>
      <c r="S35" s="937"/>
      <c r="T35" s="937"/>
      <c r="U35" s="937"/>
      <c r="V35" s="937"/>
      <c r="W35" s="937"/>
      <c r="X35" s="938"/>
      <c r="Y35" s="452"/>
      <c r="Z35" s="939" t="s">
        <v>328</v>
      </c>
      <c r="AA35" s="940"/>
      <c r="AB35" s="941"/>
    </row>
    <row r="36" spans="1:28" ht="39" thickBot="1" x14ac:dyDescent="0.25">
      <c r="B36" s="920" t="s">
        <v>342</v>
      </c>
      <c r="C36" s="921"/>
      <c r="D36" s="921"/>
      <c r="E36" s="922"/>
      <c r="F36" s="469" t="s">
        <v>343</v>
      </c>
      <c r="G36" s="470" t="s">
        <v>344</v>
      </c>
      <c r="H36" s="471" t="s">
        <v>345</v>
      </c>
      <c r="I36" s="469" t="s">
        <v>346</v>
      </c>
      <c r="J36" s="472" t="s">
        <v>347</v>
      </c>
      <c r="K36" s="471" t="s">
        <v>348</v>
      </c>
      <c r="L36" s="473" t="s">
        <v>332</v>
      </c>
      <c r="M36" s="474"/>
      <c r="N36" s="920" t="s">
        <v>349</v>
      </c>
      <c r="O36" s="921"/>
      <c r="P36" s="921"/>
      <c r="Q36" s="922"/>
      <c r="R36" s="475" t="s">
        <v>343</v>
      </c>
      <c r="S36" s="476" t="s">
        <v>344</v>
      </c>
      <c r="T36" s="477" t="s">
        <v>345</v>
      </c>
      <c r="U36" s="475" t="s">
        <v>346</v>
      </c>
      <c r="V36" s="478" t="s">
        <v>347</v>
      </c>
      <c r="W36" s="477" t="s">
        <v>348</v>
      </c>
      <c r="X36" s="479" t="s">
        <v>332</v>
      </c>
      <c r="Y36" s="480"/>
      <c r="Z36" s="481" t="s">
        <v>350</v>
      </c>
      <c r="AA36" s="482" t="s">
        <v>351</v>
      </c>
      <c r="AB36" s="483" t="s">
        <v>352</v>
      </c>
    </row>
    <row r="37" spans="1:28" s="484" customFormat="1" ht="13.5" thickBot="1" x14ac:dyDescent="0.25">
      <c r="B37" s="1204"/>
      <c r="C37" s="1205"/>
      <c r="D37" s="1205"/>
      <c r="E37" s="1206"/>
      <c r="F37" s="485">
        <v>32864.79</v>
      </c>
      <c r="G37" s="486">
        <v>99.83</v>
      </c>
      <c r="H37" s="526">
        <f>F37+G37</f>
        <v>32964.620000000003</v>
      </c>
      <c r="I37" s="488">
        <v>32700.83</v>
      </c>
      <c r="J37" s="488">
        <v>294.58999999999997</v>
      </c>
      <c r="K37" s="526">
        <f>I37+J37</f>
        <v>32995.42</v>
      </c>
      <c r="L37" s="527">
        <f>K37-H37</f>
        <v>30.799999999995634</v>
      </c>
      <c r="M37" s="528"/>
      <c r="N37" s="1204"/>
      <c r="O37" s="1205"/>
      <c r="P37" s="1205"/>
      <c r="Q37" s="1206"/>
      <c r="R37" s="485">
        <v>31841.87</v>
      </c>
      <c r="S37" s="486">
        <v>127.82</v>
      </c>
      <c r="T37" s="526">
        <f>R37+S37</f>
        <v>31969.69</v>
      </c>
      <c r="U37" s="488">
        <v>31384.65</v>
      </c>
      <c r="V37" s="488">
        <v>336.44</v>
      </c>
      <c r="W37" s="526">
        <f>U37+V37</f>
        <v>31721.09</v>
      </c>
      <c r="X37" s="527">
        <f>W37-T37</f>
        <v>-248.59999999999854</v>
      </c>
      <c r="Y37" s="491"/>
      <c r="Z37" s="492">
        <f>H37-T37</f>
        <v>994.93000000000393</v>
      </c>
      <c r="AA37" s="493">
        <f>K37-W37</f>
        <v>1274.3299999999981</v>
      </c>
      <c r="AB37" s="494">
        <f>Z37-AA37</f>
        <v>-279.39999999999418</v>
      </c>
    </row>
    <row r="38" spans="1:28" s="484" customFormat="1" ht="13.5" thickBot="1" x14ac:dyDescent="0.25">
      <c r="A38" s="454"/>
      <c r="B38" s="928" t="s">
        <v>334</v>
      </c>
      <c r="C38" s="929"/>
      <c r="D38" s="929"/>
      <c r="E38" s="930"/>
      <c r="F38" s="931" t="s">
        <v>353</v>
      </c>
      <c r="G38" s="932"/>
      <c r="H38" s="495">
        <f>I37-F37</f>
        <v>-163.95999999999913</v>
      </c>
      <c r="I38" s="496" t="s">
        <v>354</v>
      </c>
      <c r="J38" s="497"/>
      <c r="K38" s="495">
        <f>J37-G37</f>
        <v>194.76</v>
      </c>
      <c r="L38" s="498">
        <f>H38+K38</f>
        <v>30.800000000000864</v>
      </c>
      <c r="M38" s="499"/>
      <c r="N38" s="928" t="s">
        <v>334</v>
      </c>
      <c r="O38" s="929"/>
      <c r="P38" s="929"/>
      <c r="Q38" s="930"/>
      <c r="R38" s="931" t="s">
        <v>353</v>
      </c>
      <c r="S38" s="932"/>
      <c r="T38" s="495">
        <f>U37-R37</f>
        <v>-457.21999999999753</v>
      </c>
      <c r="U38" s="496" t="s">
        <v>354</v>
      </c>
      <c r="V38" s="497"/>
      <c r="W38" s="495">
        <f>V37-S37</f>
        <v>208.62</v>
      </c>
      <c r="X38" s="498">
        <f>T38+W38</f>
        <v>-248.59999999999752</v>
      </c>
      <c r="Y38" s="500"/>
      <c r="Z38" s="501">
        <f>SUM(Z37:Z37)</f>
        <v>994.93000000000393</v>
      </c>
      <c r="AA38" s="502">
        <f>SUM(AA37:AA37)</f>
        <v>1274.3299999999981</v>
      </c>
      <c r="AB38" s="503">
        <f>Z38-AA38</f>
        <v>-279.39999999999418</v>
      </c>
    </row>
    <row r="39" spans="1:28" s="484" customFormat="1" ht="13.5" thickBot="1" x14ac:dyDescent="0.25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Y39" s="507"/>
    </row>
    <row r="40" spans="1:28" s="484" customFormat="1" ht="12.75" x14ac:dyDescent="0.2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08" t="s">
        <v>355</v>
      </c>
      <c r="AA40" s="509"/>
      <c r="AB40" s="510">
        <f>H38/T38</f>
        <v>0.35860198591487691</v>
      </c>
    </row>
    <row r="41" spans="1:28" s="484" customFormat="1" ht="13.5" thickBot="1" x14ac:dyDescent="0.25">
      <c r="F41" s="504"/>
      <c r="G41" s="504"/>
      <c r="H41" s="490"/>
      <c r="I41" s="490"/>
      <c r="J41" s="490"/>
      <c r="K41" s="505"/>
      <c r="L41" s="490"/>
      <c r="M41" s="490"/>
      <c r="N41" s="490"/>
      <c r="O41" s="506"/>
      <c r="P41" s="490"/>
      <c r="Q41" s="490"/>
      <c r="R41" s="490"/>
      <c r="Z41" s="511" t="s">
        <v>356</v>
      </c>
      <c r="AA41" s="512"/>
      <c r="AB41" s="513">
        <f>K38/W38</f>
        <v>0.93356341673856769</v>
      </c>
    </row>
    <row r="42" spans="1:28" s="484" customFormat="1" ht="13.5" thickBot="1" x14ac:dyDescent="0.25">
      <c r="A42" s="454"/>
      <c r="B42" s="454"/>
      <c r="C42" s="514" t="s">
        <v>357</v>
      </c>
      <c r="D42" s="454" t="s">
        <v>106</v>
      </c>
      <c r="E42" s="454"/>
      <c r="F42" s="454"/>
      <c r="G42" s="454"/>
      <c r="H42" s="515" t="s">
        <v>358</v>
      </c>
      <c r="I42" s="515"/>
      <c r="J42" s="516"/>
      <c r="K42" s="517"/>
      <c r="L42" s="518"/>
      <c r="M42" s="453"/>
      <c r="N42" s="453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519" t="s">
        <v>359</v>
      </c>
      <c r="AA42" s="520"/>
      <c r="AB42" s="521">
        <f>L38/X38</f>
        <v>-0.12389380530973923</v>
      </c>
    </row>
    <row r="43" spans="1:28" ht="12.75" x14ac:dyDescent="0.2">
      <c r="C43" s="926" t="s">
        <v>370</v>
      </c>
      <c r="D43" s="926"/>
      <c r="J43" s="454" t="s">
        <v>107</v>
      </c>
      <c r="L43" s="927"/>
      <c r="M43" s="927"/>
      <c r="N43" s="927"/>
    </row>
    <row r="44" spans="1:28" s="484" customFormat="1" ht="12.75" x14ac:dyDescent="0.2">
      <c r="A44" s="454"/>
      <c r="B44" s="454"/>
      <c r="C44" s="514"/>
      <c r="D44" s="514"/>
      <c r="E44" s="454"/>
      <c r="F44" s="454"/>
      <c r="G44" s="454"/>
      <c r="H44" s="454"/>
      <c r="I44" s="454"/>
      <c r="K44" s="454"/>
      <c r="L44" s="453"/>
      <c r="M44" s="453"/>
      <c r="N44" s="453"/>
      <c r="O44" s="454"/>
      <c r="P44" s="454"/>
      <c r="Q44" s="454"/>
      <c r="R44" s="454"/>
      <c r="S44" s="454"/>
      <c r="T44" s="454"/>
      <c r="U44" s="454"/>
      <c r="W44" s="454"/>
      <c r="X44" s="454"/>
      <c r="Y44" s="454"/>
      <c r="Z44" s="454"/>
      <c r="AA44" s="454"/>
      <c r="AB44" s="454"/>
    </row>
    <row r="45" spans="1:28" ht="12.75" x14ac:dyDescent="0.2"/>
    <row r="46" spans="1:28" ht="12.75" x14ac:dyDescent="0.2">
      <c r="J46" s="524" t="s">
        <v>280</v>
      </c>
    </row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0" hidden="1" customHeight="1" x14ac:dyDescent="0.2"/>
    <row r="216" ht="0" hidden="1" customHeight="1" x14ac:dyDescent="0.2"/>
    <row r="217" ht="0" hidden="1" customHeight="1" x14ac:dyDescent="0.2"/>
    <row r="218" ht="0" hidden="1" customHeight="1" x14ac:dyDescent="0.2"/>
    <row r="219" ht="0" hidden="1" customHeight="1" x14ac:dyDescent="0.2"/>
    <row r="220" ht="0" hidden="1" customHeight="1" x14ac:dyDescent="0.2"/>
    <row r="221" ht="0" hidden="1" customHeight="1" x14ac:dyDescent="0.2"/>
    <row r="222" ht="0" hidden="1" customHeight="1" x14ac:dyDescent="0.2"/>
    <row r="223" ht="0" hidden="1" customHeight="1" x14ac:dyDescent="0.2"/>
    <row r="224" ht="0" hidden="1" customHeight="1" x14ac:dyDescent="0.2"/>
    <row r="225" ht="0" hidden="1" customHeight="1" x14ac:dyDescent="0.2"/>
    <row r="226" ht="0" hidden="1" customHeight="1" x14ac:dyDescent="0.2"/>
    <row r="227" ht="0" hidden="1" customHeight="1" x14ac:dyDescent="0.2"/>
    <row r="228" ht="0" hidden="1" customHeight="1" x14ac:dyDescent="0.2"/>
  </sheetData>
  <mergeCells count="78"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C11:E11"/>
    <mergeCell ref="N3:Q3"/>
    <mergeCell ref="R3:U3"/>
    <mergeCell ref="V3:V4"/>
    <mergeCell ref="W3:W4"/>
    <mergeCell ref="B4:E4"/>
    <mergeCell ref="B5:E5"/>
    <mergeCell ref="C6:E6"/>
    <mergeCell ref="C7:E7"/>
    <mergeCell ref="C8:E8"/>
    <mergeCell ref="C9:E9"/>
    <mergeCell ref="C10:E10"/>
    <mergeCell ref="F23:I23"/>
    <mergeCell ref="J23:M23"/>
    <mergeCell ref="B12:E12"/>
    <mergeCell ref="B13:E13"/>
    <mergeCell ref="B14:E14"/>
    <mergeCell ref="B15:E15"/>
    <mergeCell ref="B16:E16"/>
    <mergeCell ref="B17:E17"/>
    <mergeCell ref="B24:E24"/>
    <mergeCell ref="B18:E18"/>
    <mergeCell ref="B19:E19"/>
    <mergeCell ref="B20:E20"/>
    <mergeCell ref="B21:E21"/>
    <mergeCell ref="W27:X27"/>
    <mergeCell ref="N23:Q23"/>
    <mergeCell ref="R23:R24"/>
    <mergeCell ref="S23:S24"/>
    <mergeCell ref="T23:T24"/>
    <mergeCell ref="U23:X23"/>
    <mergeCell ref="B25:E25"/>
    <mergeCell ref="B26:E26"/>
    <mergeCell ref="H27:I27"/>
    <mergeCell ref="L27:M27"/>
    <mergeCell ref="P27:Q27"/>
    <mergeCell ref="B29:E29"/>
    <mergeCell ref="F29:I29"/>
    <mergeCell ref="J29:M29"/>
    <mergeCell ref="N29:Q29"/>
    <mergeCell ref="B30:E31"/>
    <mergeCell ref="Z35:AB35"/>
    <mergeCell ref="B36:E36"/>
    <mergeCell ref="N36:Q36"/>
    <mergeCell ref="L32:M32"/>
    <mergeCell ref="N32:O32"/>
    <mergeCell ref="P32:Q32"/>
    <mergeCell ref="B33:E33"/>
    <mergeCell ref="F33:I33"/>
    <mergeCell ref="J33:M33"/>
    <mergeCell ref="N33:Q33"/>
    <mergeCell ref="B32:C32"/>
    <mergeCell ref="D32:E32"/>
    <mergeCell ref="F32:G32"/>
    <mergeCell ref="H32:I32"/>
    <mergeCell ref="J32:K32"/>
    <mergeCell ref="R38:S38"/>
    <mergeCell ref="B35:E35"/>
    <mergeCell ref="F35:L35"/>
    <mergeCell ref="N35:Q35"/>
    <mergeCell ref="R35:X35"/>
    <mergeCell ref="C43:D43"/>
    <mergeCell ref="L43:N43"/>
    <mergeCell ref="B37:E37"/>
    <mergeCell ref="N37:Q37"/>
    <mergeCell ref="B38:E38"/>
    <mergeCell ref="F38:G38"/>
    <mergeCell ref="N38:Q38"/>
  </mergeCells>
  <pageMargins left="0.7" right="0.7" top="0.78740157499999996" bottom="0.78740157499999996" header="0.3" footer="0.3"/>
  <pageSetup paperSize="9" scale="3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workbookViewId="0">
      <selection activeCell="B30" sqref="B30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157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3770</v>
      </c>
      <c r="D9" s="12"/>
      <c r="E9" s="21" t="s">
        <v>9</v>
      </c>
      <c r="F9" s="20">
        <v>800</v>
      </c>
      <c r="G9" s="12"/>
      <c r="H9" s="1"/>
    </row>
    <row r="10" spans="1:8" x14ac:dyDescent="0.2">
      <c r="A10" s="1"/>
      <c r="B10" s="22" t="s">
        <v>10</v>
      </c>
      <c r="C10" s="23">
        <v>3450</v>
      </c>
      <c r="D10" s="12"/>
      <c r="E10" s="24" t="s">
        <v>11</v>
      </c>
      <c r="F10" s="23"/>
      <c r="G10" s="12"/>
      <c r="H10" s="1"/>
    </row>
    <row r="11" spans="1:8" x14ac:dyDescent="0.2">
      <c r="A11" s="1"/>
      <c r="B11" s="25" t="s">
        <v>12</v>
      </c>
      <c r="C11" s="26">
        <v>34</v>
      </c>
      <c r="D11" s="12"/>
      <c r="E11" s="24" t="s">
        <v>13</v>
      </c>
      <c r="F11" s="23">
        <v>429</v>
      </c>
      <c r="G11" s="12"/>
      <c r="H11" s="1"/>
    </row>
    <row r="12" spans="1:8" x14ac:dyDescent="0.2">
      <c r="A12" s="1"/>
      <c r="B12" s="22" t="s">
        <v>14</v>
      </c>
      <c r="C12" s="23">
        <v>18293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/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>
        <v>11</v>
      </c>
      <c r="D14" s="12"/>
      <c r="E14" s="24" t="s">
        <v>19</v>
      </c>
      <c r="F14" s="23">
        <v>725</v>
      </c>
      <c r="G14" s="12"/>
      <c r="H14" s="1"/>
    </row>
    <row r="15" spans="1:8" ht="15" x14ac:dyDescent="0.2">
      <c r="A15" s="1"/>
      <c r="B15" s="22" t="s">
        <v>20</v>
      </c>
      <c r="C15" s="23">
        <v>100</v>
      </c>
      <c r="D15" s="12"/>
      <c r="E15" s="27" t="s">
        <v>21</v>
      </c>
      <c r="F15" s="28">
        <f>SUM(F9:F14)</f>
        <v>1954</v>
      </c>
      <c r="G15" s="12"/>
      <c r="H15" s="1"/>
    </row>
    <row r="16" spans="1:8" x14ac:dyDescent="0.2">
      <c r="A16" s="1"/>
      <c r="B16" s="22" t="s">
        <v>22</v>
      </c>
      <c r="C16" s="23">
        <v>57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25715</v>
      </c>
      <c r="D17" s="12"/>
      <c r="E17" s="24" t="s">
        <v>24</v>
      </c>
      <c r="F17" s="29">
        <f>F18+F19+F20+F21+F22+F23</f>
        <v>0</v>
      </c>
      <c r="G17" s="12"/>
      <c r="H17" s="1"/>
    </row>
    <row r="18" spans="1:8" x14ac:dyDescent="0.2">
      <c r="A18" s="1"/>
      <c r="B18" s="22"/>
      <c r="C18" s="29"/>
      <c r="D18" s="12"/>
      <c r="E18" s="31" t="s">
        <v>33</v>
      </c>
      <c r="F18" s="32"/>
      <c r="G18" s="12"/>
      <c r="H18" s="1"/>
    </row>
    <row r="19" spans="1:8" x14ac:dyDescent="0.2">
      <c r="A19" s="1"/>
      <c r="B19" s="22" t="s">
        <v>26</v>
      </c>
      <c r="C19" s="23">
        <v>7224</v>
      </c>
      <c r="D19" s="12"/>
      <c r="E19" s="33" t="s">
        <v>33</v>
      </c>
      <c r="F19" s="34"/>
      <c r="G19" s="12"/>
      <c r="H19" s="1"/>
    </row>
    <row r="20" spans="1:8" x14ac:dyDescent="0.2">
      <c r="A20" s="1"/>
      <c r="B20" s="22" t="s">
        <v>28</v>
      </c>
      <c r="C20" s="23">
        <v>13301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4478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429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228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25660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228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55</v>
      </c>
      <c r="D26" s="18"/>
      <c r="E26" s="27" t="s">
        <v>39</v>
      </c>
      <c r="F26" s="28">
        <f>F17+F24+F25</f>
        <v>228</v>
      </c>
      <c r="G26" s="18"/>
      <c r="H26" s="1"/>
    </row>
    <row r="27" spans="1:8" x14ac:dyDescent="0.2">
      <c r="A27" s="1"/>
      <c r="B27" s="19" t="s">
        <v>40</v>
      </c>
      <c r="C27" s="20">
        <v>-3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58</v>
      </c>
      <c r="D28" s="12"/>
      <c r="E28" s="41" t="s">
        <v>42</v>
      </c>
      <c r="F28" s="42">
        <f>F15-F26</f>
        <v>1726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334</v>
      </c>
      <c r="D32" s="12"/>
      <c r="E32" s="46" t="s">
        <v>47</v>
      </c>
      <c r="F32" s="47">
        <v>498</v>
      </c>
      <c r="G32" s="12"/>
      <c r="H32" s="1"/>
    </row>
    <row r="33" spans="1:8" x14ac:dyDescent="0.2">
      <c r="A33" s="1"/>
      <c r="B33" s="22" t="s">
        <v>48</v>
      </c>
      <c r="C33" s="23"/>
      <c r="D33" s="12"/>
      <c r="E33" s="22" t="s">
        <v>48</v>
      </c>
      <c r="F33" s="23"/>
      <c r="G33" s="12"/>
      <c r="H33" s="1"/>
    </row>
    <row r="34" spans="1:8" x14ac:dyDescent="0.2">
      <c r="A34" s="1"/>
      <c r="B34" s="22" t="s">
        <v>49</v>
      </c>
      <c r="C34" s="23">
        <v>137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471</v>
      </c>
      <c r="D35" s="18"/>
      <c r="E35" s="30" t="s">
        <v>21</v>
      </c>
      <c r="F35" s="28">
        <f>SUM(F32:F33)</f>
        <v>498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/>
      <c r="D37" s="12"/>
      <c r="E37" s="22" t="s">
        <v>51</v>
      </c>
      <c r="F37" s="23">
        <v>100</v>
      </c>
      <c r="G37" s="12"/>
      <c r="H37" s="1"/>
    </row>
    <row r="38" spans="1:8" x14ac:dyDescent="0.2">
      <c r="A38" s="1"/>
      <c r="B38" s="22" t="s">
        <v>52</v>
      </c>
      <c r="C38" s="23"/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11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11</v>
      </c>
      <c r="D40" s="18"/>
      <c r="E40" s="30" t="s">
        <v>39</v>
      </c>
      <c r="F40" s="28">
        <f>F37</f>
        <v>100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460</v>
      </c>
      <c r="D42" s="16"/>
      <c r="E42" s="48" t="s">
        <v>55</v>
      </c>
      <c r="F42" s="42">
        <f>F35-F40</f>
        <v>398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116</v>
      </c>
      <c r="D45" s="12"/>
      <c r="E45" s="19" t="s">
        <v>59</v>
      </c>
      <c r="F45" s="20">
        <v>51</v>
      </c>
      <c r="G45" s="12"/>
      <c r="H45" s="1"/>
    </row>
    <row r="46" spans="1:8" ht="15" thickBot="1" x14ac:dyDescent="0.25">
      <c r="A46" s="1"/>
      <c r="B46" s="53" t="s">
        <v>60</v>
      </c>
      <c r="C46" s="54">
        <v>132</v>
      </c>
      <c r="D46" s="12"/>
      <c r="E46" s="55" t="s">
        <v>61</v>
      </c>
      <c r="F46" s="56"/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248</v>
      </c>
      <c r="D47" s="12"/>
      <c r="E47" s="58" t="s">
        <v>62</v>
      </c>
      <c r="F47" s="59">
        <f>SUM(F45:F46)</f>
        <v>51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/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/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60</v>
      </c>
      <c r="D51" s="12"/>
      <c r="E51" s="64" t="s">
        <v>67</v>
      </c>
      <c r="F51" s="65">
        <v>5019</v>
      </c>
      <c r="G51" s="1"/>
      <c r="H51" s="1"/>
    </row>
    <row r="52" spans="1:8" x14ac:dyDescent="0.2">
      <c r="A52" s="1"/>
      <c r="B52" s="53" t="s">
        <v>68</v>
      </c>
      <c r="C52" s="54">
        <v>9</v>
      </c>
      <c r="D52" s="12"/>
      <c r="E52" s="66" t="s">
        <v>69</v>
      </c>
      <c r="F52" s="67">
        <v>22</v>
      </c>
      <c r="G52" s="1"/>
      <c r="H52" s="1"/>
    </row>
    <row r="53" spans="1:8" ht="15" thickBot="1" x14ac:dyDescent="0.25">
      <c r="A53" s="1"/>
      <c r="B53" s="53" t="s">
        <v>70</v>
      </c>
      <c r="C53" s="54"/>
      <c r="D53" s="12"/>
      <c r="E53" s="68" t="s">
        <v>71</v>
      </c>
      <c r="F53" s="69">
        <v>1</v>
      </c>
      <c r="G53" s="1"/>
      <c r="H53" s="1"/>
    </row>
    <row r="54" spans="1:8" ht="15" x14ac:dyDescent="0.2">
      <c r="A54" s="1"/>
      <c r="B54" s="53" t="s">
        <v>72</v>
      </c>
      <c r="C54" s="54">
        <v>21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90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9856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158</v>
      </c>
      <c r="D57" s="12"/>
      <c r="E57" s="39" t="s">
        <v>76</v>
      </c>
      <c r="F57" s="40">
        <v>16367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950</v>
      </c>
      <c r="D60" s="12"/>
      <c r="E60" s="19" t="s">
        <v>80</v>
      </c>
      <c r="F60" s="20"/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3581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950</v>
      </c>
      <c r="D62" s="12"/>
      <c r="E62" s="82" t="s">
        <v>83</v>
      </c>
      <c r="F62" s="83">
        <f>SUM(F60:F61)</f>
        <v>3581</v>
      </c>
      <c r="G62" s="12"/>
      <c r="H62" s="1"/>
    </row>
    <row r="63" spans="1:8" ht="15" thickBot="1" x14ac:dyDescent="0.25">
      <c r="A63" s="1"/>
      <c r="B63" s="84" t="s">
        <v>158</v>
      </c>
      <c r="C63" s="85">
        <v>197</v>
      </c>
      <c r="D63" s="12"/>
      <c r="E63" s="39" t="s">
        <v>85</v>
      </c>
      <c r="F63" s="40"/>
      <c r="G63" s="12"/>
      <c r="H63" s="1"/>
    </row>
    <row r="64" spans="1:8" x14ac:dyDescent="0.2">
      <c r="A64" s="1"/>
      <c r="B64" s="84" t="s">
        <v>159</v>
      </c>
      <c r="C64" s="85">
        <v>685</v>
      </c>
      <c r="D64" s="12"/>
      <c r="E64" s="12"/>
      <c r="F64" s="75"/>
      <c r="G64" s="12"/>
      <c r="H64" s="1"/>
    </row>
    <row r="65" spans="1:8" x14ac:dyDescent="0.2">
      <c r="A65" s="1"/>
      <c r="B65" s="84" t="s">
        <v>160</v>
      </c>
      <c r="C65" s="85">
        <v>68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261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/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261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/>
      <c r="G70" s="12"/>
      <c r="H70" s="1"/>
    </row>
    <row r="71" spans="1:8" x14ac:dyDescent="0.2">
      <c r="A71" s="1"/>
      <c r="B71" s="89" t="s">
        <v>161</v>
      </c>
      <c r="C71" s="12"/>
      <c r="D71" s="12"/>
      <c r="E71" s="22" t="s">
        <v>93</v>
      </c>
      <c r="F71" s="23"/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/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162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42060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topLeftCell="A19" zoomScale="85" zoomScaleNormal="85" workbookViewId="0">
      <selection activeCell="L47" sqref="L47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157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2840</v>
      </c>
      <c r="G5" s="372">
        <f>SUM(G6:G10)</f>
        <v>17635</v>
      </c>
      <c r="H5" s="373">
        <f>SUM(H6:H10)</f>
        <v>3903</v>
      </c>
      <c r="I5" s="374">
        <f t="shared" ref="I5:I10" si="0">SUM(F5:H5)</f>
        <v>24378</v>
      </c>
      <c r="J5" s="371">
        <f>SUM(J6:J10)</f>
        <v>3040</v>
      </c>
      <c r="K5" s="372">
        <f>SUM(K6:K10)</f>
        <v>18012</v>
      </c>
      <c r="L5" s="373">
        <f>SUM(L6:L10)</f>
        <v>3484</v>
      </c>
      <c r="M5" s="374">
        <f t="shared" ref="M5:M10" si="1">SUM(J5:L5)</f>
        <v>24536</v>
      </c>
      <c r="N5" s="371">
        <f>SUM(N6:N10)</f>
        <v>3949</v>
      </c>
      <c r="O5" s="372">
        <f>SUM(O6:O10)</f>
        <v>18012</v>
      </c>
      <c r="P5" s="373">
        <f>SUM(P6:P10)</f>
        <v>3484</v>
      </c>
      <c r="Q5" s="374">
        <f t="shared" ref="Q5:Q10" si="2">SUM(N5:P5)</f>
        <v>25445</v>
      </c>
      <c r="R5" s="371">
        <f>SUM(R6:R10)</f>
        <v>4280</v>
      </c>
      <c r="S5" s="372">
        <f>SUM(S6:S10)</f>
        <v>18186</v>
      </c>
      <c r="T5" s="373">
        <f>SUM(T6:T10)</f>
        <v>3434</v>
      </c>
      <c r="U5" s="374">
        <f t="shared" ref="U5:U10" si="3">SUM(R5:T5)</f>
        <v>25900</v>
      </c>
      <c r="V5" s="375">
        <f>N5/J5</f>
        <v>1.2990131578947368</v>
      </c>
      <c r="W5" s="376">
        <f>P5/L5</f>
        <v>1</v>
      </c>
      <c r="X5" s="377">
        <f>P5/H5</f>
        <v>0.89264668203945685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370</v>
      </c>
      <c r="G6" s="382"/>
      <c r="H6" s="383"/>
      <c r="I6" s="384">
        <f t="shared" si="0"/>
        <v>370</v>
      </c>
      <c r="J6" s="381">
        <v>370</v>
      </c>
      <c r="K6" s="382"/>
      <c r="L6" s="383"/>
      <c r="M6" s="384">
        <f t="shared" si="1"/>
        <v>370</v>
      </c>
      <c r="N6" s="381">
        <v>270</v>
      </c>
      <c r="O6" s="382"/>
      <c r="P6" s="383" t="s">
        <v>187</v>
      </c>
      <c r="Q6" s="384">
        <f t="shared" si="2"/>
        <v>270</v>
      </c>
      <c r="R6" s="381">
        <v>322</v>
      </c>
      <c r="S6" s="382"/>
      <c r="T6" s="383"/>
      <c r="U6" s="384">
        <f t="shared" si="3"/>
        <v>322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/>
      <c r="G7" s="382"/>
      <c r="H7" s="383"/>
      <c r="I7" s="384">
        <f t="shared" si="0"/>
        <v>0</v>
      </c>
      <c r="J7" s="381"/>
      <c r="K7" s="382"/>
      <c r="L7" s="383"/>
      <c r="M7" s="384">
        <f t="shared" si="1"/>
        <v>0</v>
      </c>
      <c r="N7" s="381"/>
      <c r="O7" s="382"/>
      <c r="P7" s="383"/>
      <c r="Q7" s="384">
        <f t="shared" si="2"/>
        <v>0</v>
      </c>
      <c r="R7" s="381">
        <v>48</v>
      </c>
      <c r="S7" s="382"/>
      <c r="T7" s="383"/>
      <c r="U7" s="384">
        <f t="shared" si="3"/>
        <v>48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1070</v>
      </c>
      <c r="G8" s="382"/>
      <c r="H8" s="383">
        <v>3903</v>
      </c>
      <c r="I8" s="384">
        <f t="shared" si="0"/>
        <v>4973</v>
      </c>
      <c r="J8" s="381">
        <v>1270</v>
      </c>
      <c r="K8" s="382"/>
      <c r="L8" s="383">
        <v>3450</v>
      </c>
      <c r="M8" s="384">
        <f t="shared" si="1"/>
        <v>4720</v>
      </c>
      <c r="N8" s="381">
        <v>1050</v>
      </c>
      <c r="O8" s="382"/>
      <c r="P8" s="383">
        <v>3450</v>
      </c>
      <c r="Q8" s="384">
        <f t="shared" si="2"/>
        <v>4500</v>
      </c>
      <c r="R8" s="381">
        <v>820</v>
      </c>
      <c r="S8" s="382"/>
      <c r="T8" s="383">
        <v>3400</v>
      </c>
      <c r="U8" s="384">
        <f t="shared" si="3"/>
        <v>4220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1400</v>
      </c>
      <c r="G9" s="382"/>
      <c r="H9" s="383"/>
      <c r="I9" s="384">
        <f t="shared" si="0"/>
        <v>1400</v>
      </c>
      <c r="J9" s="381">
        <v>1400</v>
      </c>
      <c r="K9" s="382"/>
      <c r="L9" s="383">
        <v>34</v>
      </c>
      <c r="M9" s="384">
        <f t="shared" si="1"/>
        <v>1434</v>
      </c>
      <c r="N9" s="381">
        <v>2629</v>
      </c>
      <c r="O9" s="382"/>
      <c r="P9" s="383">
        <v>34</v>
      </c>
      <c r="Q9" s="384">
        <f t="shared" si="2"/>
        <v>2663</v>
      </c>
      <c r="R9" s="381">
        <v>2267</v>
      </c>
      <c r="S9" s="382">
        <v>500</v>
      </c>
      <c r="T9" s="383">
        <v>34</v>
      </c>
      <c r="U9" s="384">
        <f t="shared" si="3"/>
        <v>2801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/>
      <c r="G10" s="402">
        <v>17635</v>
      </c>
      <c r="H10" s="403"/>
      <c r="I10" s="404">
        <f t="shared" si="0"/>
        <v>17635</v>
      </c>
      <c r="J10" s="401"/>
      <c r="K10" s="402">
        <v>18012</v>
      </c>
      <c r="L10" s="403"/>
      <c r="M10" s="404">
        <f t="shared" si="1"/>
        <v>18012</v>
      </c>
      <c r="N10" s="401"/>
      <c r="O10" s="402">
        <v>18012</v>
      </c>
      <c r="P10" s="403"/>
      <c r="Q10" s="404">
        <f t="shared" si="2"/>
        <v>18012</v>
      </c>
      <c r="R10" s="401">
        <v>823</v>
      </c>
      <c r="S10" s="402">
        <v>17686</v>
      </c>
      <c r="T10" s="403"/>
      <c r="U10" s="404">
        <f t="shared" si="3"/>
        <v>18509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2840</v>
      </c>
      <c r="G11" s="409">
        <f t="shared" si="4"/>
        <v>17635</v>
      </c>
      <c r="H11" s="410">
        <f t="shared" si="4"/>
        <v>3903</v>
      </c>
      <c r="I11" s="374">
        <f t="shared" si="4"/>
        <v>24378</v>
      </c>
      <c r="J11" s="408">
        <f t="shared" si="4"/>
        <v>3040</v>
      </c>
      <c r="K11" s="409">
        <f t="shared" si="4"/>
        <v>18012</v>
      </c>
      <c r="L11" s="410">
        <f t="shared" si="4"/>
        <v>3484</v>
      </c>
      <c r="M11" s="374">
        <f t="shared" si="4"/>
        <v>24536</v>
      </c>
      <c r="N11" s="408">
        <f t="shared" si="4"/>
        <v>3952</v>
      </c>
      <c r="O11" s="409">
        <f t="shared" si="4"/>
        <v>18012</v>
      </c>
      <c r="P11" s="410">
        <f t="shared" si="4"/>
        <v>3484</v>
      </c>
      <c r="Q11" s="374">
        <f t="shared" si="4"/>
        <v>25448</v>
      </c>
      <c r="R11" s="408">
        <f t="shared" si="4"/>
        <v>4312</v>
      </c>
      <c r="S11" s="409">
        <f t="shared" si="4"/>
        <v>18186</v>
      </c>
      <c r="T11" s="410">
        <f t="shared" si="4"/>
        <v>3434</v>
      </c>
      <c r="U11" s="374">
        <f t="shared" si="4"/>
        <v>25932</v>
      </c>
      <c r="V11" s="385">
        <f t="shared" ref="V11:V20" si="5">N11/J11</f>
        <v>1.3</v>
      </c>
      <c r="W11" s="386">
        <f t="shared" ref="W11:W20" si="6">P11/L11</f>
        <v>1</v>
      </c>
      <c r="X11" s="387">
        <f t="shared" ref="X11:X20" si="7">P11/H11</f>
        <v>0.89264668203945685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1300</v>
      </c>
      <c r="G12" s="382"/>
      <c r="H12" s="383">
        <v>480</v>
      </c>
      <c r="I12" s="384">
        <f t="shared" ref="I12:I19" si="8">SUM(F12:H12)</f>
        <v>1780</v>
      </c>
      <c r="J12" s="381">
        <v>1630</v>
      </c>
      <c r="K12" s="382"/>
      <c r="L12" s="383">
        <v>305</v>
      </c>
      <c r="M12" s="384">
        <f t="shared" ref="M12:M19" si="9">SUM(J12:L12)</f>
        <v>1935</v>
      </c>
      <c r="N12" s="381">
        <v>2072</v>
      </c>
      <c r="O12" s="382"/>
      <c r="P12" s="383">
        <v>405</v>
      </c>
      <c r="Q12" s="384">
        <f t="shared" ref="Q12:Q19" si="10">SUM(N12:P12)</f>
        <v>2477</v>
      </c>
      <c r="R12" s="381">
        <v>1984</v>
      </c>
      <c r="S12" s="382"/>
      <c r="T12" s="383">
        <v>374</v>
      </c>
      <c r="U12" s="384">
        <f t="shared" ref="U12:U19" si="11">SUM(R12:T12)</f>
        <v>2358</v>
      </c>
      <c r="V12" s="385">
        <f t="shared" si="5"/>
        <v>1.2711656441717791</v>
      </c>
      <c r="W12" s="386">
        <f t="shared" si="6"/>
        <v>1.3278688524590163</v>
      </c>
      <c r="X12" s="387">
        <f t="shared" si="7"/>
        <v>0.84375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300</v>
      </c>
      <c r="G13" s="382"/>
      <c r="H13" s="383">
        <v>1580</v>
      </c>
      <c r="I13" s="384">
        <f t="shared" si="8"/>
        <v>1880</v>
      </c>
      <c r="J13" s="381">
        <v>150</v>
      </c>
      <c r="K13" s="382"/>
      <c r="L13" s="383">
        <v>1611</v>
      </c>
      <c r="M13" s="384">
        <f t="shared" si="9"/>
        <v>1761</v>
      </c>
      <c r="N13" s="381" t="s">
        <v>187</v>
      </c>
      <c r="O13" s="382"/>
      <c r="P13" s="383">
        <v>1326</v>
      </c>
      <c r="Q13" s="384">
        <f t="shared" si="10"/>
        <v>1326</v>
      </c>
      <c r="R13" s="381">
        <v>511</v>
      </c>
      <c r="S13" s="382"/>
      <c r="T13" s="383">
        <v>1570</v>
      </c>
      <c r="U13" s="384">
        <f t="shared" si="11"/>
        <v>2081</v>
      </c>
      <c r="V13" s="385" t="e">
        <f t="shared" si="5"/>
        <v>#VALUE!</v>
      </c>
      <c r="W13" s="386">
        <f t="shared" si="6"/>
        <v>0.82309124767225328</v>
      </c>
      <c r="X13" s="387">
        <f t="shared" si="7"/>
        <v>0.83924050632911396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300</v>
      </c>
      <c r="G14" s="382"/>
      <c r="H14" s="383">
        <v>740</v>
      </c>
      <c r="I14" s="384">
        <f t="shared" si="8"/>
        <v>1040</v>
      </c>
      <c r="J14" s="381">
        <v>250</v>
      </c>
      <c r="K14" s="382"/>
      <c r="L14" s="383">
        <v>400</v>
      </c>
      <c r="M14" s="384">
        <f t="shared" si="9"/>
        <v>650</v>
      </c>
      <c r="N14" s="381" t="s">
        <v>187</v>
      </c>
      <c r="O14" s="382"/>
      <c r="P14" s="383">
        <v>344</v>
      </c>
      <c r="Q14" s="384">
        <f t="shared" si="10"/>
        <v>344</v>
      </c>
      <c r="R14" s="381" t="s">
        <v>187</v>
      </c>
      <c r="S14" s="382"/>
      <c r="T14" s="383">
        <v>499</v>
      </c>
      <c r="U14" s="384">
        <f t="shared" si="11"/>
        <v>499</v>
      </c>
      <c r="V14" s="385" t="e">
        <f t="shared" si="5"/>
        <v>#VALUE!</v>
      </c>
      <c r="W14" s="386">
        <f t="shared" si="6"/>
        <v>0.86</v>
      </c>
      <c r="X14" s="387">
        <f t="shared" si="7"/>
        <v>0.46486486486486489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870</v>
      </c>
      <c r="G15" s="382"/>
      <c r="H15" s="383">
        <v>524</v>
      </c>
      <c r="I15" s="384">
        <f t="shared" si="8"/>
        <v>1394</v>
      </c>
      <c r="J15" s="381">
        <v>945</v>
      </c>
      <c r="K15" s="382"/>
      <c r="L15" s="383">
        <v>489</v>
      </c>
      <c r="M15" s="384">
        <f t="shared" si="9"/>
        <v>1434</v>
      </c>
      <c r="N15" s="381">
        <v>1497</v>
      </c>
      <c r="O15" s="382"/>
      <c r="P15" s="383">
        <v>630</v>
      </c>
      <c r="Q15" s="384">
        <f t="shared" si="10"/>
        <v>2127</v>
      </c>
      <c r="R15" s="381">
        <v>1221</v>
      </c>
      <c r="S15" s="382"/>
      <c r="T15" s="383">
        <v>480</v>
      </c>
      <c r="U15" s="384">
        <f t="shared" si="11"/>
        <v>1701</v>
      </c>
      <c r="V15" s="385">
        <f t="shared" si="5"/>
        <v>1.5841269841269841</v>
      </c>
      <c r="W15" s="386">
        <f t="shared" si="6"/>
        <v>1.2883435582822085</v>
      </c>
      <c r="X15" s="387">
        <f t="shared" si="7"/>
        <v>1.2022900763358779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/>
      <c r="G16" s="382">
        <v>17635</v>
      </c>
      <c r="H16" s="383"/>
      <c r="I16" s="384">
        <f t="shared" si="8"/>
        <v>17635</v>
      </c>
      <c r="J16" s="381">
        <v>50</v>
      </c>
      <c r="K16" s="382">
        <v>18012</v>
      </c>
      <c r="L16" s="383"/>
      <c r="M16" s="384">
        <f t="shared" si="9"/>
        <v>18062</v>
      </c>
      <c r="N16" s="381" t="s">
        <v>187</v>
      </c>
      <c r="O16" s="382">
        <v>18012</v>
      </c>
      <c r="P16" s="383"/>
      <c r="Q16" s="384">
        <f t="shared" si="10"/>
        <v>18012</v>
      </c>
      <c r="R16" s="381">
        <v>115</v>
      </c>
      <c r="S16" s="382">
        <v>17686</v>
      </c>
      <c r="T16" s="383"/>
      <c r="U16" s="384">
        <f t="shared" si="11"/>
        <v>17801</v>
      </c>
      <c r="V16" s="385" t="e">
        <f t="shared" si="5"/>
        <v>#VALUE!</v>
      </c>
      <c r="W16" s="386" t="e">
        <f t="shared" si="6"/>
        <v>#DIV/0!</v>
      </c>
      <c r="X16" s="387" t="e">
        <f t="shared" si="7"/>
        <v>#DIV/0!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/>
      <c r="G17" s="382"/>
      <c r="H17" s="383">
        <v>429</v>
      </c>
      <c r="I17" s="384">
        <f t="shared" si="8"/>
        <v>429</v>
      </c>
      <c r="J17" s="381"/>
      <c r="K17" s="382"/>
      <c r="L17" s="383">
        <v>429</v>
      </c>
      <c r="M17" s="384">
        <f t="shared" si="9"/>
        <v>429</v>
      </c>
      <c r="N17" s="381"/>
      <c r="O17" s="382"/>
      <c r="P17" s="383">
        <v>429</v>
      </c>
      <c r="Q17" s="384">
        <f t="shared" si="10"/>
        <v>429</v>
      </c>
      <c r="R17" s="381" t="s">
        <v>187</v>
      </c>
      <c r="S17" s="382"/>
      <c r="T17" s="383">
        <v>411</v>
      </c>
      <c r="U17" s="384">
        <f t="shared" si="11"/>
        <v>411</v>
      </c>
      <c r="V17" s="385" t="e">
        <f t="shared" si="5"/>
        <v>#DIV/0!</v>
      </c>
      <c r="W17" s="386">
        <f t="shared" si="6"/>
        <v>1</v>
      </c>
      <c r="X17" s="387">
        <f t="shared" si="7"/>
        <v>1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/>
      <c r="G18" s="382"/>
      <c r="H18" s="383"/>
      <c r="I18" s="384">
        <f t="shared" si="8"/>
        <v>0</v>
      </c>
      <c r="J18" s="381"/>
      <c r="K18" s="382"/>
      <c r="L18" s="383">
        <v>200</v>
      </c>
      <c r="M18" s="384">
        <f t="shared" si="9"/>
        <v>200</v>
      </c>
      <c r="N18" s="381">
        <v>383</v>
      </c>
      <c r="O18" s="382"/>
      <c r="P18" s="383">
        <v>300</v>
      </c>
      <c r="Q18" s="384">
        <f t="shared" si="10"/>
        <v>683</v>
      </c>
      <c r="R18" s="381">
        <v>300</v>
      </c>
      <c r="S18" s="382">
        <v>500</v>
      </c>
      <c r="T18" s="383">
        <v>50</v>
      </c>
      <c r="U18" s="384">
        <f t="shared" si="11"/>
        <v>850</v>
      </c>
      <c r="V18" s="385" t="e">
        <f t="shared" si="5"/>
        <v>#DIV/0!</v>
      </c>
      <c r="W18" s="386">
        <f t="shared" si="6"/>
        <v>1.5</v>
      </c>
      <c r="X18" s="387" t="e">
        <f t="shared" si="7"/>
        <v>#DIV/0!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70</v>
      </c>
      <c r="G19" s="394"/>
      <c r="H19" s="395">
        <v>150</v>
      </c>
      <c r="I19" s="396">
        <f t="shared" si="8"/>
        <v>220</v>
      </c>
      <c r="J19" s="393">
        <v>15</v>
      </c>
      <c r="K19" s="394"/>
      <c r="L19" s="395">
        <v>50</v>
      </c>
      <c r="M19" s="396">
        <f t="shared" si="9"/>
        <v>65</v>
      </c>
      <c r="N19" s="393"/>
      <c r="O19" s="394"/>
      <c r="P19" s="395">
        <v>50</v>
      </c>
      <c r="Q19" s="396">
        <f t="shared" si="10"/>
        <v>50</v>
      </c>
      <c r="R19" s="393">
        <v>181</v>
      </c>
      <c r="S19" s="394"/>
      <c r="T19" s="395">
        <v>50</v>
      </c>
      <c r="U19" s="396">
        <f t="shared" si="11"/>
        <v>231</v>
      </c>
      <c r="V19" s="411">
        <f t="shared" si="5"/>
        <v>0</v>
      </c>
      <c r="W19" s="412">
        <f t="shared" si="6"/>
        <v>1</v>
      </c>
      <c r="X19" s="413">
        <f t="shared" si="7"/>
        <v>0.33333333333333331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 t="shared" si="12"/>
        <v>0</v>
      </c>
      <c r="N20" s="414">
        <f t="shared" si="12"/>
        <v>-3</v>
      </c>
      <c r="O20" s="415">
        <f t="shared" si="12"/>
        <v>0</v>
      </c>
      <c r="P20" s="415">
        <f t="shared" si="12"/>
        <v>0</v>
      </c>
      <c r="Q20" s="416">
        <f t="shared" si="12"/>
        <v>-3</v>
      </c>
      <c r="R20" s="414">
        <f t="shared" si="12"/>
        <v>-32</v>
      </c>
      <c r="S20" s="415">
        <f t="shared" si="12"/>
        <v>0</v>
      </c>
      <c r="T20" s="415">
        <f t="shared" si="12"/>
        <v>0</v>
      </c>
      <c r="U20" s="416">
        <f t="shared" si="12"/>
        <v>-32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1192" t="s">
        <v>452</v>
      </c>
      <c r="C24" s="1193"/>
      <c r="D24" s="1193"/>
      <c r="E24" s="1194"/>
      <c r="F24" s="546">
        <v>6743</v>
      </c>
      <c r="G24" s="547">
        <v>6743</v>
      </c>
      <c r="H24" s="824">
        <v>0</v>
      </c>
      <c r="I24" s="548">
        <v>3484</v>
      </c>
      <c r="J24" s="546">
        <v>25448</v>
      </c>
      <c r="K24" s="547">
        <v>25445</v>
      </c>
      <c r="L24" s="824">
        <v>-3</v>
      </c>
      <c r="M24" s="548">
        <v>3484</v>
      </c>
      <c r="N24" s="546">
        <v>25932</v>
      </c>
      <c r="O24" s="547">
        <v>25900</v>
      </c>
      <c r="P24" s="824">
        <v>-32</v>
      </c>
      <c r="Q24" s="548">
        <v>3434</v>
      </c>
      <c r="R24" s="549">
        <f>J24/F24</f>
        <v>3.7739878392406943</v>
      </c>
      <c r="S24" s="549">
        <f>K24/G24</f>
        <v>3.7735429334124277</v>
      </c>
      <c r="T24" s="441">
        <f>L24-P24</f>
        <v>29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>SUM(F24:F24)</f>
        <v>6743</v>
      </c>
      <c r="G25" s="444">
        <f>SUM(G24:G24)</f>
        <v>6743</v>
      </c>
      <c r="H25" s="445">
        <f>SUM(H24:H24)</f>
        <v>0</v>
      </c>
      <c r="I25" s="446">
        <f>SUM(I24:I24)</f>
        <v>3484</v>
      </c>
      <c r="J25" s="444">
        <v>25448</v>
      </c>
      <c r="K25" s="444">
        <v>25445</v>
      </c>
      <c r="L25" s="445">
        <v>-3</v>
      </c>
      <c r="M25" s="446">
        <v>3484</v>
      </c>
      <c r="N25" s="444">
        <f>SUM(N24:N24)</f>
        <v>25932</v>
      </c>
      <c r="O25" s="444">
        <f>SUM(O24:O24)</f>
        <v>25900</v>
      </c>
      <c r="P25" s="445">
        <f>SUM(P24:P24)</f>
        <v>-32</v>
      </c>
      <c r="Q25" s="446">
        <f>SUM(Q24:Q24)</f>
        <v>3434</v>
      </c>
      <c r="R25" s="447">
        <f>J25/F25</f>
        <v>3.7739878392406943</v>
      </c>
      <c r="S25" s="447">
        <f>K25/G25</f>
        <v>3.7735429334124277</v>
      </c>
      <c r="T25" s="448">
        <f>L25-P25</f>
        <v>29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3484</v>
      </c>
      <c r="I26" s="938"/>
      <c r="J26" s="449"/>
      <c r="K26" s="449"/>
      <c r="L26" s="943">
        <f>L25+M25</f>
        <v>3481</v>
      </c>
      <c r="M26" s="938"/>
      <c r="N26" s="449"/>
      <c r="O26" s="449"/>
      <c r="P26" s="943">
        <f>P25+Q25</f>
        <v>3402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498</v>
      </c>
      <c r="G30" s="461">
        <v>334</v>
      </c>
      <c r="H30" s="463">
        <v>800</v>
      </c>
      <c r="I30" s="463">
        <v>116</v>
      </c>
      <c r="J30" s="460">
        <v>398</v>
      </c>
      <c r="K30" s="461">
        <v>460</v>
      </c>
      <c r="L30" s="463">
        <v>1726</v>
      </c>
      <c r="M30" s="463">
        <v>158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51</v>
      </c>
      <c r="G31" s="934"/>
      <c r="H31" s="933">
        <v>48</v>
      </c>
      <c r="I31" s="935"/>
      <c r="J31" s="933">
        <v>51</v>
      </c>
      <c r="K31" s="934"/>
      <c r="L31" s="933">
        <v>48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22509</v>
      </c>
      <c r="G32" s="948"/>
      <c r="H32" s="948"/>
      <c r="I32" s="949"/>
      <c r="J32" s="947">
        <v>24622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 t="s">
        <v>452</v>
      </c>
      <c r="C36" s="918"/>
      <c r="D36" s="918"/>
      <c r="E36" s="919"/>
      <c r="F36" s="485">
        <v>25237</v>
      </c>
      <c r="G36" s="486">
        <v>211</v>
      </c>
      <c r="H36" s="487">
        <f>F36+G36</f>
        <v>25448</v>
      </c>
      <c r="I36" s="488">
        <v>25176</v>
      </c>
      <c r="J36" s="488">
        <v>269</v>
      </c>
      <c r="K36" s="487">
        <f>I36+J36</f>
        <v>25445</v>
      </c>
      <c r="L36" s="489">
        <f>K36-H36</f>
        <v>-3</v>
      </c>
      <c r="M36" s="490"/>
      <c r="N36" s="917" t="s">
        <v>452</v>
      </c>
      <c r="O36" s="918"/>
      <c r="P36" s="918"/>
      <c r="Q36" s="919"/>
      <c r="R36" s="799">
        <v>25611</v>
      </c>
      <c r="S36" s="800">
        <v>321</v>
      </c>
      <c r="T36" s="858">
        <f>R36+S36</f>
        <v>25932</v>
      </c>
      <c r="U36" s="799">
        <v>25578</v>
      </c>
      <c r="V36" s="799">
        <v>322</v>
      </c>
      <c r="W36" s="858">
        <f>U36+V36</f>
        <v>25900</v>
      </c>
      <c r="X36" s="489">
        <f>W36-T36</f>
        <v>-32</v>
      </c>
      <c r="Y36" s="491"/>
      <c r="Z36" s="492">
        <f>H36-T36</f>
        <v>-484</v>
      </c>
      <c r="AA36" s="493">
        <f>K36-W36</f>
        <v>-455</v>
      </c>
      <c r="AB36" s="494">
        <f>Z36-AA36</f>
        <v>-29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v>-3</v>
      </c>
      <c r="I37" s="496" t="s">
        <v>354</v>
      </c>
      <c r="J37" s="497"/>
      <c r="K37" s="495">
        <v>58</v>
      </c>
      <c r="L37" s="498">
        <f>H37+K37</f>
        <v>55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v>-33</v>
      </c>
      <c r="U37" s="496" t="s">
        <v>354</v>
      </c>
      <c r="V37" s="497"/>
      <c r="W37" s="495">
        <v>1</v>
      </c>
      <c r="X37" s="498">
        <f>T37+W37</f>
        <v>-32</v>
      </c>
      <c r="Y37" s="500"/>
      <c r="Z37" s="501">
        <f>SUM(Z36:Z36)</f>
        <v>-484</v>
      </c>
      <c r="AA37" s="502">
        <f>SUM(AA36:AA36)</f>
        <v>-455</v>
      </c>
      <c r="AB37" s="503">
        <f>Z37-AA37</f>
        <v>-29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>
        <f>H37/T37</f>
        <v>9.0909090909090912E-2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>
        <f>K37/W37</f>
        <v>58</v>
      </c>
    </row>
    <row r="41" spans="1:28" s="484" customFormat="1" ht="13.5" thickBot="1" x14ac:dyDescent="0.25">
      <c r="A41" s="454"/>
      <c r="B41" s="454"/>
      <c r="C41" s="514" t="s">
        <v>357</v>
      </c>
      <c r="D41" s="454"/>
      <c r="E41" s="454" t="s">
        <v>451</v>
      </c>
      <c r="F41" s="454"/>
      <c r="G41" s="454"/>
      <c r="H41" s="515" t="s">
        <v>358</v>
      </c>
      <c r="I41" s="515"/>
      <c r="J41" s="516" t="s">
        <v>162</v>
      </c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359</v>
      </c>
      <c r="AA41" s="520"/>
      <c r="AB41" s="521">
        <f>L37/X37</f>
        <v>-1.71875</v>
      </c>
    </row>
    <row r="42" spans="1:28" ht="12.75" x14ac:dyDescent="0.2">
      <c r="C42" s="926" t="s">
        <v>366</v>
      </c>
      <c r="D42" s="926"/>
      <c r="E42" s="525">
        <v>42116</v>
      </c>
      <c r="J42" s="454" t="s">
        <v>98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</sheetData>
  <mergeCells count="77">
    <mergeCell ref="C42:D42"/>
    <mergeCell ref="L42:N42"/>
    <mergeCell ref="B37:E37"/>
    <mergeCell ref="F37:G37"/>
    <mergeCell ref="N37:Q37"/>
    <mergeCell ref="R37:S37"/>
    <mergeCell ref="B35:E35"/>
    <mergeCell ref="N35:Q35"/>
    <mergeCell ref="B34:E34"/>
    <mergeCell ref="N34:Q34"/>
    <mergeCell ref="B36:E36"/>
    <mergeCell ref="R34:X34"/>
    <mergeCell ref="N36:Q36"/>
    <mergeCell ref="B24:E24"/>
    <mergeCell ref="B25:E25"/>
    <mergeCell ref="H26:I26"/>
    <mergeCell ref="Z34:AB34"/>
    <mergeCell ref="N31:O31"/>
    <mergeCell ref="P31:Q31"/>
    <mergeCell ref="B32:E32"/>
    <mergeCell ref="F32:I32"/>
    <mergeCell ref="J32:M32"/>
    <mergeCell ref="N32:Q32"/>
    <mergeCell ref="B31:C31"/>
    <mergeCell ref="D31:E31"/>
    <mergeCell ref="F31:G31"/>
    <mergeCell ref="H31:I31"/>
    <mergeCell ref="J31:K31"/>
    <mergeCell ref="L31:M31"/>
    <mergeCell ref="F34:L34"/>
    <mergeCell ref="B29:E30"/>
    <mergeCell ref="W26:X26"/>
    <mergeCell ref="B28:E28"/>
    <mergeCell ref="F28:I28"/>
    <mergeCell ref="J28:M28"/>
    <mergeCell ref="N28:Q28"/>
    <mergeCell ref="L26:M26"/>
    <mergeCell ref="P26:Q26"/>
    <mergeCell ref="U22:X22"/>
    <mergeCell ref="B23:E23"/>
    <mergeCell ref="N22:Q22"/>
    <mergeCell ref="F22:I22"/>
    <mergeCell ref="J22:M22"/>
    <mergeCell ref="R22:R23"/>
    <mergeCell ref="S22:S23"/>
    <mergeCell ref="T22:T23"/>
    <mergeCell ref="B15:E15"/>
    <mergeCell ref="B16:E16"/>
    <mergeCell ref="B18:E18"/>
    <mergeCell ref="B19:E19"/>
    <mergeCell ref="B20:E20"/>
    <mergeCell ref="B17:E17"/>
    <mergeCell ref="B11:E11"/>
    <mergeCell ref="B12:E12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</mergeCells>
  <pageMargins left="0.7" right="0.7" top="0.78740157499999996" bottom="0.78740157499999996" header="0.3" footer="0.3"/>
  <pageSetup paperSize="9" scale="3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28" sqref="B28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146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3048.7849999999999</v>
      </c>
      <c r="D9" s="12"/>
      <c r="E9" s="21" t="s">
        <v>9</v>
      </c>
      <c r="F9" s="20">
        <v>403.58600000000001</v>
      </c>
      <c r="G9" s="12"/>
      <c r="H9" s="1"/>
    </row>
    <row r="10" spans="1:8" x14ac:dyDescent="0.2">
      <c r="A10" s="1"/>
      <c r="B10" s="22" t="s">
        <v>10</v>
      </c>
      <c r="C10" s="23">
        <v>5100</v>
      </c>
      <c r="D10" s="12"/>
      <c r="E10" s="24" t="s">
        <v>11</v>
      </c>
      <c r="F10" s="23">
        <v>0</v>
      </c>
      <c r="G10" s="12"/>
      <c r="H10" s="1"/>
    </row>
    <row r="11" spans="1:8" x14ac:dyDescent="0.2">
      <c r="A11" s="1"/>
      <c r="B11" s="25" t="s">
        <v>12</v>
      </c>
      <c r="C11" s="26">
        <v>70</v>
      </c>
      <c r="D11" s="12"/>
      <c r="E11" s="24" t="s">
        <v>13</v>
      </c>
      <c r="F11" s="23">
        <v>484.92</v>
      </c>
      <c r="G11" s="12"/>
      <c r="H11" s="1"/>
    </row>
    <row r="12" spans="1:8" x14ac:dyDescent="0.2">
      <c r="A12" s="1"/>
      <c r="B12" s="22" t="s">
        <v>14</v>
      </c>
      <c r="C12" s="23">
        <v>23841.746999999999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/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772.84900000000005</v>
      </c>
      <c r="D14" s="12"/>
      <c r="E14" s="24" t="s">
        <v>19</v>
      </c>
      <c r="F14" s="23">
        <v>0</v>
      </c>
      <c r="G14" s="12"/>
      <c r="H14" s="1"/>
    </row>
    <row r="15" spans="1:8" ht="15" x14ac:dyDescent="0.2">
      <c r="A15" s="1"/>
      <c r="B15" s="22" t="s">
        <v>20</v>
      </c>
      <c r="C15" s="23">
        <v>1.3</v>
      </c>
      <c r="D15" s="12"/>
      <c r="E15" s="27" t="s">
        <v>21</v>
      </c>
      <c r="F15" s="28">
        <f>SUM(F9:F14)</f>
        <v>888.50600000000009</v>
      </c>
      <c r="G15" s="12"/>
      <c r="H15" s="1"/>
    </row>
    <row r="16" spans="1:8" x14ac:dyDescent="0.2">
      <c r="A16" s="1"/>
      <c r="B16" s="22" t="s">
        <v>22</v>
      </c>
      <c r="C16" s="23"/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32834.681000000004</v>
      </c>
      <c r="D17" s="12"/>
      <c r="E17" s="24" t="s">
        <v>24</v>
      </c>
      <c r="F17" s="29">
        <f>F18+F19+F20+F21+F22+F23</f>
        <v>367.84999999999997</v>
      </c>
      <c r="G17" s="12"/>
      <c r="H17" s="1"/>
    </row>
    <row r="18" spans="1:8" x14ac:dyDescent="0.2">
      <c r="A18" s="1"/>
      <c r="B18" s="22"/>
      <c r="C18" s="29"/>
      <c r="D18" s="12"/>
      <c r="E18" s="31" t="s">
        <v>147</v>
      </c>
      <c r="F18" s="32">
        <v>45.859000000000002</v>
      </c>
      <c r="G18" s="12"/>
      <c r="H18" s="1"/>
    </row>
    <row r="19" spans="1:8" x14ac:dyDescent="0.2">
      <c r="A19" s="1"/>
      <c r="B19" s="22" t="s">
        <v>26</v>
      </c>
      <c r="C19" s="23">
        <v>9037.0759999999991</v>
      </c>
      <c r="D19" s="12"/>
      <c r="E19" s="33" t="s">
        <v>148</v>
      </c>
      <c r="F19" s="34">
        <v>55.381999999999998</v>
      </c>
      <c r="G19" s="12"/>
      <c r="H19" s="1"/>
    </row>
    <row r="20" spans="1:8" x14ac:dyDescent="0.2">
      <c r="A20" s="1"/>
      <c r="B20" s="22" t="s">
        <v>28</v>
      </c>
      <c r="C20" s="23">
        <v>17388.507000000001</v>
      </c>
      <c r="D20" s="12"/>
      <c r="E20" s="33" t="s">
        <v>148</v>
      </c>
      <c r="F20" s="34">
        <v>55.448</v>
      </c>
      <c r="G20" s="12"/>
      <c r="H20" s="1"/>
    </row>
    <row r="21" spans="1:8" x14ac:dyDescent="0.2">
      <c r="A21" s="1"/>
      <c r="B21" s="22" t="s">
        <v>30</v>
      </c>
      <c r="C21" s="23">
        <v>5827.3649999999998</v>
      </c>
      <c r="D21" s="12"/>
      <c r="E21" s="33" t="s">
        <v>149</v>
      </c>
      <c r="F21" s="34">
        <v>167.5</v>
      </c>
      <c r="G21" s="12"/>
      <c r="H21" s="1"/>
    </row>
    <row r="22" spans="1:8" x14ac:dyDescent="0.2">
      <c r="A22" s="1"/>
      <c r="B22" s="22" t="s">
        <v>32</v>
      </c>
      <c r="C22" s="23">
        <v>484.92</v>
      </c>
      <c r="D22" s="12"/>
      <c r="E22" s="33" t="s">
        <v>148</v>
      </c>
      <c r="F22" s="34">
        <v>43.661000000000001</v>
      </c>
      <c r="G22" s="12"/>
      <c r="H22" s="1"/>
    </row>
    <row r="23" spans="1:8" x14ac:dyDescent="0.2">
      <c r="A23" s="1"/>
      <c r="B23" s="22" t="s">
        <v>34</v>
      </c>
      <c r="C23" s="23">
        <v>0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32737.867999999995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409.37099999999998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96.813000000009197</v>
      </c>
      <c r="D26" s="18"/>
      <c r="E26" s="27" t="s">
        <v>39</v>
      </c>
      <c r="F26" s="28">
        <f>F17+F24+F25</f>
        <v>777.221</v>
      </c>
      <c r="G26" s="18"/>
      <c r="H26" s="1"/>
    </row>
    <row r="27" spans="1:8" x14ac:dyDescent="0.2">
      <c r="A27" s="1"/>
      <c r="B27" s="19" t="s">
        <v>40</v>
      </c>
      <c r="C27" s="20">
        <v>22.053999999999998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74.662000000000006</v>
      </c>
      <c r="D28" s="12"/>
      <c r="E28" s="41" t="s">
        <v>42</v>
      </c>
      <c r="F28" s="42">
        <f>F15-F26</f>
        <v>111.28500000000008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519.95899999999995</v>
      </c>
      <c r="D32" s="12"/>
      <c r="E32" s="46" t="s">
        <v>47</v>
      </c>
      <c r="F32" s="47">
        <v>93.563000000000002</v>
      </c>
      <c r="G32" s="12"/>
      <c r="H32" s="1"/>
    </row>
    <row r="33" spans="1:8" x14ac:dyDescent="0.2">
      <c r="A33" s="1"/>
      <c r="B33" s="22" t="s">
        <v>48</v>
      </c>
      <c r="C33" s="23">
        <v>47.792000000000002</v>
      </c>
      <c r="D33" s="12"/>
      <c r="E33" s="22" t="s">
        <v>48</v>
      </c>
      <c r="F33" s="23">
        <v>10</v>
      </c>
      <c r="G33" s="12"/>
      <c r="H33" s="1"/>
    </row>
    <row r="34" spans="1:8" x14ac:dyDescent="0.2">
      <c r="A34" s="1"/>
      <c r="B34" s="22" t="s">
        <v>49</v>
      </c>
      <c r="C34" s="23">
        <v>711.64700000000005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1279.3980000000001</v>
      </c>
      <c r="D35" s="18"/>
      <c r="E35" s="30" t="s">
        <v>21</v>
      </c>
      <c r="F35" s="28">
        <f>SUM(F32:F33)</f>
        <v>103.563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/>
      <c r="D37" s="12"/>
      <c r="E37" s="22" t="s">
        <v>51</v>
      </c>
      <c r="F37" s="23">
        <v>1.292</v>
      </c>
      <c r="G37" s="12"/>
      <c r="H37" s="1"/>
    </row>
    <row r="38" spans="1:8" x14ac:dyDescent="0.2">
      <c r="A38" s="1"/>
      <c r="B38" s="22" t="s">
        <v>52</v>
      </c>
      <c r="C38" s="23">
        <v>772.84900000000005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772.84900000000005</v>
      </c>
      <c r="D40" s="18"/>
      <c r="E40" s="30" t="s">
        <v>39</v>
      </c>
      <c r="F40" s="28">
        <f>F37</f>
        <v>1.292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506.54900000000009</v>
      </c>
      <c r="D42" s="16"/>
      <c r="E42" s="48" t="s">
        <v>55</v>
      </c>
      <c r="F42" s="42">
        <f>F35-F40</f>
        <v>102.271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216.529</v>
      </c>
      <c r="D45" s="12"/>
      <c r="E45" s="19" t="s">
        <v>59</v>
      </c>
      <c r="F45" s="20">
        <v>711.64700000000005</v>
      </c>
      <c r="G45" s="12"/>
      <c r="H45" s="1"/>
    </row>
    <row r="46" spans="1:8" ht="15" thickBot="1" x14ac:dyDescent="0.25">
      <c r="A46" s="1"/>
      <c r="B46" s="53" t="s">
        <v>60</v>
      </c>
      <c r="C46" s="54">
        <v>169.08500000000001</v>
      </c>
      <c r="D46" s="12"/>
      <c r="E46" s="55" t="s">
        <v>61</v>
      </c>
      <c r="F46" s="56">
        <v>0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385.61400000000003</v>
      </c>
      <c r="D47" s="12"/>
      <c r="E47" s="58" t="s">
        <v>62</v>
      </c>
      <c r="F47" s="59">
        <f>SUM(F45:F46)</f>
        <v>711.64700000000005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81.710999999999999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37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0</v>
      </c>
      <c r="D51" s="12"/>
      <c r="E51" s="64" t="s">
        <v>67</v>
      </c>
      <c r="F51" s="65">
        <v>3349.87</v>
      </c>
      <c r="G51" s="1"/>
      <c r="H51" s="1"/>
    </row>
    <row r="52" spans="1:8" x14ac:dyDescent="0.2">
      <c r="A52" s="1"/>
      <c r="B52" s="53" t="s">
        <v>68</v>
      </c>
      <c r="C52" s="54">
        <v>44.091999999999999</v>
      </c>
      <c r="D52" s="12"/>
      <c r="E52" s="66" t="s">
        <v>69</v>
      </c>
      <c r="F52" s="67">
        <v>58.468000000000004</v>
      </c>
      <c r="G52" s="1"/>
      <c r="H52" s="1"/>
    </row>
    <row r="53" spans="1:8" ht="15" thickBot="1" x14ac:dyDescent="0.25">
      <c r="A53" s="1"/>
      <c r="B53" s="53" t="s">
        <v>70</v>
      </c>
      <c r="C53" s="54">
        <v>0</v>
      </c>
      <c r="D53" s="12"/>
      <c r="E53" s="68" t="s">
        <v>71</v>
      </c>
      <c r="F53" s="69">
        <v>0</v>
      </c>
      <c r="G53" s="1"/>
      <c r="H53" s="1"/>
    </row>
    <row r="54" spans="1:8" ht="15" x14ac:dyDescent="0.2">
      <c r="A54" s="1"/>
      <c r="B54" s="53" t="s">
        <v>72</v>
      </c>
      <c r="C54" s="54">
        <v>5.6559999999999997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168.459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13385.203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217.15500000000003</v>
      </c>
      <c r="D57" s="12"/>
      <c r="E57" s="39" t="s">
        <v>76</v>
      </c>
      <c r="F57" s="40">
        <v>34356.1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650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3102.9609999999998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649.1880000000001</v>
      </c>
      <c r="D62" s="12"/>
      <c r="E62" s="82" t="s">
        <v>83</v>
      </c>
      <c r="F62" s="83">
        <f>SUM(F60:F61)</f>
        <v>3102.9609999999998</v>
      </c>
      <c r="G62" s="12"/>
      <c r="H62" s="1"/>
    </row>
    <row r="63" spans="1:8" ht="15" thickBot="1" x14ac:dyDescent="0.25">
      <c r="A63" s="1"/>
      <c r="B63" s="84" t="s">
        <v>150</v>
      </c>
      <c r="C63" s="85">
        <v>397.78500000000003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151</v>
      </c>
      <c r="C64" s="85">
        <v>99.855999999999995</v>
      </c>
      <c r="D64" s="12"/>
      <c r="E64" s="12"/>
      <c r="F64" s="75"/>
      <c r="G64" s="12"/>
      <c r="H64" s="1"/>
    </row>
    <row r="65" spans="1:8" x14ac:dyDescent="0.2">
      <c r="A65" s="1"/>
      <c r="B65" s="84" t="s">
        <v>152</v>
      </c>
      <c r="C65" s="85">
        <v>4.57</v>
      </c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153</v>
      </c>
      <c r="C66" s="85">
        <v>77.114000000000004</v>
      </c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154</v>
      </c>
      <c r="C67" s="85">
        <v>69.863</v>
      </c>
      <c r="D67" s="12"/>
      <c r="E67" s="19" t="s">
        <v>88</v>
      </c>
      <c r="F67" s="20">
        <v>404.82499999999999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0.81199999999989814</v>
      </c>
      <c r="D68" s="12"/>
      <c r="E68" s="22" t="s">
        <v>80</v>
      </c>
      <c r="F68" s="23">
        <v>19.940000000000001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424.76499999999999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19.940000000000001</v>
      </c>
      <c r="G70" s="12"/>
      <c r="H70" s="1"/>
    </row>
    <row r="71" spans="1:8" x14ac:dyDescent="0.2">
      <c r="A71" s="1"/>
      <c r="B71" s="89" t="s">
        <v>155</v>
      </c>
      <c r="C71" s="12"/>
      <c r="D71" s="12"/>
      <c r="E71" s="22" t="s">
        <v>93</v>
      </c>
      <c r="F71" s="23">
        <v>0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0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156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42067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4"/>
  <sheetViews>
    <sheetView topLeftCell="C1" zoomScaleNormal="100" workbookViewId="0">
      <selection activeCell="M41" sqref="M41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146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2824</v>
      </c>
      <c r="G5" s="372">
        <f>SUM(G6:G10)</f>
        <v>22976.84</v>
      </c>
      <c r="H5" s="373">
        <f>SUM(H6:H10)</f>
        <v>5145</v>
      </c>
      <c r="I5" s="374">
        <f t="shared" ref="I5:I10" si="0">SUM(F5:H5)</f>
        <v>30945.84</v>
      </c>
      <c r="J5" s="371">
        <f>SUM(J6:J10)</f>
        <v>2824</v>
      </c>
      <c r="K5" s="372">
        <f>SUM(K6:K10)</f>
        <v>23841.75</v>
      </c>
      <c r="L5" s="373">
        <f>SUM(L6:L10)</f>
        <v>5170</v>
      </c>
      <c r="M5" s="374">
        <f t="shared" ref="M5:M10" si="1">SUM(J5:L5)</f>
        <v>31835.75</v>
      </c>
      <c r="N5" s="371">
        <f>SUM(N6:N10)</f>
        <v>3822.8399999999997</v>
      </c>
      <c r="O5" s="372">
        <f>SUM(O6:O10)</f>
        <v>23841.75</v>
      </c>
      <c r="P5" s="373">
        <f>SUM(P6:P10)</f>
        <v>5170</v>
      </c>
      <c r="Q5" s="374">
        <f t="shared" ref="Q5:Q10" si="2">SUM(N5:P5)</f>
        <v>32834.589999999997</v>
      </c>
      <c r="R5" s="371">
        <f>SUM(R6:R10)</f>
        <v>4063.7999999999997</v>
      </c>
      <c r="S5" s="372">
        <f>SUM(S6:S10)</f>
        <v>23239.41</v>
      </c>
      <c r="T5" s="373">
        <f>SUM(T6:T10)</f>
        <v>5185.2</v>
      </c>
      <c r="U5" s="374">
        <f t="shared" ref="U5:U10" si="3">SUM(R5:T5)</f>
        <v>32488.41</v>
      </c>
      <c r="V5" s="375">
        <f>N5/J5</f>
        <v>1.353696883852691</v>
      </c>
      <c r="W5" s="376">
        <f>P5/L5</f>
        <v>1</v>
      </c>
      <c r="X5" s="377">
        <f>P5/H5</f>
        <v>1.0048590864917395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250</v>
      </c>
      <c r="G6" s="382">
        <v>22976.84</v>
      </c>
      <c r="H6" s="383">
        <v>5145</v>
      </c>
      <c r="I6" s="384">
        <f t="shared" si="0"/>
        <v>28371.84</v>
      </c>
      <c r="J6" s="381">
        <v>250</v>
      </c>
      <c r="K6" s="382">
        <v>23841.75</v>
      </c>
      <c r="L6" s="383">
        <v>5170</v>
      </c>
      <c r="M6" s="384">
        <f t="shared" si="1"/>
        <v>29261.75</v>
      </c>
      <c r="N6" s="381">
        <v>234.97</v>
      </c>
      <c r="O6" s="382">
        <v>23841.75</v>
      </c>
      <c r="P6" s="383">
        <v>5170</v>
      </c>
      <c r="Q6" s="384">
        <f t="shared" si="2"/>
        <v>29246.720000000001</v>
      </c>
      <c r="R6" s="381">
        <v>284.89999999999998</v>
      </c>
      <c r="S6" s="382">
        <v>23239.41</v>
      </c>
      <c r="T6" s="383">
        <v>5185.2</v>
      </c>
      <c r="U6" s="384">
        <f t="shared" si="3"/>
        <v>28709.510000000002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233</v>
      </c>
      <c r="G7" s="382"/>
      <c r="H7" s="383"/>
      <c r="I7" s="384">
        <f t="shared" si="0"/>
        <v>233</v>
      </c>
      <c r="J7" s="381">
        <v>233</v>
      </c>
      <c r="K7" s="382"/>
      <c r="L7" s="383"/>
      <c r="M7" s="384">
        <f t="shared" si="1"/>
        <v>233</v>
      </c>
      <c r="N7" s="381">
        <v>900.13</v>
      </c>
      <c r="O7" s="382"/>
      <c r="P7" s="383"/>
      <c r="Q7" s="384">
        <f t="shared" si="2"/>
        <v>900.13</v>
      </c>
      <c r="R7" s="381">
        <v>11.77</v>
      </c>
      <c r="S7" s="382"/>
      <c r="T7" s="383"/>
      <c r="U7" s="384">
        <f t="shared" si="3"/>
        <v>11.77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180</v>
      </c>
      <c r="G8" s="382"/>
      <c r="H8" s="383"/>
      <c r="I8" s="384">
        <f t="shared" si="0"/>
        <v>180</v>
      </c>
      <c r="J8" s="381">
        <v>180</v>
      </c>
      <c r="K8" s="382"/>
      <c r="L8" s="383"/>
      <c r="M8" s="384">
        <f t="shared" si="1"/>
        <v>180</v>
      </c>
      <c r="N8" s="381">
        <v>187.6</v>
      </c>
      <c r="O8" s="382"/>
      <c r="P8" s="383"/>
      <c r="Q8" s="384">
        <f t="shared" si="2"/>
        <v>187.6</v>
      </c>
      <c r="R8" s="381">
        <v>187.8</v>
      </c>
      <c r="S8" s="382"/>
      <c r="T8" s="383"/>
      <c r="U8" s="384">
        <f t="shared" si="3"/>
        <v>187.8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2100</v>
      </c>
      <c r="G9" s="382"/>
      <c r="H9" s="383"/>
      <c r="I9" s="384">
        <f t="shared" si="0"/>
        <v>2100</v>
      </c>
      <c r="J9" s="381">
        <v>2100</v>
      </c>
      <c r="K9" s="382"/>
      <c r="L9" s="383"/>
      <c r="M9" s="384">
        <f t="shared" si="1"/>
        <v>2100</v>
      </c>
      <c r="N9" s="381">
        <v>2431.17</v>
      </c>
      <c r="O9" s="382"/>
      <c r="P9" s="383"/>
      <c r="Q9" s="384">
        <f t="shared" si="2"/>
        <v>2431.17</v>
      </c>
      <c r="R9" s="381">
        <v>2469.39</v>
      </c>
      <c r="S9" s="382"/>
      <c r="T9" s="383"/>
      <c r="U9" s="384">
        <f t="shared" si="3"/>
        <v>2469.39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>
        <v>61</v>
      </c>
      <c r="G10" s="402"/>
      <c r="H10" s="403"/>
      <c r="I10" s="404">
        <f t="shared" si="0"/>
        <v>61</v>
      </c>
      <c r="J10" s="401">
        <v>61</v>
      </c>
      <c r="K10" s="402"/>
      <c r="L10" s="403"/>
      <c r="M10" s="404">
        <f t="shared" si="1"/>
        <v>61</v>
      </c>
      <c r="N10" s="401">
        <v>68.97</v>
      </c>
      <c r="O10" s="402"/>
      <c r="P10" s="403"/>
      <c r="Q10" s="404">
        <f t="shared" si="2"/>
        <v>68.97</v>
      </c>
      <c r="R10" s="401">
        <v>1109.94</v>
      </c>
      <c r="S10" s="402"/>
      <c r="T10" s="403"/>
      <c r="U10" s="404">
        <f t="shared" si="3"/>
        <v>1109.94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2824</v>
      </c>
      <c r="G11" s="409">
        <f t="shared" si="4"/>
        <v>22976.84</v>
      </c>
      <c r="H11" s="410">
        <f t="shared" si="4"/>
        <v>5145</v>
      </c>
      <c r="I11" s="374">
        <f t="shared" si="4"/>
        <v>30945.84</v>
      </c>
      <c r="J11" s="408">
        <f t="shared" si="4"/>
        <v>2824</v>
      </c>
      <c r="K11" s="409">
        <f t="shared" si="4"/>
        <v>23841.75</v>
      </c>
      <c r="L11" s="410">
        <f t="shared" si="4"/>
        <v>5170</v>
      </c>
      <c r="M11" s="374">
        <f t="shared" si="4"/>
        <v>31835.75</v>
      </c>
      <c r="N11" s="408">
        <f t="shared" si="4"/>
        <v>3150.1899999999996</v>
      </c>
      <c r="O11" s="409">
        <f t="shared" si="4"/>
        <v>23841.75</v>
      </c>
      <c r="P11" s="410">
        <f t="shared" si="4"/>
        <v>5745.9299999999994</v>
      </c>
      <c r="Q11" s="374">
        <f t="shared" si="4"/>
        <v>32737.87</v>
      </c>
      <c r="R11" s="408">
        <f t="shared" si="4"/>
        <v>4056.4000000000005</v>
      </c>
      <c r="S11" s="409">
        <f t="shared" si="4"/>
        <v>23239.41</v>
      </c>
      <c r="T11" s="410">
        <f t="shared" si="4"/>
        <v>5134.7999999999993</v>
      </c>
      <c r="U11" s="374">
        <f t="shared" si="4"/>
        <v>32430.61</v>
      </c>
      <c r="V11" s="385">
        <f t="shared" ref="V11:V20" si="5">N11/J11</f>
        <v>1.1155063739376769</v>
      </c>
      <c r="W11" s="386">
        <f t="shared" ref="W11:W20" si="6">P11/L11</f>
        <v>1.1113984526112184</v>
      </c>
      <c r="X11" s="387">
        <f t="shared" ref="X11:X20" si="7">P11/H11</f>
        <v>1.1167988338192418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1961</v>
      </c>
      <c r="G12" s="382">
        <v>204.84</v>
      </c>
      <c r="H12" s="383">
        <v>450</v>
      </c>
      <c r="I12" s="384">
        <f t="shared" ref="I12:I19" si="8">SUM(F12:H12)</f>
        <v>2615.84</v>
      </c>
      <c r="J12" s="381">
        <v>1961</v>
      </c>
      <c r="K12" s="382">
        <v>402.05</v>
      </c>
      <c r="L12" s="383">
        <v>450</v>
      </c>
      <c r="M12" s="384">
        <f t="shared" ref="M12:M19" si="9">SUM(J12:L12)</f>
        <v>2813.05</v>
      </c>
      <c r="N12" s="863">
        <v>2179.89</v>
      </c>
      <c r="O12" s="862">
        <v>402.32</v>
      </c>
      <c r="P12" s="861">
        <v>710.61</v>
      </c>
      <c r="Q12" s="860">
        <f t="shared" ref="Q12:Q19" si="10">SUM(N12:P12)</f>
        <v>3292.82</v>
      </c>
      <c r="R12" s="381">
        <v>2180.0300000000002</v>
      </c>
      <c r="S12" s="382">
        <v>392.62</v>
      </c>
      <c r="T12" s="383">
        <v>413.01</v>
      </c>
      <c r="U12" s="384">
        <f t="shared" ref="U12:U19" si="11">SUM(R12:T12)</f>
        <v>2985.66</v>
      </c>
      <c r="V12" s="385">
        <f t="shared" si="5"/>
        <v>1.1116216216216215</v>
      </c>
      <c r="W12" s="386">
        <f t="shared" si="6"/>
        <v>1.5791333333333333</v>
      </c>
      <c r="X12" s="387">
        <f t="shared" si="7"/>
        <v>1.5791333333333333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62</v>
      </c>
      <c r="G13" s="382">
        <v>0</v>
      </c>
      <c r="H13" s="383">
        <v>2740</v>
      </c>
      <c r="I13" s="384">
        <f t="shared" si="8"/>
        <v>2802</v>
      </c>
      <c r="J13" s="381">
        <v>62</v>
      </c>
      <c r="K13" s="382">
        <v>0</v>
      </c>
      <c r="L13" s="383">
        <v>2740</v>
      </c>
      <c r="M13" s="384">
        <f t="shared" si="9"/>
        <v>2802</v>
      </c>
      <c r="N13" s="863">
        <v>77.91</v>
      </c>
      <c r="O13" s="862">
        <v>0</v>
      </c>
      <c r="P13" s="861">
        <v>2299</v>
      </c>
      <c r="Q13" s="860">
        <f t="shared" si="10"/>
        <v>2376.91</v>
      </c>
      <c r="R13" s="381">
        <v>188.68</v>
      </c>
      <c r="S13" s="382">
        <v>0</v>
      </c>
      <c r="T13" s="383">
        <v>2855.77</v>
      </c>
      <c r="U13" s="384">
        <f t="shared" si="11"/>
        <v>3044.45</v>
      </c>
      <c r="V13" s="385">
        <f t="shared" si="5"/>
        <v>1.2566129032258064</v>
      </c>
      <c r="W13" s="386">
        <f t="shared" si="6"/>
        <v>0.839051094890511</v>
      </c>
      <c r="X13" s="387">
        <f t="shared" si="7"/>
        <v>0.839051094890511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54</v>
      </c>
      <c r="G14" s="382">
        <v>0</v>
      </c>
      <c r="H14" s="383">
        <v>400</v>
      </c>
      <c r="I14" s="384">
        <f t="shared" si="8"/>
        <v>454</v>
      </c>
      <c r="J14" s="381">
        <v>54</v>
      </c>
      <c r="K14" s="382">
        <v>0</v>
      </c>
      <c r="L14" s="383">
        <v>400</v>
      </c>
      <c r="M14" s="384">
        <f t="shared" si="9"/>
        <v>454</v>
      </c>
      <c r="N14" s="863">
        <v>0</v>
      </c>
      <c r="O14" s="862">
        <v>0</v>
      </c>
      <c r="P14" s="861">
        <v>1293.71</v>
      </c>
      <c r="Q14" s="860">
        <f t="shared" si="10"/>
        <v>1293.71</v>
      </c>
      <c r="R14" s="381">
        <v>32.71</v>
      </c>
      <c r="S14" s="382">
        <v>0</v>
      </c>
      <c r="T14" s="383">
        <v>306.45</v>
      </c>
      <c r="U14" s="384">
        <f t="shared" si="11"/>
        <v>339.15999999999997</v>
      </c>
      <c r="V14" s="385">
        <f t="shared" si="5"/>
        <v>0</v>
      </c>
      <c r="W14" s="386">
        <f t="shared" si="6"/>
        <v>3.2342750000000002</v>
      </c>
      <c r="X14" s="387">
        <f t="shared" si="7"/>
        <v>3.2342750000000002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590</v>
      </c>
      <c r="G15" s="382">
        <v>40</v>
      </c>
      <c r="H15" s="383">
        <v>619</v>
      </c>
      <c r="I15" s="384">
        <f t="shared" si="8"/>
        <v>1249</v>
      </c>
      <c r="J15" s="381">
        <v>590</v>
      </c>
      <c r="K15" s="382">
        <v>25</v>
      </c>
      <c r="L15" s="383">
        <v>644</v>
      </c>
      <c r="M15" s="384">
        <f t="shared" si="9"/>
        <v>1259</v>
      </c>
      <c r="N15" s="863">
        <v>709.57</v>
      </c>
      <c r="O15" s="862">
        <v>24.68</v>
      </c>
      <c r="P15" s="861">
        <v>678.46</v>
      </c>
      <c r="Q15" s="860">
        <f t="shared" si="10"/>
        <v>1412.71</v>
      </c>
      <c r="R15" s="381">
        <v>750.36</v>
      </c>
      <c r="S15" s="382">
        <v>19.8</v>
      </c>
      <c r="T15" s="383">
        <v>634.4</v>
      </c>
      <c r="U15" s="384">
        <f t="shared" si="11"/>
        <v>1404.56</v>
      </c>
      <c r="V15" s="385">
        <f t="shared" si="5"/>
        <v>1.2026610169491527</v>
      </c>
      <c r="W15" s="386">
        <f t="shared" si="6"/>
        <v>1.0535093167701863</v>
      </c>
      <c r="X15" s="387">
        <f t="shared" si="7"/>
        <v>1.0960581583198707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147</v>
      </c>
      <c r="G16" s="382">
        <v>22309</v>
      </c>
      <c r="H16" s="383">
        <v>270</v>
      </c>
      <c r="I16" s="384">
        <f t="shared" si="8"/>
        <v>22726</v>
      </c>
      <c r="J16" s="381">
        <v>147</v>
      </c>
      <c r="K16" s="382">
        <v>22969</v>
      </c>
      <c r="L16" s="383">
        <v>270</v>
      </c>
      <c r="M16" s="384">
        <f t="shared" si="9"/>
        <v>23386</v>
      </c>
      <c r="N16" s="863">
        <v>171.49</v>
      </c>
      <c r="O16" s="862">
        <v>22967.96</v>
      </c>
      <c r="P16" s="861">
        <v>150.29</v>
      </c>
      <c r="Q16" s="860">
        <f t="shared" si="10"/>
        <v>23289.74</v>
      </c>
      <c r="R16" s="381">
        <v>741.45</v>
      </c>
      <c r="S16" s="382">
        <v>22524.07</v>
      </c>
      <c r="T16" s="383">
        <v>225.98</v>
      </c>
      <c r="U16" s="384">
        <f t="shared" si="11"/>
        <v>23491.5</v>
      </c>
      <c r="V16" s="385">
        <f t="shared" si="5"/>
        <v>1.1665986394557823</v>
      </c>
      <c r="W16" s="386">
        <f t="shared" si="6"/>
        <v>0.55662962962962959</v>
      </c>
      <c r="X16" s="387">
        <f t="shared" si="7"/>
        <v>0.55662962962962959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0</v>
      </c>
      <c r="G17" s="382">
        <v>0</v>
      </c>
      <c r="H17" s="383">
        <v>486</v>
      </c>
      <c r="I17" s="384">
        <f t="shared" si="8"/>
        <v>486</v>
      </c>
      <c r="J17" s="381">
        <v>0</v>
      </c>
      <c r="K17" s="382">
        <v>0</v>
      </c>
      <c r="L17" s="383">
        <v>486</v>
      </c>
      <c r="M17" s="384">
        <f t="shared" si="9"/>
        <v>486</v>
      </c>
      <c r="N17" s="863">
        <v>0</v>
      </c>
      <c r="O17" s="862">
        <v>0</v>
      </c>
      <c r="P17" s="861">
        <v>484.92</v>
      </c>
      <c r="Q17" s="860">
        <f t="shared" si="10"/>
        <v>484.92</v>
      </c>
      <c r="R17" s="381">
        <v>0</v>
      </c>
      <c r="S17" s="382">
        <v>0</v>
      </c>
      <c r="T17" s="383">
        <v>517.35</v>
      </c>
      <c r="U17" s="384">
        <f t="shared" si="11"/>
        <v>517.35</v>
      </c>
      <c r="V17" s="385" t="e">
        <f t="shared" si="5"/>
        <v>#DIV/0!</v>
      </c>
      <c r="W17" s="386">
        <f t="shared" si="6"/>
        <v>0.99777777777777776</v>
      </c>
      <c r="X17" s="387">
        <f t="shared" si="7"/>
        <v>0.99777777777777776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10</v>
      </c>
      <c r="G18" s="382">
        <v>160</v>
      </c>
      <c r="H18" s="383">
        <v>100</v>
      </c>
      <c r="I18" s="384">
        <f t="shared" si="8"/>
        <v>270</v>
      </c>
      <c r="J18" s="381">
        <v>10</v>
      </c>
      <c r="K18" s="382">
        <v>203.7</v>
      </c>
      <c r="L18" s="383">
        <v>100</v>
      </c>
      <c r="M18" s="384">
        <f t="shared" si="9"/>
        <v>313.7</v>
      </c>
      <c r="N18" s="863">
        <v>10.99</v>
      </c>
      <c r="O18" s="862">
        <v>203.07</v>
      </c>
      <c r="P18" s="861">
        <v>31.62</v>
      </c>
      <c r="Q18" s="860">
        <f t="shared" si="10"/>
        <v>245.68</v>
      </c>
      <c r="R18" s="381">
        <v>0</v>
      </c>
      <c r="S18" s="382">
        <v>117.36</v>
      </c>
      <c r="T18" s="383">
        <v>102.29</v>
      </c>
      <c r="U18" s="384">
        <f t="shared" si="11"/>
        <v>219.65</v>
      </c>
      <c r="V18" s="385">
        <f t="shared" si="5"/>
        <v>1.099</v>
      </c>
      <c r="W18" s="386">
        <f t="shared" si="6"/>
        <v>0.31620000000000004</v>
      </c>
      <c r="X18" s="387">
        <f t="shared" si="7"/>
        <v>0.31620000000000004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0</v>
      </c>
      <c r="G19" s="394">
        <v>263</v>
      </c>
      <c r="H19" s="395">
        <v>80</v>
      </c>
      <c r="I19" s="396">
        <f t="shared" si="8"/>
        <v>343</v>
      </c>
      <c r="J19" s="393">
        <v>0</v>
      </c>
      <c r="K19" s="394">
        <v>242</v>
      </c>
      <c r="L19" s="395">
        <v>80</v>
      </c>
      <c r="M19" s="396">
        <f t="shared" si="9"/>
        <v>322</v>
      </c>
      <c r="N19" s="393">
        <v>0.34</v>
      </c>
      <c r="O19" s="394">
        <v>243.72</v>
      </c>
      <c r="P19" s="395">
        <v>97.32</v>
      </c>
      <c r="Q19" s="396">
        <f t="shared" si="10"/>
        <v>341.38</v>
      </c>
      <c r="R19" s="393">
        <v>163.16999999999999</v>
      </c>
      <c r="S19" s="394">
        <v>185.56</v>
      </c>
      <c r="T19" s="395">
        <v>79.55</v>
      </c>
      <c r="U19" s="396">
        <f t="shared" si="11"/>
        <v>428.28000000000003</v>
      </c>
      <c r="V19" s="411" t="e">
        <f t="shared" si="5"/>
        <v>#DIV/0!</v>
      </c>
      <c r="W19" s="412">
        <f t="shared" si="6"/>
        <v>1.2164999999999999</v>
      </c>
      <c r="X19" s="413">
        <f t="shared" si="7"/>
        <v>1.2164999999999999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 t="shared" si="12"/>
        <v>0</v>
      </c>
      <c r="N20" s="414">
        <f t="shared" si="12"/>
        <v>672.65000000000009</v>
      </c>
      <c r="O20" s="415">
        <f t="shared" si="12"/>
        <v>0</v>
      </c>
      <c r="P20" s="415">
        <f t="shared" si="12"/>
        <v>-575.92999999999938</v>
      </c>
      <c r="Q20" s="416">
        <f t="shared" si="12"/>
        <v>96.719999999997526</v>
      </c>
      <c r="R20" s="414">
        <f t="shared" si="12"/>
        <v>7.3999999999991815</v>
      </c>
      <c r="S20" s="415">
        <f t="shared" si="12"/>
        <v>0</v>
      </c>
      <c r="T20" s="415">
        <f t="shared" si="12"/>
        <v>50.400000000000546</v>
      </c>
      <c r="U20" s="416">
        <f t="shared" si="12"/>
        <v>57.799999999999272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/>
      <c r="C24" s="981"/>
      <c r="D24" s="981"/>
      <c r="E24" s="982"/>
      <c r="F24" s="436">
        <v>26665.75</v>
      </c>
      <c r="G24" s="437">
        <v>26665.75</v>
      </c>
      <c r="H24" s="438">
        <v>0</v>
      </c>
      <c r="I24" s="439">
        <v>5170</v>
      </c>
      <c r="J24" s="436">
        <v>26991.94</v>
      </c>
      <c r="K24" s="437">
        <v>27664.59</v>
      </c>
      <c r="L24" s="438">
        <f>SUM(K24-J24)</f>
        <v>672.65000000000146</v>
      </c>
      <c r="M24" s="439">
        <v>5170</v>
      </c>
      <c r="N24" s="436">
        <v>27295.81</v>
      </c>
      <c r="O24" s="437">
        <v>27303.21</v>
      </c>
      <c r="P24" s="438">
        <f>SUM(O24-N24)</f>
        <v>7.3999999999978172</v>
      </c>
      <c r="Q24" s="439">
        <v>5185.2</v>
      </c>
      <c r="R24" s="440">
        <f>J24/F24</f>
        <v>1.0122325454937513</v>
      </c>
      <c r="S24" s="440">
        <f>K24/G24</f>
        <v>1.0374577876114492</v>
      </c>
      <c r="T24" s="441">
        <f>L24-P24</f>
        <v>665.25000000000364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3">SUM(F24:F24)</f>
        <v>26665.75</v>
      </c>
      <c r="G25" s="444">
        <f t="shared" si="13"/>
        <v>26665.75</v>
      </c>
      <c r="H25" s="445">
        <f t="shared" si="13"/>
        <v>0</v>
      </c>
      <c r="I25" s="446">
        <f t="shared" si="13"/>
        <v>5170</v>
      </c>
      <c r="J25" s="444">
        <f t="shared" si="13"/>
        <v>26991.94</v>
      </c>
      <c r="K25" s="444">
        <f t="shared" si="13"/>
        <v>27664.59</v>
      </c>
      <c r="L25" s="445">
        <f t="shared" si="13"/>
        <v>672.65000000000146</v>
      </c>
      <c r="M25" s="446">
        <f t="shared" si="13"/>
        <v>5170</v>
      </c>
      <c r="N25" s="444">
        <f t="shared" si="13"/>
        <v>27295.81</v>
      </c>
      <c r="O25" s="444">
        <f t="shared" si="13"/>
        <v>27303.21</v>
      </c>
      <c r="P25" s="445">
        <f t="shared" si="13"/>
        <v>7.3999999999978172</v>
      </c>
      <c r="Q25" s="446">
        <f t="shared" si="13"/>
        <v>5185.2</v>
      </c>
      <c r="R25" s="447">
        <f>J25/F25</f>
        <v>1.0122325454937513</v>
      </c>
      <c r="S25" s="447">
        <f>K25/G25</f>
        <v>1.0374577876114492</v>
      </c>
      <c r="T25" s="448">
        <f>L25-P25</f>
        <v>665.25000000000364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5170</v>
      </c>
      <c r="I26" s="938"/>
      <c r="J26" s="449"/>
      <c r="K26" s="449"/>
      <c r="L26" s="943">
        <f>L25+M25</f>
        <v>5842.6500000000015</v>
      </c>
      <c r="M26" s="938"/>
      <c r="N26" s="449"/>
      <c r="O26" s="449"/>
      <c r="P26" s="943">
        <f>P25+Q25</f>
        <v>5192.5999999999976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93.6</v>
      </c>
      <c r="G30" s="461">
        <v>520</v>
      </c>
      <c r="H30" s="462">
        <v>403.6</v>
      </c>
      <c r="I30" s="463">
        <v>216.5</v>
      </c>
      <c r="J30" s="460">
        <v>102.3</v>
      </c>
      <c r="K30" s="461">
        <v>506.5</v>
      </c>
      <c r="L30" s="463">
        <v>111.3</v>
      </c>
      <c r="M30" s="463">
        <v>217.2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66.58</v>
      </c>
      <c r="G31" s="934"/>
      <c r="H31" s="933">
        <v>61.65</v>
      </c>
      <c r="I31" s="935"/>
      <c r="J31" s="933">
        <v>65.11</v>
      </c>
      <c r="K31" s="934"/>
      <c r="L31" s="933">
        <v>60.34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>
        <v>22.55</v>
      </c>
      <c r="G32" s="948"/>
      <c r="H32" s="948"/>
      <c r="I32" s="949"/>
      <c r="J32" s="947">
        <v>23.35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2.75" x14ac:dyDescent="0.2">
      <c r="A36" s="484"/>
      <c r="B36" s="917"/>
      <c r="C36" s="918"/>
      <c r="D36" s="918"/>
      <c r="E36" s="919"/>
      <c r="F36" s="485">
        <v>26595.77</v>
      </c>
      <c r="G36" s="486">
        <v>396.17</v>
      </c>
      <c r="H36" s="487">
        <f>F36+G36</f>
        <v>26991.94</v>
      </c>
      <c r="I36" s="488">
        <v>27193.759999999998</v>
      </c>
      <c r="J36" s="488">
        <v>470.83</v>
      </c>
      <c r="K36" s="487">
        <f>I36+J36</f>
        <v>27664.59</v>
      </c>
      <c r="L36" s="489">
        <f>K36-H36</f>
        <v>672.65000000000146</v>
      </c>
      <c r="M36" s="490"/>
      <c r="N36" s="917"/>
      <c r="O36" s="918"/>
      <c r="P36" s="918"/>
      <c r="Q36" s="919"/>
      <c r="R36" s="485">
        <v>26794.400000000001</v>
      </c>
      <c r="S36" s="486">
        <v>501.41</v>
      </c>
      <c r="T36" s="487">
        <f>R36+S36</f>
        <v>27295.81</v>
      </c>
      <c r="U36" s="488">
        <v>26800.400000000001</v>
      </c>
      <c r="V36" s="488">
        <v>502.81</v>
      </c>
      <c r="W36" s="487">
        <f>U36+V36</f>
        <v>27303.210000000003</v>
      </c>
      <c r="X36" s="489">
        <f>W36-T36</f>
        <v>7.4000000000014552</v>
      </c>
      <c r="Y36" s="491"/>
      <c r="Z36" s="492">
        <f>H36-T36</f>
        <v>-303.87000000000262</v>
      </c>
      <c r="AA36" s="493">
        <f>K36-W36</f>
        <v>361.37999999999738</v>
      </c>
      <c r="AB36" s="494">
        <f>Z36-AA36</f>
        <v>-665.25</v>
      </c>
    </row>
    <row r="37" spans="1:28" s="484" customFormat="1" ht="13.5" thickBot="1" x14ac:dyDescent="0.25">
      <c r="B37" s="1204"/>
      <c r="C37" s="1205"/>
      <c r="D37" s="1205"/>
      <c r="E37" s="1206"/>
      <c r="F37" s="799"/>
      <c r="G37" s="800"/>
      <c r="H37" s="526">
        <f>F37+G37</f>
        <v>0</v>
      </c>
      <c r="I37" s="582"/>
      <c r="J37" s="582"/>
      <c r="K37" s="526">
        <f>I37+J37</f>
        <v>0</v>
      </c>
      <c r="L37" s="527">
        <f>K37-H37</f>
        <v>0</v>
      </c>
      <c r="M37" s="528"/>
      <c r="N37" s="1204"/>
      <c r="O37" s="1205"/>
      <c r="P37" s="1205"/>
      <c r="Q37" s="1206"/>
      <c r="R37" s="799"/>
      <c r="S37" s="800"/>
      <c r="T37" s="526">
        <f>R37+S37</f>
        <v>0</v>
      </c>
      <c r="U37" s="582"/>
      <c r="V37" s="582"/>
      <c r="W37" s="526">
        <f>U37+V37</f>
        <v>0</v>
      </c>
      <c r="X37" s="527">
        <f>W37-T37</f>
        <v>0</v>
      </c>
      <c r="Y37" s="491"/>
      <c r="Z37" s="492">
        <f>H37-T37</f>
        <v>0</v>
      </c>
      <c r="AA37" s="493">
        <f>K37-W37</f>
        <v>0</v>
      </c>
      <c r="AB37" s="494">
        <f>Z37-AA37</f>
        <v>0</v>
      </c>
    </row>
    <row r="38" spans="1:28" s="484" customFormat="1" ht="13.5" thickBot="1" x14ac:dyDescent="0.25">
      <c r="A38" s="454"/>
      <c r="B38" s="928" t="s">
        <v>334</v>
      </c>
      <c r="C38" s="929"/>
      <c r="D38" s="929"/>
      <c r="E38" s="930"/>
      <c r="F38" s="931" t="s">
        <v>353</v>
      </c>
      <c r="G38" s="932"/>
      <c r="H38" s="495">
        <f>I36-F36</f>
        <v>597.98999999999796</v>
      </c>
      <c r="I38" s="496" t="s">
        <v>354</v>
      </c>
      <c r="J38" s="497"/>
      <c r="K38" s="495">
        <f>J36-G36</f>
        <v>74.659999999999968</v>
      </c>
      <c r="L38" s="498">
        <f>H38+K38</f>
        <v>672.64999999999793</v>
      </c>
      <c r="M38" s="499"/>
      <c r="N38" s="928" t="s">
        <v>334</v>
      </c>
      <c r="O38" s="929"/>
      <c r="P38" s="929"/>
      <c r="Q38" s="930"/>
      <c r="R38" s="931" t="s">
        <v>353</v>
      </c>
      <c r="S38" s="932"/>
      <c r="T38" s="495">
        <f>U36-R36</f>
        <v>6</v>
      </c>
      <c r="U38" s="496" t="s">
        <v>354</v>
      </c>
      <c r="V38" s="497"/>
      <c r="W38" s="495">
        <f>V36-S36</f>
        <v>1.3999999999999773</v>
      </c>
      <c r="X38" s="498">
        <f>T38+W38</f>
        <v>7.3999999999999773</v>
      </c>
      <c r="Y38" s="500"/>
      <c r="Z38" s="501">
        <f>SUM(Z36:Z37)</f>
        <v>-303.87000000000262</v>
      </c>
      <c r="AA38" s="502">
        <f>SUM(AA36:AA37)</f>
        <v>361.37999999999738</v>
      </c>
      <c r="AB38" s="503">
        <f>Z38-AA38</f>
        <v>-665.25</v>
      </c>
    </row>
    <row r="39" spans="1:28" s="484" customFormat="1" ht="13.5" thickBot="1" x14ac:dyDescent="0.25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Y39" s="507"/>
    </row>
    <row r="40" spans="1:28" s="484" customFormat="1" ht="12.75" x14ac:dyDescent="0.2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08" t="s">
        <v>355</v>
      </c>
      <c r="AA40" s="509"/>
      <c r="AB40" s="510">
        <f>H38/T38</f>
        <v>99.664999999999665</v>
      </c>
    </row>
    <row r="41" spans="1:28" s="484" customFormat="1" ht="13.5" thickBot="1" x14ac:dyDescent="0.25">
      <c r="F41" s="504"/>
      <c r="G41" s="504"/>
      <c r="H41" s="490"/>
      <c r="I41" s="490"/>
      <c r="J41" s="490"/>
      <c r="K41" s="505"/>
      <c r="L41" s="490"/>
      <c r="M41" s="490"/>
      <c r="N41" s="490"/>
      <c r="O41" s="506"/>
      <c r="P41" s="490"/>
      <c r="Q41" s="490"/>
      <c r="R41" s="490"/>
      <c r="Z41" s="511" t="s">
        <v>356</v>
      </c>
      <c r="AA41" s="512"/>
      <c r="AB41" s="513">
        <f>K38/W38</f>
        <v>53.328571428572275</v>
      </c>
    </row>
    <row r="42" spans="1:28" s="484" customFormat="1" ht="13.5" thickBot="1" x14ac:dyDescent="0.25">
      <c r="A42" s="454"/>
      <c r="B42" s="454"/>
      <c r="C42" s="514" t="s">
        <v>357</v>
      </c>
      <c r="D42" s="454" t="s">
        <v>155</v>
      </c>
      <c r="E42" s="454"/>
      <c r="F42" s="454"/>
      <c r="G42" s="454"/>
      <c r="H42" s="515" t="s">
        <v>358</v>
      </c>
      <c r="I42" s="515"/>
      <c r="J42" s="516"/>
      <c r="K42" s="517" t="s">
        <v>459</v>
      </c>
      <c r="L42" s="518"/>
      <c r="M42" s="453"/>
      <c r="N42" s="453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519" t="s">
        <v>359</v>
      </c>
      <c r="AA42" s="520"/>
      <c r="AB42" s="521">
        <f>L38/X38</f>
        <v>90.898648648648646</v>
      </c>
    </row>
    <row r="43" spans="1:28" ht="12.75" x14ac:dyDescent="0.2">
      <c r="C43" s="926" t="s">
        <v>458</v>
      </c>
      <c r="D43" s="926"/>
      <c r="J43" s="454" t="s">
        <v>457</v>
      </c>
      <c r="L43" s="859"/>
      <c r="M43" s="859"/>
      <c r="N43" s="859"/>
    </row>
    <row r="44" spans="1:28" s="484" customFormat="1" ht="12.75" x14ac:dyDescent="0.2">
      <c r="A44" s="454"/>
      <c r="B44" s="454"/>
      <c r="C44" s="514"/>
      <c r="D44" s="514"/>
      <c r="E44" s="454"/>
      <c r="F44" s="454"/>
      <c r="G44" s="454"/>
      <c r="H44" s="454"/>
      <c r="I44" s="454"/>
      <c r="K44" s="454"/>
      <c r="L44" s="453"/>
      <c r="M44" s="453"/>
      <c r="N44" s="453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</row>
    <row r="45" spans="1:28" ht="12.75" x14ac:dyDescent="0.2"/>
    <row r="46" spans="1:28" ht="12.75" x14ac:dyDescent="0.2">
      <c r="J46" s="524" t="s">
        <v>280</v>
      </c>
    </row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</sheetData>
  <mergeCells count="78">
    <mergeCell ref="C43:D43"/>
    <mergeCell ref="B37:E37"/>
    <mergeCell ref="N37:Q37"/>
    <mergeCell ref="B38:E38"/>
    <mergeCell ref="F38:G38"/>
    <mergeCell ref="N38:Q38"/>
    <mergeCell ref="R38:S38"/>
    <mergeCell ref="B35:E35"/>
    <mergeCell ref="N35:Q35"/>
    <mergeCell ref="B34:E34"/>
    <mergeCell ref="N34:Q34"/>
    <mergeCell ref="B36:E36"/>
    <mergeCell ref="N36:Q36"/>
    <mergeCell ref="R34:X34"/>
    <mergeCell ref="B25:E25"/>
    <mergeCell ref="H26:I26"/>
    <mergeCell ref="Z34:AB34"/>
    <mergeCell ref="N31:O31"/>
    <mergeCell ref="P31:Q31"/>
    <mergeCell ref="B32:E32"/>
    <mergeCell ref="F32:I32"/>
    <mergeCell ref="J32:M32"/>
    <mergeCell ref="N32:Q32"/>
    <mergeCell ref="B31:C31"/>
    <mergeCell ref="D31:E31"/>
    <mergeCell ref="F31:G31"/>
    <mergeCell ref="H31:I31"/>
    <mergeCell ref="J31:K31"/>
    <mergeCell ref="L31:M31"/>
    <mergeCell ref="F34:L34"/>
    <mergeCell ref="B29:E30"/>
    <mergeCell ref="W26:X26"/>
    <mergeCell ref="B28:E28"/>
    <mergeCell ref="F28:I28"/>
    <mergeCell ref="J28:M28"/>
    <mergeCell ref="N28:Q28"/>
    <mergeCell ref="L26:M26"/>
    <mergeCell ref="P26:Q26"/>
    <mergeCell ref="U22:X22"/>
    <mergeCell ref="B23:E23"/>
    <mergeCell ref="B24:E24"/>
    <mergeCell ref="N22:Q22"/>
    <mergeCell ref="F22:I22"/>
    <mergeCell ref="J22:M22"/>
    <mergeCell ref="R22:R23"/>
    <mergeCell ref="S22:S23"/>
    <mergeCell ref="T22:T23"/>
    <mergeCell ref="B15:E15"/>
    <mergeCell ref="B16:E16"/>
    <mergeCell ref="B18:E18"/>
    <mergeCell ref="B19:E19"/>
    <mergeCell ref="B20:E20"/>
    <mergeCell ref="B17:E17"/>
    <mergeCell ref="B11:E11"/>
    <mergeCell ref="B12:E12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30" sqref="B30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179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3116.1419999999998</v>
      </c>
      <c r="D9" s="12"/>
      <c r="E9" s="21" t="s">
        <v>9</v>
      </c>
      <c r="F9" s="20">
        <v>167.12299999999999</v>
      </c>
      <c r="G9" s="12"/>
      <c r="H9" s="1"/>
    </row>
    <row r="10" spans="1:8" x14ac:dyDescent="0.2">
      <c r="A10" s="1"/>
      <c r="B10" s="22" t="s">
        <v>10</v>
      </c>
      <c r="C10" s="23">
        <v>1219</v>
      </c>
      <c r="D10" s="12"/>
      <c r="E10" s="24" t="s">
        <v>11</v>
      </c>
      <c r="F10" s="23"/>
      <c r="G10" s="12"/>
      <c r="H10" s="1"/>
    </row>
    <row r="11" spans="1:8" x14ac:dyDescent="0.2">
      <c r="A11" s="1"/>
      <c r="B11" s="25" t="s">
        <v>12</v>
      </c>
      <c r="C11" s="26">
        <v>35</v>
      </c>
      <c r="D11" s="12"/>
      <c r="E11" s="24" t="s">
        <v>13</v>
      </c>
      <c r="F11" s="23">
        <v>166.99799999999999</v>
      </c>
      <c r="G11" s="12"/>
      <c r="H11" s="1"/>
    </row>
    <row r="12" spans="1:8" x14ac:dyDescent="0.2">
      <c r="A12" s="1"/>
      <c r="B12" s="22" t="s">
        <v>14</v>
      </c>
      <c r="C12" s="23">
        <v>14652.065000000001</v>
      </c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50</v>
      </c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>
        <v>249.8</v>
      </c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>
        <v>5.45</v>
      </c>
      <c r="D15" s="12"/>
      <c r="E15" s="27" t="s">
        <v>21</v>
      </c>
      <c r="F15" s="28">
        <f>SUM(F9:F14)</f>
        <v>334.12099999999998</v>
      </c>
      <c r="G15" s="12"/>
      <c r="H15" s="1"/>
    </row>
    <row r="16" spans="1:8" x14ac:dyDescent="0.2">
      <c r="A16" s="1"/>
      <c r="B16" s="22" t="s">
        <v>22</v>
      </c>
      <c r="C16" s="23">
        <v>125.06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19452.517000000003</v>
      </c>
      <c r="D17" s="12"/>
      <c r="E17" s="24" t="s">
        <v>24</v>
      </c>
      <c r="F17" s="29">
        <f>F18+F19+F20+F21+F22+F23</f>
        <v>0</v>
      </c>
      <c r="G17" s="12"/>
      <c r="H17" s="1"/>
    </row>
    <row r="18" spans="1:8" x14ac:dyDescent="0.2">
      <c r="A18" s="1"/>
      <c r="B18" s="22"/>
      <c r="C18" s="29"/>
      <c r="D18" s="12"/>
      <c r="E18" s="31" t="s">
        <v>33</v>
      </c>
      <c r="F18" s="32"/>
      <c r="G18" s="12"/>
      <c r="H18" s="1"/>
    </row>
    <row r="19" spans="1:8" x14ac:dyDescent="0.2">
      <c r="A19" s="1"/>
      <c r="B19" s="22" t="s">
        <v>26</v>
      </c>
      <c r="C19" s="23">
        <v>4870.6970000000001</v>
      </c>
      <c r="D19" s="12"/>
      <c r="E19" s="33" t="s">
        <v>33</v>
      </c>
      <c r="F19" s="34"/>
      <c r="G19" s="12"/>
      <c r="H19" s="1"/>
    </row>
    <row r="20" spans="1:8" x14ac:dyDescent="0.2">
      <c r="A20" s="1"/>
      <c r="B20" s="22" t="s">
        <v>28</v>
      </c>
      <c r="C20" s="23">
        <v>10761.67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3603.46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167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/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19402.827000000001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78.41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49.690000000002328</v>
      </c>
      <c r="D26" s="18"/>
      <c r="E26" s="27" t="s">
        <v>39</v>
      </c>
      <c r="F26" s="28">
        <f>F17+F24+F25</f>
        <v>78.41</v>
      </c>
      <c r="G26" s="18"/>
      <c r="H26" s="1"/>
    </row>
    <row r="27" spans="1:8" x14ac:dyDescent="0.2">
      <c r="A27" s="1"/>
      <c r="B27" s="19" t="s">
        <v>40</v>
      </c>
      <c r="C27" s="20">
        <v>-57.281999999999996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106.95</v>
      </c>
      <c r="D28" s="12"/>
      <c r="E28" s="41" t="s">
        <v>42</v>
      </c>
      <c r="F28" s="42">
        <f>F15-F26</f>
        <v>255.71099999999998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149.39099999999999</v>
      </c>
      <c r="D32" s="12"/>
      <c r="E32" s="46" t="s">
        <v>47</v>
      </c>
      <c r="F32" s="47">
        <v>180.84899999999999</v>
      </c>
      <c r="G32" s="12"/>
      <c r="H32" s="1"/>
    </row>
    <row r="33" spans="1:8" x14ac:dyDescent="0.2">
      <c r="A33" s="1"/>
      <c r="B33" s="22" t="s">
        <v>48</v>
      </c>
      <c r="C33" s="23"/>
      <c r="D33" s="12"/>
      <c r="E33" s="22" t="s">
        <v>48</v>
      </c>
      <c r="F33" s="23"/>
      <c r="G33" s="12"/>
      <c r="H33" s="1"/>
    </row>
    <row r="34" spans="1:8" x14ac:dyDescent="0.2">
      <c r="A34" s="1"/>
      <c r="B34" s="22" t="s">
        <v>49</v>
      </c>
      <c r="C34" s="23">
        <v>241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390.39099999999996</v>
      </c>
      <c r="D35" s="18"/>
      <c r="E35" s="30" t="s">
        <v>21</v>
      </c>
      <c r="F35" s="28">
        <f>SUM(F32:F33)</f>
        <v>180.84899999999999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/>
      <c r="D37" s="12"/>
      <c r="E37" s="22" t="s">
        <v>51</v>
      </c>
      <c r="F37" s="23">
        <v>5.4539999999999997</v>
      </c>
      <c r="G37" s="12"/>
      <c r="H37" s="1"/>
    </row>
    <row r="38" spans="1:8" x14ac:dyDescent="0.2">
      <c r="A38" s="1"/>
      <c r="B38" s="22" t="s">
        <v>52</v>
      </c>
      <c r="C38" s="23"/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244.3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244.3</v>
      </c>
      <c r="D40" s="18"/>
      <c r="E40" s="30" t="s">
        <v>39</v>
      </c>
      <c r="F40" s="28">
        <f>F37</f>
        <v>5.4539999999999997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146.09099999999995</v>
      </c>
      <c r="D42" s="16"/>
      <c r="E42" s="48" t="s">
        <v>55</v>
      </c>
      <c r="F42" s="42">
        <f>F35-F40</f>
        <v>175.39499999999998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/>
      <c r="D45" s="12"/>
      <c r="E45" s="19" t="s">
        <v>59</v>
      </c>
      <c r="F45" s="20">
        <v>241</v>
      </c>
      <c r="G45" s="12"/>
      <c r="H45" s="1"/>
    </row>
    <row r="46" spans="1:8" ht="15" thickBot="1" x14ac:dyDescent="0.25">
      <c r="A46" s="1"/>
      <c r="B46" s="53" t="s">
        <v>60</v>
      </c>
      <c r="C46" s="54"/>
      <c r="D46" s="12"/>
      <c r="E46" s="55" t="s">
        <v>61</v>
      </c>
      <c r="F46" s="56">
        <v>13.336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0</v>
      </c>
      <c r="D47" s="12"/>
      <c r="E47" s="58" t="s">
        <v>62</v>
      </c>
      <c r="F47" s="59">
        <f>SUM(F45:F46)</f>
        <v>254.33600000000001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/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/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/>
      <c r="D51" s="12"/>
      <c r="E51" s="64" t="s">
        <v>67</v>
      </c>
      <c r="F51" s="65">
        <v>2262.0709999999999</v>
      </c>
      <c r="G51" s="1"/>
      <c r="H51" s="1"/>
    </row>
    <row r="52" spans="1:8" x14ac:dyDescent="0.2">
      <c r="A52" s="1"/>
      <c r="B52" s="53" t="s">
        <v>68</v>
      </c>
      <c r="C52" s="54"/>
      <c r="D52" s="12"/>
      <c r="E52" s="66" t="s">
        <v>69</v>
      </c>
      <c r="F52" s="67">
        <v>16.922000000000001</v>
      </c>
      <c r="G52" s="1"/>
      <c r="H52" s="1"/>
    </row>
    <row r="53" spans="1:8" ht="15" thickBot="1" x14ac:dyDescent="0.25">
      <c r="A53" s="1"/>
      <c r="B53" s="53" t="s">
        <v>70</v>
      </c>
      <c r="C53" s="54"/>
      <c r="D53" s="12"/>
      <c r="E53" s="68" t="s">
        <v>71</v>
      </c>
      <c r="F53" s="69"/>
      <c r="G53" s="1"/>
      <c r="H53" s="1"/>
    </row>
    <row r="54" spans="1:8" ht="15" x14ac:dyDescent="0.2">
      <c r="A54" s="1"/>
      <c r="B54" s="53" t="s">
        <v>72</v>
      </c>
      <c r="C54" s="54"/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0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/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0</v>
      </c>
      <c r="D57" s="12"/>
      <c r="E57" s="39" t="s">
        <v>76</v>
      </c>
      <c r="F57" s="40">
        <v>7160.7510000000002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350</v>
      </c>
      <c r="D60" s="12"/>
      <c r="E60" s="19" t="s">
        <v>80</v>
      </c>
      <c r="F60" s="20"/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1944.3969999999999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347.98</v>
      </c>
      <c r="D62" s="12"/>
      <c r="E62" s="82" t="s">
        <v>83</v>
      </c>
      <c r="F62" s="83">
        <f>SUM(F60:F61)</f>
        <v>1944.3969999999999</v>
      </c>
      <c r="G62" s="12"/>
      <c r="H62" s="1"/>
    </row>
    <row r="63" spans="1:8" ht="15" thickBot="1" x14ac:dyDescent="0.25">
      <c r="A63" s="1"/>
      <c r="B63" s="84" t="s">
        <v>180</v>
      </c>
      <c r="C63" s="85">
        <v>143.083</v>
      </c>
      <c r="D63" s="12"/>
      <c r="E63" s="39" t="s">
        <v>85</v>
      </c>
      <c r="F63" s="40"/>
      <c r="G63" s="12"/>
      <c r="H63" s="1"/>
    </row>
    <row r="64" spans="1:8" x14ac:dyDescent="0.2">
      <c r="A64" s="1"/>
      <c r="B64" s="84" t="s">
        <v>181</v>
      </c>
      <c r="C64" s="85">
        <v>204.89699999999999</v>
      </c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470.35899999999998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2.0199999999999818</v>
      </c>
      <c r="D68" s="12"/>
      <c r="E68" s="22" t="s">
        <v>80</v>
      </c>
      <c r="F68" s="23"/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470.35899999999998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/>
      <c r="G70" s="12"/>
      <c r="H70" s="1"/>
    </row>
    <row r="71" spans="1:8" x14ac:dyDescent="0.2">
      <c r="A71" s="1"/>
      <c r="B71" s="89" t="s">
        <v>182</v>
      </c>
      <c r="C71" s="12"/>
      <c r="D71" s="12"/>
      <c r="E71" s="22" t="s">
        <v>93</v>
      </c>
      <c r="F71" s="23"/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/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183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42060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D214"/>
  <sheetViews>
    <sheetView zoomScaleNormal="100" workbookViewId="0">
      <selection activeCell="B24" sqref="B24:E24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179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SUM(F6:F11)</f>
        <v>3149</v>
      </c>
      <c r="G5" s="372">
        <f>SUM(G6:G11)</f>
        <v>13808</v>
      </c>
      <c r="H5" s="373">
        <f>SUM(H6:H11)</f>
        <v>1099</v>
      </c>
      <c r="I5" s="374">
        <f t="shared" ref="I5:I11" si="0">SUM(F5:H5)</f>
        <v>18056</v>
      </c>
      <c r="J5" s="371">
        <f>SUM(J6:J11)</f>
        <v>3149</v>
      </c>
      <c r="K5" s="372">
        <f>SUM(K6:K11)</f>
        <v>14652</v>
      </c>
      <c r="L5" s="373">
        <f>SUM(L6:L11)</f>
        <v>1304</v>
      </c>
      <c r="M5" s="374">
        <f t="shared" ref="M5:M11" si="1">SUM(J5:L5)</f>
        <v>19105</v>
      </c>
      <c r="N5" s="371">
        <f>SUM(N6:N11)</f>
        <v>3496.4000000000005</v>
      </c>
      <c r="O5" s="372">
        <f>SUM(O6:O11)</f>
        <v>14652.06</v>
      </c>
      <c r="P5" s="373">
        <f>SUM(P6:P11)</f>
        <v>1304</v>
      </c>
      <c r="Q5" s="374">
        <f t="shared" ref="Q5:Q11" si="2">SUM(N5:P5)</f>
        <v>19452.46</v>
      </c>
      <c r="R5" s="371">
        <f>SUM(R6:R11)</f>
        <v>3219.75</v>
      </c>
      <c r="S5" s="372">
        <f>SUM(S6:S11)</f>
        <v>14362.86</v>
      </c>
      <c r="T5" s="373">
        <f>SUM(T6:T11)</f>
        <v>1185</v>
      </c>
      <c r="U5" s="374">
        <f t="shared" ref="U5:U11" si="3">SUM(R5:T5)</f>
        <v>18767.61</v>
      </c>
      <c r="V5" s="375">
        <f>N5/J5</f>
        <v>1.1103207367418231</v>
      </c>
      <c r="W5" s="376">
        <f>P5/L5</f>
        <v>1</v>
      </c>
      <c r="X5" s="377">
        <f>P5/H5</f>
        <v>1.1865332120109191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137</v>
      </c>
      <c r="G6" s="382">
        <v>13808</v>
      </c>
      <c r="H6" s="383">
        <v>1099</v>
      </c>
      <c r="I6" s="384">
        <f t="shared" si="0"/>
        <v>15044</v>
      </c>
      <c r="J6" s="381">
        <v>137</v>
      </c>
      <c r="K6" s="382">
        <v>14388</v>
      </c>
      <c r="L6" s="383">
        <v>1219</v>
      </c>
      <c r="M6" s="384">
        <f t="shared" si="1"/>
        <v>15744</v>
      </c>
      <c r="N6" s="381">
        <v>149.13</v>
      </c>
      <c r="O6" s="382">
        <v>14652.06</v>
      </c>
      <c r="P6" s="383">
        <v>1304</v>
      </c>
      <c r="Q6" s="384">
        <f t="shared" si="2"/>
        <v>16105.189999999999</v>
      </c>
      <c r="R6" s="381">
        <v>105.27</v>
      </c>
      <c r="S6" s="382">
        <v>13826.86</v>
      </c>
      <c r="T6" s="383">
        <v>1185</v>
      </c>
      <c r="U6" s="384">
        <f t="shared" si="3"/>
        <v>15117.130000000001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2500</v>
      </c>
      <c r="G7" s="382"/>
      <c r="H7" s="383"/>
      <c r="I7" s="384">
        <f t="shared" si="0"/>
        <v>2500</v>
      </c>
      <c r="J7" s="381">
        <v>2500</v>
      </c>
      <c r="K7" s="382">
        <v>264</v>
      </c>
      <c r="L7" s="383">
        <v>35</v>
      </c>
      <c r="M7" s="384">
        <f t="shared" si="1"/>
        <v>2799</v>
      </c>
      <c r="N7" s="381">
        <v>2586.7800000000002</v>
      </c>
      <c r="O7" s="382"/>
      <c r="P7" s="383"/>
      <c r="Q7" s="384">
        <f t="shared" si="2"/>
        <v>2586.7800000000002</v>
      </c>
      <c r="R7" s="381">
        <v>2523.44</v>
      </c>
      <c r="S7" s="382"/>
      <c r="T7" s="383"/>
      <c r="U7" s="384">
        <f t="shared" si="3"/>
        <v>2523.44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>
        <v>170</v>
      </c>
      <c r="G8" s="382"/>
      <c r="H8" s="383"/>
      <c r="I8" s="384">
        <f t="shared" si="0"/>
        <v>170</v>
      </c>
      <c r="J8" s="381">
        <v>170</v>
      </c>
      <c r="K8" s="382"/>
      <c r="L8" s="383">
        <v>50</v>
      </c>
      <c r="M8" s="384">
        <f t="shared" si="1"/>
        <v>220</v>
      </c>
      <c r="N8" s="381">
        <v>221.8</v>
      </c>
      <c r="O8" s="382"/>
      <c r="P8" s="383"/>
      <c r="Q8" s="384">
        <f t="shared" si="2"/>
        <v>221.8</v>
      </c>
      <c r="R8" s="381">
        <v>225.58</v>
      </c>
      <c r="S8" s="382"/>
      <c r="T8" s="383"/>
      <c r="U8" s="384">
        <f t="shared" si="3"/>
        <v>225.58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>
        <v>200</v>
      </c>
      <c r="G9" s="382"/>
      <c r="H9" s="383"/>
      <c r="I9" s="384">
        <f t="shared" si="0"/>
        <v>200</v>
      </c>
      <c r="J9" s="381">
        <v>200</v>
      </c>
      <c r="K9" s="382"/>
      <c r="L9" s="383"/>
      <c r="M9" s="384">
        <f t="shared" si="1"/>
        <v>200</v>
      </c>
      <c r="N9" s="381">
        <v>163.95</v>
      </c>
      <c r="O9" s="382"/>
      <c r="P9" s="383"/>
      <c r="Q9" s="384">
        <f t="shared" si="2"/>
        <v>163.95</v>
      </c>
      <c r="R9" s="381">
        <v>135.19</v>
      </c>
      <c r="S9" s="382"/>
      <c r="T9" s="383"/>
      <c r="U9" s="384">
        <f t="shared" si="3"/>
        <v>135.19</v>
      </c>
      <c r="V9" s="385"/>
      <c r="W9" s="386"/>
      <c r="X9" s="387"/>
      <c r="Y9" s="388"/>
      <c r="Z9" s="388"/>
      <c r="AA9" s="388"/>
      <c r="AB9" s="388"/>
    </row>
    <row r="10" spans="2:28" s="364" customFormat="1" ht="15.75" x14ac:dyDescent="0.25">
      <c r="B10" s="390"/>
      <c r="C10" s="391" t="s">
        <v>72</v>
      </c>
      <c r="D10" s="391"/>
      <c r="E10" s="392"/>
      <c r="F10" s="393">
        <v>92</v>
      </c>
      <c r="G10" s="394"/>
      <c r="H10" s="395"/>
      <c r="I10" s="396">
        <f t="shared" si="0"/>
        <v>92</v>
      </c>
      <c r="J10" s="393">
        <v>92</v>
      </c>
      <c r="K10" s="394"/>
      <c r="L10" s="395"/>
      <c r="M10" s="396">
        <f t="shared" si="1"/>
        <v>92</v>
      </c>
      <c r="N10" s="393">
        <v>119.44</v>
      </c>
      <c r="O10" s="394"/>
      <c r="P10" s="395"/>
      <c r="Q10" s="396">
        <f t="shared" si="2"/>
        <v>119.44</v>
      </c>
      <c r="R10" s="393">
        <v>133.57</v>
      </c>
      <c r="S10" s="394">
        <v>536</v>
      </c>
      <c r="T10" s="395"/>
      <c r="U10" s="384">
        <f t="shared" si="3"/>
        <v>669.56999999999994</v>
      </c>
      <c r="V10" s="397"/>
      <c r="W10" s="398"/>
      <c r="X10" s="399"/>
      <c r="Y10" s="388"/>
      <c r="Z10" s="388"/>
      <c r="AA10" s="388"/>
      <c r="AB10" s="388"/>
    </row>
    <row r="11" spans="2:28" s="364" customFormat="1" ht="16.5" thickBot="1" x14ac:dyDescent="0.3">
      <c r="B11" s="400"/>
      <c r="C11" s="998" t="s">
        <v>313</v>
      </c>
      <c r="D11" s="998"/>
      <c r="E11" s="999"/>
      <c r="F11" s="401">
        <v>50</v>
      </c>
      <c r="G11" s="402"/>
      <c r="H11" s="403"/>
      <c r="I11" s="404">
        <f t="shared" si="0"/>
        <v>50</v>
      </c>
      <c r="J11" s="401">
        <v>50</v>
      </c>
      <c r="K11" s="402"/>
      <c r="L11" s="403"/>
      <c r="M11" s="404">
        <f t="shared" si="1"/>
        <v>50</v>
      </c>
      <c r="N11" s="401">
        <v>255.3</v>
      </c>
      <c r="O11" s="402"/>
      <c r="P11" s="403"/>
      <c r="Q11" s="404">
        <f t="shared" si="2"/>
        <v>255.3</v>
      </c>
      <c r="R11" s="401">
        <v>96.7</v>
      </c>
      <c r="S11" s="402"/>
      <c r="T11" s="403"/>
      <c r="U11" s="404">
        <f t="shared" si="3"/>
        <v>96.7</v>
      </c>
      <c r="V11" s="405"/>
      <c r="W11" s="406"/>
      <c r="X11" s="407"/>
      <c r="Y11" s="388"/>
      <c r="Z11" s="388"/>
      <c r="AA11" s="388"/>
      <c r="AB11" s="388"/>
    </row>
    <row r="12" spans="2:28" s="379" customFormat="1" ht="15.75" x14ac:dyDescent="0.25">
      <c r="B12" s="1010" t="s">
        <v>314</v>
      </c>
      <c r="C12" s="1011"/>
      <c r="D12" s="1011"/>
      <c r="E12" s="1012"/>
      <c r="F12" s="408">
        <f t="shared" ref="F12:U12" si="4">SUM(F13:F20)</f>
        <v>3149</v>
      </c>
      <c r="G12" s="409">
        <f t="shared" si="4"/>
        <v>13808</v>
      </c>
      <c r="H12" s="410">
        <f t="shared" si="4"/>
        <v>1099</v>
      </c>
      <c r="I12" s="374">
        <f t="shared" si="4"/>
        <v>18056</v>
      </c>
      <c r="J12" s="408">
        <f t="shared" si="4"/>
        <v>3149</v>
      </c>
      <c r="K12" s="409">
        <f t="shared" si="4"/>
        <v>14652</v>
      </c>
      <c r="L12" s="410">
        <f t="shared" si="4"/>
        <v>1304</v>
      </c>
      <c r="M12" s="374">
        <f t="shared" si="4"/>
        <v>19105</v>
      </c>
      <c r="N12" s="408">
        <f t="shared" si="4"/>
        <v>3446.7400000000002</v>
      </c>
      <c r="O12" s="409">
        <f t="shared" si="4"/>
        <v>14652.06</v>
      </c>
      <c r="P12" s="410">
        <f t="shared" si="4"/>
        <v>1304</v>
      </c>
      <c r="Q12" s="374">
        <f t="shared" si="4"/>
        <v>19402.799999999996</v>
      </c>
      <c r="R12" s="408">
        <f t="shared" si="4"/>
        <v>3219.75</v>
      </c>
      <c r="S12" s="409">
        <f t="shared" si="4"/>
        <v>14362.859999999999</v>
      </c>
      <c r="T12" s="410">
        <f t="shared" si="4"/>
        <v>1185</v>
      </c>
      <c r="U12" s="374">
        <f t="shared" si="4"/>
        <v>18767.609999999997</v>
      </c>
      <c r="V12" s="385">
        <f t="shared" ref="V12:V21" si="5">N12/J12</f>
        <v>1.0945506510003176</v>
      </c>
      <c r="W12" s="386">
        <f t="shared" ref="W12:W21" si="6">P12/L12</f>
        <v>1</v>
      </c>
      <c r="X12" s="387">
        <f t="shared" ref="X12:X21" si="7">P12/H12</f>
        <v>1.1865332120109191</v>
      </c>
      <c r="Y12" s="388"/>
      <c r="Z12" s="388"/>
      <c r="AA12" s="388"/>
      <c r="AB12" s="388"/>
    </row>
    <row r="13" spans="2:28" s="364" customFormat="1" ht="15.75" x14ac:dyDescent="0.25">
      <c r="B13" s="974" t="s">
        <v>315</v>
      </c>
      <c r="C13" s="975"/>
      <c r="D13" s="975"/>
      <c r="E13" s="976"/>
      <c r="F13" s="381">
        <v>300</v>
      </c>
      <c r="G13" s="382"/>
      <c r="H13" s="383"/>
      <c r="I13" s="384">
        <f t="shared" ref="I13:I20" si="8">SUM(F13:H13)</f>
        <v>300</v>
      </c>
      <c r="J13" s="381">
        <v>300</v>
      </c>
      <c r="K13" s="382"/>
      <c r="L13" s="383"/>
      <c r="M13" s="384">
        <f t="shared" ref="M13:M20" si="9">SUM(J13:L13)</f>
        <v>300</v>
      </c>
      <c r="N13" s="381">
        <v>501.26</v>
      </c>
      <c r="O13" s="382">
        <v>11.21</v>
      </c>
      <c r="P13" s="383"/>
      <c r="Q13" s="384">
        <f t="shared" ref="Q13:Q20" si="10">SUM(N13:P13)</f>
        <v>512.47</v>
      </c>
      <c r="R13" s="381">
        <v>145.41</v>
      </c>
      <c r="S13" s="382">
        <v>132.72999999999999</v>
      </c>
      <c r="T13" s="383"/>
      <c r="U13" s="384">
        <f t="shared" ref="U13:U20" si="11">SUM(R13:T13)</f>
        <v>278.14</v>
      </c>
      <c r="V13" s="385">
        <f t="shared" si="5"/>
        <v>1.6708666666666667</v>
      </c>
      <c r="W13" s="386" t="e">
        <f t="shared" si="6"/>
        <v>#DIV/0!</v>
      </c>
      <c r="X13" s="387" t="e">
        <f t="shared" si="7"/>
        <v>#DIV/0!</v>
      </c>
      <c r="Y13" s="388"/>
      <c r="Z13" s="388"/>
      <c r="AA13" s="388"/>
      <c r="AB13" s="388"/>
    </row>
    <row r="14" spans="2:28" s="364" customFormat="1" ht="15.75" x14ac:dyDescent="0.25">
      <c r="B14" s="974" t="s">
        <v>316</v>
      </c>
      <c r="C14" s="975"/>
      <c r="D14" s="975"/>
      <c r="E14" s="976"/>
      <c r="F14" s="381">
        <v>350</v>
      </c>
      <c r="G14" s="382"/>
      <c r="H14" s="383">
        <v>1021</v>
      </c>
      <c r="I14" s="384">
        <f t="shared" si="8"/>
        <v>1371</v>
      </c>
      <c r="J14" s="381">
        <v>350</v>
      </c>
      <c r="K14" s="382"/>
      <c r="L14" s="383">
        <v>1021</v>
      </c>
      <c r="M14" s="384">
        <f t="shared" si="9"/>
        <v>1371</v>
      </c>
      <c r="N14" s="381"/>
      <c r="O14" s="382"/>
      <c r="P14" s="383">
        <v>987.57</v>
      </c>
      <c r="Q14" s="384">
        <f t="shared" si="10"/>
        <v>987.57</v>
      </c>
      <c r="R14" s="381"/>
      <c r="S14" s="382"/>
      <c r="T14" s="383">
        <v>946.18</v>
      </c>
      <c r="U14" s="384">
        <f t="shared" si="11"/>
        <v>946.18</v>
      </c>
      <c r="V14" s="385">
        <f t="shared" si="5"/>
        <v>0</v>
      </c>
      <c r="W14" s="386">
        <f t="shared" si="6"/>
        <v>0.96725759059745353</v>
      </c>
      <c r="X14" s="387">
        <f t="shared" si="7"/>
        <v>0.96725759059745353</v>
      </c>
      <c r="Y14" s="388"/>
      <c r="Z14" s="388"/>
      <c r="AA14" s="388"/>
      <c r="AB14" s="388"/>
    </row>
    <row r="15" spans="2:28" s="364" customFormat="1" ht="15.75" x14ac:dyDescent="0.25">
      <c r="B15" s="974" t="s">
        <v>317</v>
      </c>
      <c r="C15" s="975"/>
      <c r="D15" s="975"/>
      <c r="E15" s="976"/>
      <c r="F15" s="381">
        <v>700</v>
      </c>
      <c r="G15" s="382"/>
      <c r="H15" s="383"/>
      <c r="I15" s="384">
        <f t="shared" si="8"/>
        <v>700</v>
      </c>
      <c r="J15" s="381">
        <v>700</v>
      </c>
      <c r="K15" s="382"/>
      <c r="L15" s="383">
        <v>25</v>
      </c>
      <c r="M15" s="384">
        <f t="shared" si="9"/>
        <v>725</v>
      </c>
      <c r="N15" s="381">
        <v>829.35</v>
      </c>
      <c r="O15" s="382"/>
      <c r="P15" s="383">
        <v>25</v>
      </c>
      <c r="Q15" s="384">
        <f t="shared" si="10"/>
        <v>854.35</v>
      </c>
      <c r="R15" s="381">
        <v>872.72</v>
      </c>
      <c r="S15" s="382">
        <v>182.23</v>
      </c>
      <c r="T15" s="383"/>
      <c r="U15" s="384">
        <f t="shared" si="11"/>
        <v>1054.95</v>
      </c>
      <c r="V15" s="385">
        <f t="shared" si="5"/>
        <v>1.1847857142857143</v>
      </c>
      <c r="W15" s="386">
        <f t="shared" si="6"/>
        <v>1</v>
      </c>
      <c r="X15" s="387" t="e">
        <f t="shared" si="7"/>
        <v>#DIV/0!</v>
      </c>
      <c r="Y15" s="388"/>
      <c r="Z15" s="388"/>
      <c r="AA15" s="388"/>
      <c r="AB15" s="388"/>
    </row>
    <row r="16" spans="2:28" s="364" customFormat="1" ht="15.75" x14ac:dyDescent="0.25">
      <c r="B16" s="974" t="s">
        <v>318</v>
      </c>
      <c r="C16" s="975"/>
      <c r="D16" s="975"/>
      <c r="E16" s="976"/>
      <c r="F16" s="381">
        <v>1050</v>
      </c>
      <c r="G16" s="382"/>
      <c r="H16" s="383"/>
      <c r="I16" s="384">
        <f t="shared" si="8"/>
        <v>1050</v>
      </c>
      <c r="J16" s="381">
        <v>1050</v>
      </c>
      <c r="K16" s="382">
        <v>180</v>
      </c>
      <c r="L16" s="383">
        <v>105</v>
      </c>
      <c r="M16" s="384">
        <f t="shared" si="9"/>
        <v>1335</v>
      </c>
      <c r="N16" s="381">
        <v>1423.28</v>
      </c>
      <c r="O16" s="382">
        <v>202.06</v>
      </c>
      <c r="P16" s="383">
        <v>131.66</v>
      </c>
      <c r="Q16" s="384">
        <f t="shared" si="10"/>
        <v>1757</v>
      </c>
      <c r="R16" s="381">
        <v>1500.68</v>
      </c>
      <c r="S16" s="382">
        <v>14047.9</v>
      </c>
      <c r="T16" s="383">
        <v>169.31</v>
      </c>
      <c r="U16" s="384">
        <f t="shared" si="11"/>
        <v>15717.89</v>
      </c>
      <c r="V16" s="385">
        <f t="shared" si="5"/>
        <v>1.3555047619047618</v>
      </c>
      <c r="W16" s="386">
        <f t="shared" si="6"/>
        <v>1.2539047619047619</v>
      </c>
      <c r="X16" s="387" t="e">
        <f t="shared" si="7"/>
        <v>#DIV/0!</v>
      </c>
      <c r="Y16" s="388"/>
      <c r="Z16" s="388"/>
      <c r="AA16" s="388"/>
      <c r="AB16" s="388"/>
    </row>
    <row r="17" spans="2:28" s="364" customFormat="1" ht="15.75" x14ac:dyDescent="0.25">
      <c r="B17" s="974" t="s">
        <v>319</v>
      </c>
      <c r="C17" s="975"/>
      <c r="D17" s="975"/>
      <c r="E17" s="976"/>
      <c r="F17" s="381">
        <v>40</v>
      </c>
      <c r="G17" s="382">
        <v>13808</v>
      </c>
      <c r="H17" s="383"/>
      <c r="I17" s="384">
        <f t="shared" si="8"/>
        <v>13848</v>
      </c>
      <c r="J17" s="381">
        <v>40</v>
      </c>
      <c r="K17" s="382">
        <v>14210</v>
      </c>
      <c r="L17" s="383"/>
      <c r="M17" s="384">
        <f t="shared" si="9"/>
        <v>14250</v>
      </c>
      <c r="N17" s="381">
        <v>38.35</v>
      </c>
      <c r="O17" s="382">
        <v>14215.18</v>
      </c>
      <c r="P17" s="383"/>
      <c r="Q17" s="384">
        <f t="shared" si="10"/>
        <v>14253.53</v>
      </c>
      <c r="R17" s="381">
        <v>124.65</v>
      </c>
      <c r="S17" s="382"/>
      <c r="T17" s="383"/>
      <c r="U17" s="384">
        <f t="shared" si="11"/>
        <v>124.65</v>
      </c>
      <c r="V17" s="385">
        <f t="shared" si="5"/>
        <v>0.95874999999999999</v>
      </c>
      <c r="W17" s="386" t="e">
        <f t="shared" si="6"/>
        <v>#DIV/0!</v>
      </c>
      <c r="X17" s="387" t="e">
        <f t="shared" si="7"/>
        <v>#DIV/0!</v>
      </c>
      <c r="Y17" s="388"/>
      <c r="Z17" s="388"/>
      <c r="AA17" s="388"/>
      <c r="AB17" s="388"/>
    </row>
    <row r="18" spans="2:28" s="364" customFormat="1" ht="15.75" x14ac:dyDescent="0.25">
      <c r="B18" s="974" t="s">
        <v>320</v>
      </c>
      <c r="C18" s="975"/>
      <c r="D18" s="975"/>
      <c r="E18" s="976"/>
      <c r="F18" s="381">
        <v>89</v>
      </c>
      <c r="G18" s="382"/>
      <c r="H18" s="383">
        <v>78</v>
      </c>
      <c r="I18" s="384">
        <f t="shared" si="8"/>
        <v>167</v>
      </c>
      <c r="J18" s="381">
        <v>89</v>
      </c>
      <c r="K18" s="382"/>
      <c r="L18" s="383">
        <v>78</v>
      </c>
      <c r="M18" s="384">
        <f t="shared" si="9"/>
        <v>167</v>
      </c>
      <c r="N18" s="381">
        <v>89</v>
      </c>
      <c r="O18" s="382"/>
      <c r="P18" s="383">
        <v>78</v>
      </c>
      <c r="Q18" s="384">
        <f t="shared" si="10"/>
        <v>167</v>
      </c>
      <c r="R18" s="381">
        <v>114</v>
      </c>
      <c r="S18" s="382"/>
      <c r="T18" s="383">
        <v>69.510000000000005</v>
      </c>
      <c r="U18" s="384">
        <f t="shared" si="11"/>
        <v>183.51</v>
      </c>
      <c r="V18" s="385">
        <f t="shared" si="5"/>
        <v>1</v>
      </c>
      <c r="W18" s="386">
        <f t="shared" si="6"/>
        <v>1</v>
      </c>
      <c r="X18" s="387">
        <f t="shared" si="7"/>
        <v>1</v>
      </c>
      <c r="Y18" s="388"/>
      <c r="Z18" s="388"/>
      <c r="AA18" s="388"/>
      <c r="AB18" s="388"/>
    </row>
    <row r="19" spans="2:28" s="364" customFormat="1" ht="15.75" x14ac:dyDescent="0.25">
      <c r="B19" s="974" t="s">
        <v>321</v>
      </c>
      <c r="C19" s="975"/>
      <c r="D19" s="975"/>
      <c r="E19" s="976"/>
      <c r="F19" s="381">
        <v>440</v>
      </c>
      <c r="G19" s="382"/>
      <c r="H19" s="383"/>
      <c r="I19" s="384">
        <f t="shared" si="8"/>
        <v>440</v>
      </c>
      <c r="J19" s="381">
        <v>440</v>
      </c>
      <c r="K19" s="382">
        <v>159</v>
      </c>
      <c r="L19" s="383">
        <v>75</v>
      </c>
      <c r="M19" s="384">
        <f t="shared" si="9"/>
        <v>674</v>
      </c>
      <c r="N19" s="381">
        <v>383.61</v>
      </c>
      <c r="O19" s="382">
        <v>121.31</v>
      </c>
      <c r="P19" s="383">
        <v>81.77</v>
      </c>
      <c r="Q19" s="384">
        <f t="shared" si="10"/>
        <v>586.69000000000005</v>
      </c>
      <c r="R19" s="381">
        <v>459.19</v>
      </c>
      <c r="S19" s="382"/>
      <c r="T19" s="383"/>
      <c r="U19" s="384">
        <f t="shared" si="11"/>
        <v>459.19</v>
      </c>
      <c r="V19" s="385">
        <f t="shared" si="5"/>
        <v>0.87184090909090917</v>
      </c>
      <c r="W19" s="386">
        <f t="shared" si="6"/>
        <v>1.0902666666666667</v>
      </c>
      <c r="X19" s="387" t="e">
        <f t="shared" si="7"/>
        <v>#DIV/0!</v>
      </c>
      <c r="Y19" s="388"/>
      <c r="Z19" s="388"/>
      <c r="AA19" s="388"/>
      <c r="AB19" s="388"/>
    </row>
    <row r="20" spans="2:28" s="364" customFormat="1" ht="16.5" thickBot="1" x14ac:dyDescent="0.3">
      <c r="B20" s="989" t="s">
        <v>322</v>
      </c>
      <c r="C20" s="990"/>
      <c r="D20" s="990"/>
      <c r="E20" s="991"/>
      <c r="F20" s="393">
        <v>180</v>
      </c>
      <c r="G20" s="394"/>
      <c r="H20" s="395"/>
      <c r="I20" s="396">
        <f t="shared" si="8"/>
        <v>180</v>
      </c>
      <c r="J20" s="393">
        <v>180</v>
      </c>
      <c r="K20" s="394">
        <v>103</v>
      </c>
      <c r="L20" s="395"/>
      <c r="M20" s="396">
        <f t="shared" si="9"/>
        <v>283</v>
      </c>
      <c r="N20" s="393">
        <v>181.89</v>
      </c>
      <c r="O20" s="394">
        <v>102.3</v>
      </c>
      <c r="P20" s="395"/>
      <c r="Q20" s="396">
        <f t="shared" si="10"/>
        <v>284.19</v>
      </c>
      <c r="R20" s="393">
        <v>3.1</v>
      </c>
      <c r="S20" s="394"/>
      <c r="T20" s="395"/>
      <c r="U20" s="396">
        <f t="shared" si="11"/>
        <v>3.1</v>
      </c>
      <c r="V20" s="411">
        <f t="shared" si="5"/>
        <v>1.0105</v>
      </c>
      <c r="W20" s="412" t="e">
        <f t="shared" si="6"/>
        <v>#DIV/0!</v>
      </c>
      <c r="X20" s="413" t="e">
        <f t="shared" si="7"/>
        <v>#DIV/0!</v>
      </c>
      <c r="Y20" s="388"/>
      <c r="Z20" s="388"/>
      <c r="AA20" s="388"/>
      <c r="AB20" s="388"/>
    </row>
    <row r="21" spans="2:28" s="420" customFormat="1" ht="17.25" thickTop="1" thickBot="1" x14ac:dyDescent="0.3">
      <c r="B21" s="971" t="s">
        <v>323</v>
      </c>
      <c r="C21" s="972"/>
      <c r="D21" s="972"/>
      <c r="E21" s="973"/>
      <c r="F21" s="414">
        <f t="shared" ref="F21:U21" si="12">F5-F12</f>
        <v>0</v>
      </c>
      <c r="G21" s="415">
        <f t="shared" si="12"/>
        <v>0</v>
      </c>
      <c r="H21" s="415">
        <f t="shared" si="12"/>
        <v>0</v>
      </c>
      <c r="I21" s="416">
        <f t="shared" si="12"/>
        <v>0</v>
      </c>
      <c r="J21" s="414">
        <f t="shared" si="12"/>
        <v>0</v>
      </c>
      <c r="K21" s="415">
        <f t="shared" si="12"/>
        <v>0</v>
      </c>
      <c r="L21" s="415">
        <f t="shared" si="12"/>
        <v>0</v>
      </c>
      <c r="M21" s="416">
        <f t="shared" si="12"/>
        <v>0</v>
      </c>
      <c r="N21" s="414">
        <f t="shared" si="12"/>
        <v>49.660000000000309</v>
      </c>
      <c r="O21" s="415">
        <f t="shared" si="12"/>
        <v>0</v>
      </c>
      <c r="P21" s="415">
        <f t="shared" si="12"/>
        <v>0</v>
      </c>
      <c r="Q21" s="416">
        <f t="shared" si="12"/>
        <v>49.660000000003492</v>
      </c>
      <c r="R21" s="414">
        <f t="shared" si="12"/>
        <v>0</v>
      </c>
      <c r="S21" s="415">
        <f t="shared" si="12"/>
        <v>0</v>
      </c>
      <c r="T21" s="415">
        <f t="shared" si="12"/>
        <v>0</v>
      </c>
      <c r="U21" s="416">
        <f t="shared" si="12"/>
        <v>0</v>
      </c>
      <c r="V21" s="417" t="e">
        <f t="shared" si="5"/>
        <v>#DIV/0!</v>
      </c>
      <c r="W21" s="418" t="e">
        <f t="shared" si="6"/>
        <v>#DIV/0!</v>
      </c>
      <c r="X21" s="419" t="e">
        <f t="shared" si="7"/>
        <v>#DIV/0!</v>
      </c>
      <c r="Y21" s="378"/>
      <c r="Z21" s="378"/>
      <c r="AA21" s="378"/>
      <c r="AB21" s="378"/>
    </row>
    <row r="22" spans="2:28" s="426" customFormat="1" ht="16.5" thickBot="1" x14ac:dyDescent="0.3">
      <c r="B22" s="421"/>
      <c r="C22" s="421"/>
      <c r="D22" s="421"/>
      <c r="E22" s="421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422"/>
      <c r="S22" s="422"/>
      <c r="T22" s="423"/>
      <c r="U22" s="423"/>
      <c r="V22" s="424"/>
      <c r="W22" s="424"/>
      <c r="X22" s="425"/>
      <c r="Y22" s="378"/>
      <c r="Z22" s="378"/>
      <c r="AA22" s="378"/>
      <c r="AB22" s="378"/>
    </row>
    <row r="23" spans="2:28" s="426" customFormat="1" ht="16.5" thickBot="1" x14ac:dyDescent="0.3">
      <c r="B23" s="427"/>
      <c r="C23" s="428"/>
      <c r="D23" s="428"/>
      <c r="E23" s="428"/>
      <c r="F23" s="983" t="s">
        <v>324</v>
      </c>
      <c r="G23" s="984"/>
      <c r="H23" s="984"/>
      <c r="I23" s="985"/>
      <c r="J23" s="983" t="s">
        <v>325</v>
      </c>
      <c r="K23" s="984"/>
      <c r="L23" s="984"/>
      <c r="M23" s="985"/>
      <c r="N23" s="983" t="s">
        <v>282</v>
      </c>
      <c r="O23" s="1208"/>
      <c r="P23" s="1208"/>
      <c r="Q23" s="1209"/>
      <c r="R23" s="960" t="s">
        <v>326</v>
      </c>
      <c r="S23" s="960" t="s">
        <v>327</v>
      </c>
      <c r="T23" s="977" t="s">
        <v>328</v>
      </c>
      <c r="U23" s="979"/>
      <c r="V23" s="979"/>
      <c r="W23" s="979"/>
      <c r="X23" s="979"/>
      <c r="Y23" s="429"/>
      <c r="Z23" s="429"/>
      <c r="AA23" s="429"/>
      <c r="AB23" s="429"/>
    </row>
    <row r="24" spans="2:28" s="420" customFormat="1" ht="26.25" thickBot="1" x14ac:dyDescent="0.3">
      <c r="B24" s="920" t="s">
        <v>329</v>
      </c>
      <c r="C24" s="921"/>
      <c r="D24" s="921"/>
      <c r="E24" s="922"/>
      <c r="F24" s="430" t="s">
        <v>330</v>
      </c>
      <c r="G24" s="431" t="s">
        <v>331</v>
      </c>
      <c r="H24" s="432" t="s">
        <v>332</v>
      </c>
      <c r="I24" s="433" t="s">
        <v>333</v>
      </c>
      <c r="J24" s="430" t="s">
        <v>330</v>
      </c>
      <c r="K24" s="431" t="s">
        <v>331</v>
      </c>
      <c r="L24" s="432" t="s">
        <v>332</v>
      </c>
      <c r="M24" s="433" t="s">
        <v>333</v>
      </c>
      <c r="N24" s="430" t="s">
        <v>330</v>
      </c>
      <c r="O24" s="431" t="s">
        <v>331</v>
      </c>
      <c r="P24" s="432" t="s">
        <v>332</v>
      </c>
      <c r="Q24" s="433" t="s">
        <v>333</v>
      </c>
      <c r="R24" s="961"/>
      <c r="S24" s="961"/>
      <c r="T24" s="978"/>
      <c r="U24" s="434"/>
      <c r="V24" s="434"/>
      <c r="W24" s="434"/>
      <c r="X24" s="435"/>
      <c r="Y24" s="435"/>
      <c r="Z24" s="435"/>
      <c r="AA24" s="435"/>
      <c r="AB24" s="435"/>
    </row>
    <row r="25" spans="2:28" s="420" customFormat="1" ht="16.5" thickBot="1" x14ac:dyDescent="0.3">
      <c r="B25" s="980" t="s">
        <v>334</v>
      </c>
      <c r="C25" s="981"/>
      <c r="D25" s="981"/>
      <c r="E25" s="982"/>
      <c r="F25" s="436">
        <v>17801</v>
      </c>
      <c r="G25" s="437">
        <v>17801</v>
      </c>
      <c r="H25" s="438">
        <f>G25-F25</f>
        <v>0</v>
      </c>
      <c r="I25" s="439">
        <v>1099</v>
      </c>
      <c r="J25" s="436">
        <v>18098.8</v>
      </c>
      <c r="K25" s="437">
        <v>18148.46</v>
      </c>
      <c r="L25" s="438">
        <f>K25-J25</f>
        <v>49.659999999999854</v>
      </c>
      <c r="M25" s="439">
        <v>1304</v>
      </c>
      <c r="N25" s="436">
        <v>17582.61</v>
      </c>
      <c r="O25" s="437">
        <v>17582.61</v>
      </c>
      <c r="P25" s="438"/>
      <c r="Q25" s="439">
        <v>1185</v>
      </c>
      <c r="R25" s="440">
        <f t="shared" ref="R25:S26" si="13">J25/F25</f>
        <v>1.016729397224875</v>
      </c>
      <c r="S25" s="440">
        <f t="shared" si="13"/>
        <v>1.0195191281388685</v>
      </c>
      <c r="T25" s="441">
        <f t="shared" ref="T25:T26" si="14">L25-P25</f>
        <v>49.659999999999854</v>
      </c>
      <c r="U25" s="442"/>
      <c r="V25" s="442"/>
      <c r="W25" s="442"/>
      <c r="X25" s="443"/>
      <c r="Y25" s="443"/>
      <c r="Z25" s="443"/>
      <c r="AA25" s="443"/>
      <c r="AB25" s="443"/>
    </row>
    <row r="26" spans="2:28" s="420" customFormat="1" ht="16.5" thickBot="1" x14ac:dyDescent="0.3">
      <c r="B26" s="928" t="s">
        <v>334</v>
      </c>
      <c r="C26" s="929"/>
      <c r="D26" s="929"/>
      <c r="E26" s="930"/>
      <c r="F26" s="444">
        <f t="shared" ref="F26:Q26" si="15">SUM(F25:F25)</f>
        <v>17801</v>
      </c>
      <c r="G26" s="444">
        <f t="shared" si="15"/>
        <v>17801</v>
      </c>
      <c r="H26" s="445">
        <f t="shared" si="15"/>
        <v>0</v>
      </c>
      <c r="I26" s="446">
        <f t="shared" si="15"/>
        <v>1099</v>
      </c>
      <c r="J26" s="444">
        <f t="shared" si="15"/>
        <v>18098.8</v>
      </c>
      <c r="K26" s="444">
        <f t="shared" si="15"/>
        <v>18148.46</v>
      </c>
      <c r="L26" s="445">
        <f t="shared" si="15"/>
        <v>49.659999999999854</v>
      </c>
      <c r="M26" s="446">
        <f t="shared" si="15"/>
        <v>1304</v>
      </c>
      <c r="N26" s="444">
        <f t="shared" si="15"/>
        <v>17582.61</v>
      </c>
      <c r="O26" s="444">
        <f t="shared" si="15"/>
        <v>17582.61</v>
      </c>
      <c r="P26" s="445">
        <f t="shared" si="15"/>
        <v>0</v>
      </c>
      <c r="Q26" s="446">
        <f t="shared" si="15"/>
        <v>1185</v>
      </c>
      <c r="R26" s="447">
        <f t="shared" si="13"/>
        <v>1.016729397224875</v>
      </c>
      <c r="S26" s="447">
        <f t="shared" si="13"/>
        <v>1.0195191281388685</v>
      </c>
      <c r="T26" s="448">
        <f t="shared" si="14"/>
        <v>49.659999999999854</v>
      </c>
      <c r="U26" s="442"/>
      <c r="V26" s="442"/>
      <c r="W26" s="442"/>
      <c r="X26" s="443"/>
      <c r="Y26" s="443"/>
      <c r="Z26" s="443"/>
      <c r="AA26" s="443"/>
      <c r="AB26" s="443"/>
    </row>
    <row r="27" spans="2:28" s="450" customFormat="1" ht="13.5" thickBot="1" x14ac:dyDescent="0.25">
      <c r="B27" s="449"/>
      <c r="C27" s="449"/>
      <c r="D27" s="449"/>
      <c r="E27" s="449"/>
      <c r="F27" s="449"/>
      <c r="G27" s="449"/>
      <c r="H27" s="943">
        <f>H26+I26</f>
        <v>1099</v>
      </c>
      <c r="I27" s="938"/>
      <c r="J27" s="449"/>
      <c r="K27" s="449"/>
      <c r="L27" s="943">
        <f>L26+M26</f>
        <v>1353.6599999999999</v>
      </c>
      <c r="M27" s="938"/>
      <c r="N27" s="449"/>
      <c r="O27" s="449"/>
      <c r="P27" s="943">
        <f>P26+Q26</f>
        <v>1185</v>
      </c>
      <c r="Q27" s="938"/>
      <c r="U27" s="451"/>
      <c r="V27" s="451"/>
      <c r="W27" s="962"/>
      <c r="X27" s="963"/>
      <c r="Y27" s="452"/>
      <c r="Z27" s="452"/>
      <c r="AA27" s="452"/>
      <c r="AB27" s="452"/>
    </row>
    <row r="28" spans="2:28" ht="13.5" thickBot="1" x14ac:dyDescent="0.25"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</row>
    <row r="29" spans="2:28" ht="13.5" thickBot="1" x14ac:dyDescent="0.25">
      <c r="B29" s="964"/>
      <c r="C29" s="965"/>
      <c r="D29" s="965"/>
      <c r="E29" s="966"/>
      <c r="F29" s="967" t="s">
        <v>335</v>
      </c>
      <c r="G29" s="968"/>
      <c r="H29" s="968"/>
      <c r="I29" s="969"/>
      <c r="J29" s="967" t="s">
        <v>336</v>
      </c>
      <c r="K29" s="968"/>
      <c r="L29" s="968"/>
      <c r="M29" s="969"/>
      <c r="N29" s="970"/>
      <c r="O29" s="970"/>
      <c r="P29" s="970"/>
      <c r="Q29" s="970"/>
    </row>
    <row r="30" spans="2:28" ht="13.5" thickBot="1" x14ac:dyDescent="0.25">
      <c r="B30" s="954" t="s">
        <v>337</v>
      </c>
      <c r="C30" s="955"/>
      <c r="D30" s="955"/>
      <c r="E30" s="956"/>
      <c r="F30" s="455" t="s">
        <v>273</v>
      </c>
      <c r="G30" s="456" t="s">
        <v>274</v>
      </c>
      <c r="H30" s="457" t="s">
        <v>338</v>
      </c>
      <c r="I30" s="458" t="s">
        <v>276</v>
      </c>
      <c r="J30" s="455" t="s">
        <v>273</v>
      </c>
      <c r="K30" s="456" t="s">
        <v>274</v>
      </c>
      <c r="L30" s="458" t="s">
        <v>338</v>
      </c>
      <c r="M30" s="458" t="s">
        <v>276</v>
      </c>
      <c r="N30" s="459"/>
      <c r="O30" s="459"/>
      <c r="P30" s="459"/>
      <c r="Q30" s="459"/>
    </row>
    <row r="31" spans="2:28" ht="13.5" thickBot="1" x14ac:dyDescent="0.25">
      <c r="B31" s="957"/>
      <c r="C31" s="958"/>
      <c r="D31" s="958"/>
      <c r="E31" s="959"/>
      <c r="F31" s="460">
        <v>180.85</v>
      </c>
      <c r="G31" s="461">
        <v>149.38999999999999</v>
      </c>
      <c r="H31" s="462">
        <v>167.12</v>
      </c>
      <c r="I31" s="463">
        <v>54.35</v>
      </c>
      <c r="J31" s="460">
        <v>175.4</v>
      </c>
      <c r="K31" s="461">
        <v>146.09</v>
      </c>
      <c r="L31" s="463">
        <v>255.71</v>
      </c>
      <c r="M31" s="463">
        <v>148.07</v>
      </c>
      <c r="N31" s="464"/>
      <c r="O31" s="464"/>
      <c r="P31" s="464"/>
      <c r="Q31" s="464"/>
    </row>
    <row r="32" spans="2:28" ht="14.25" thickTop="1" thickBot="1" x14ac:dyDescent="0.25">
      <c r="B32" s="950" t="s">
        <v>339</v>
      </c>
      <c r="C32" s="951"/>
      <c r="D32" s="952" t="s">
        <v>340</v>
      </c>
      <c r="E32" s="953"/>
      <c r="F32" s="933">
        <v>39</v>
      </c>
      <c r="G32" s="934"/>
      <c r="H32" s="933">
        <v>31.99</v>
      </c>
      <c r="I32" s="935"/>
      <c r="J32" s="933">
        <v>43</v>
      </c>
      <c r="K32" s="934"/>
      <c r="L32" s="933">
        <v>32.97</v>
      </c>
      <c r="M32" s="935"/>
      <c r="N32" s="942"/>
      <c r="O32" s="942"/>
      <c r="P32" s="942"/>
      <c r="Q32" s="942"/>
    </row>
    <row r="33" spans="1:28" ht="13.5" thickBot="1" x14ac:dyDescent="0.25">
      <c r="B33" s="944" t="s">
        <v>341</v>
      </c>
      <c r="C33" s="945"/>
      <c r="D33" s="945"/>
      <c r="E33" s="946"/>
      <c r="F33" s="947">
        <v>22458</v>
      </c>
      <c r="G33" s="948"/>
      <c r="H33" s="948"/>
      <c r="I33" s="949"/>
      <c r="J33" s="947">
        <v>26417</v>
      </c>
      <c r="K33" s="948"/>
      <c r="L33" s="948"/>
      <c r="M33" s="949"/>
      <c r="N33" s="942"/>
      <c r="O33" s="942"/>
      <c r="P33" s="942"/>
      <c r="Q33" s="942"/>
    </row>
    <row r="34" spans="1:28" ht="13.5" thickBot="1" x14ac:dyDescent="0.25">
      <c r="B34" s="466"/>
      <c r="C34" s="466"/>
      <c r="D34" s="466"/>
      <c r="E34" s="466"/>
      <c r="F34" s="467"/>
      <c r="G34" s="467"/>
      <c r="H34" s="467"/>
      <c r="I34" s="467"/>
      <c r="J34" s="467"/>
      <c r="K34" s="467"/>
      <c r="L34" s="467"/>
      <c r="M34" s="467"/>
      <c r="N34" s="467"/>
      <c r="O34" s="467"/>
      <c r="P34" s="467"/>
      <c r="Q34" s="467"/>
    </row>
    <row r="35" spans="1:28" ht="13.5" thickBot="1" x14ac:dyDescent="0.25">
      <c r="B35" s="923"/>
      <c r="C35" s="924"/>
      <c r="D35" s="924"/>
      <c r="E35" s="925"/>
      <c r="F35" s="936" t="s">
        <v>325</v>
      </c>
      <c r="G35" s="937"/>
      <c r="H35" s="937"/>
      <c r="I35" s="937"/>
      <c r="J35" s="937"/>
      <c r="K35" s="937"/>
      <c r="L35" s="938"/>
      <c r="M35" s="468"/>
      <c r="N35" s="923"/>
      <c r="O35" s="924"/>
      <c r="P35" s="924"/>
      <c r="Q35" s="925"/>
      <c r="R35" s="936" t="s">
        <v>282</v>
      </c>
      <c r="S35" s="937"/>
      <c r="T35" s="937"/>
      <c r="U35" s="937"/>
      <c r="V35" s="937"/>
      <c r="W35" s="937"/>
      <c r="X35" s="938"/>
      <c r="Y35" s="452"/>
      <c r="Z35" s="939" t="s">
        <v>328</v>
      </c>
      <c r="AA35" s="940"/>
      <c r="AB35" s="941"/>
    </row>
    <row r="36" spans="1:28" ht="39" thickBot="1" x14ac:dyDescent="0.25">
      <c r="B36" s="920" t="s">
        <v>342</v>
      </c>
      <c r="C36" s="921"/>
      <c r="D36" s="921"/>
      <c r="E36" s="922"/>
      <c r="F36" s="469" t="s">
        <v>343</v>
      </c>
      <c r="G36" s="470" t="s">
        <v>344</v>
      </c>
      <c r="H36" s="471" t="s">
        <v>345</v>
      </c>
      <c r="I36" s="469" t="s">
        <v>346</v>
      </c>
      <c r="J36" s="472" t="s">
        <v>347</v>
      </c>
      <c r="K36" s="471" t="s">
        <v>348</v>
      </c>
      <c r="L36" s="473" t="s">
        <v>332</v>
      </c>
      <c r="M36" s="474"/>
      <c r="N36" s="920" t="s">
        <v>349</v>
      </c>
      <c r="O36" s="921"/>
      <c r="P36" s="921"/>
      <c r="Q36" s="922"/>
      <c r="R36" s="475" t="s">
        <v>343</v>
      </c>
      <c r="S36" s="476" t="s">
        <v>344</v>
      </c>
      <c r="T36" s="477" t="s">
        <v>345</v>
      </c>
      <c r="U36" s="475" t="s">
        <v>346</v>
      </c>
      <c r="V36" s="478" t="s">
        <v>347</v>
      </c>
      <c r="W36" s="477" t="s">
        <v>348</v>
      </c>
      <c r="X36" s="479" t="s">
        <v>332</v>
      </c>
      <c r="Y36" s="480"/>
      <c r="Z36" s="481" t="s">
        <v>350</v>
      </c>
      <c r="AA36" s="482" t="s">
        <v>351</v>
      </c>
      <c r="AB36" s="483" t="s">
        <v>352</v>
      </c>
    </row>
    <row r="37" spans="1:28" ht="13.5" thickBot="1" x14ac:dyDescent="0.25">
      <c r="A37" s="484"/>
      <c r="B37" s="917" t="s">
        <v>334</v>
      </c>
      <c r="C37" s="918"/>
      <c r="D37" s="918"/>
      <c r="E37" s="919"/>
      <c r="F37" s="485">
        <v>17938.82</v>
      </c>
      <c r="G37" s="486">
        <v>159.97999999999999</v>
      </c>
      <c r="H37" s="487">
        <f t="shared" ref="H37" si="16">F37+G37</f>
        <v>18098.8</v>
      </c>
      <c r="I37" s="488">
        <v>17881.53</v>
      </c>
      <c r="J37" s="488">
        <v>266.93</v>
      </c>
      <c r="K37" s="487">
        <f t="shared" ref="K37" si="17">I37+J37</f>
        <v>18148.46</v>
      </c>
      <c r="L37" s="489">
        <f t="shared" ref="L37" si="18">K37-H37</f>
        <v>49.659999999999854</v>
      </c>
      <c r="M37" s="490"/>
      <c r="N37" s="917" t="s">
        <v>334</v>
      </c>
      <c r="O37" s="918"/>
      <c r="P37" s="918"/>
      <c r="Q37" s="919"/>
      <c r="R37" s="485">
        <v>18642.53</v>
      </c>
      <c r="S37" s="486">
        <v>125.08</v>
      </c>
      <c r="T37" s="487">
        <f t="shared" ref="T37" si="19">R37+S37</f>
        <v>18767.61</v>
      </c>
      <c r="U37" s="488">
        <v>18574.72</v>
      </c>
      <c r="V37" s="488">
        <v>192.89</v>
      </c>
      <c r="W37" s="487">
        <f t="shared" ref="W37" si="20">U37+V37</f>
        <v>18767.61</v>
      </c>
      <c r="X37" s="489">
        <f t="shared" ref="X37" si="21">W37-T37</f>
        <v>0</v>
      </c>
      <c r="Y37" s="491"/>
      <c r="Z37" s="492">
        <f t="shared" ref="Z37" si="22">H37-T37</f>
        <v>-668.81000000000131</v>
      </c>
      <c r="AA37" s="493">
        <f t="shared" ref="AA37" si="23">K37-W37</f>
        <v>-619.15000000000146</v>
      </c>
      <c r="AB37" s="494">
        <f t="shared" ref="AB37:AB38" si="24">Z37-AA37</f>
        <v>-49.659999999999854</v>
      </c>
    </row>
    <row r="38" spans="1:28" s="484" customFormat="1" ht="13.5" thickBot="1" x14ac:dyDescent="0.25">
      <c r="A38" s="454"/>
      <c r="B38" s="928" t="s">
        <v>334</v>
      </c>
      <c r="C38" s="929"/>
      <c r="D38" s="929"/>
      <c r="E38" s="930"/>
      <c r="F38" s="931" t="s">
        <v>353</v>
      </c>
      <c r="G38" s="932"/>
      <c r="H38" s="495">
        <f>I37-F37</f>
        <v>-57.290000000000873</v>
      </c>
      <c r="I38" s="496" t="s">
        <v>354</v>
      </c>
      <c r="J38" s="497"/>
      <c r="K38" s="495">
        <f>J37-G37</f>
        <v>106.95000000000002</v>
      </c>
      <c r="L38" s="498">
        <f>H38+K38</f>
        <v>49.659999999999144</v>
      </c>
      <c r="M38" s="499"/>
      <c r="N38" s="928" t="s">
        <v>334</v>
      </c>
      <c r="O38" s="929"/>
      <c r="P38" s="929"/>
      <c r="Q38" s="930"/>
      <c r="R38" s="931" t="s">
        <v>353</v>
      </c>
      <c r="S38" s="932"/>
      <c r="T38" s="495">
        <f>U37-R37</f>
        <v>-67.809999999997672</v>
      </c>
      <c r="U38" s="496" t="s">
        <v>354</v>
      </c>
      <c r="V38" s="497"/>
      <c r="W38" s="495">
        <f>V37-S37</f>
        <v>67.809999999999988</v>
      </c>
      <c r="X38" s="498">
        <f>T38+W38</f>
        <v>2.3163693185779266E-12</v>
      </c>
      <c r="Y38" s="500"/>
      <c r="Z38" s="501">
        <f>SUM(Z37:Z37)</f>
        <v>-668.81000000000131</v>
      </c>
      <c r="AA38" s="502">
        <f>SUM(AA37:AA37)</f>
        <v>-619.15000000000146</v>
      </c>
      <c r="AB38" s="503">
        <f t="shared" si="24"/>
        <v>-49.659999999999854</v>
      </c>
    </row>
    <row r="39" spans="1:28" s="484" customFormat="1" ht="13.5" thickBot="1" x14ac:dyDescent="0.25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Y39" s="507"/>
    </row>
    <row r="40" spans="1:28" s="484" customFormat="1" ht="12.75" x14ac:dyDescent="0.2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08" t="s">
        <v>355</v>
      </c>
      <c r="AA40" s="509"/>
      <c r="AB40" s="510">
        <f>H38/T38</f>
        <v>0.84486064002363725</v>
      </c>
    </row>
    <row r="41" spans="1:28" s="484" customFormat="1" ht="13.5" thickBot="1" x14ac:dyDescent="0.25">
      <c r="F41" s="504"/>
      <c r="G41" s="504"/>
      <c r="H41" s="490"/>
      <c r="I41" s="490"/>
      <c r="J41" s="490"/>
      <c r="K41" s="505"/>
      <c r="L41" s="490"/>
      <c r="M41" s="490"/>
      <c r="N41" s="490"/>
      <c r="O41" s="506"/>
      <c r="P41" s="490"/>
      <c r="Q41" s="490"/>
      <c r="R41" s="490"/>
      <c r="Z41" s="511" t="s">
        <v>356</v>
      </c>
      <c r="AA41" s="512"/>
      <c r="AB41" s="513">
        <f>K38/W38</f>
        <v>1.5772010028019472</v>
      </c>
    </row>
    <row r="42" spans="1:28" s="484" customFormat="1" ht="13.5" thickBot="1" x14ac:dyDescent="0.25">
      <c r="A42" s="454"/>
      <c r="B42" s="454"/>
      <c r="C42" s="514" t="s">
        <v>357</v>
      </c>
      <c r="D42" s="454" t="s">
        <v>182</v>
      </c>
      <c r="E42" s="454"/>
      <c r="F42" s="454"/>
      <c r="G42" s="454"/>
      <c r="H42" s="515" t="s">
        <v>358</v>
      </c>
      <c r="I42" s="515"/>
      <c r="J42" s="516"/>
      <c r="K42" s="517"/>
      <c r="L42" s="518"/>
      <c r="M42" s="453"/>
      <c r="N42" s="453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519" t="s">
        <v>359</v>
      </c>
      <c r="AA42" s="520"/>
      <c r="AB42" s="521">
        <f>L38/X38</f>
        <v>21438722919403.277</v>
      </c>
    </row>
    <row r="43" spans="1:28" ht="12.75" x14ac:dyDescent="0.2">
      <c r="C43" s="926" t="s">
        <v>360</v>
      </c>
      <c r="D43" s="926"/>
      <c r="J43" s="454" t="s">
        <v>183</v>
      </c>
      <c r="L43" s="927"/>
      <c r="M43" s="927"/>
      <c r="N43" s="927"/>
    </row>
    <row r="44" spans="1:28" s="484" customFormat="1" ht="12.75" x14ac:dyDescent="0.2">
      <c r="A44" s="454"/>
      <c r="B44" s="454"/>
      <c r="C44" s="514"/>
      <c r="D44" s="514"/>
      <c r="E44" s="454"/>
      <c r="F44" s="454"/>
      <c r="G44" s="454"/>
      <c r="H44" s="454"/>
      <c r="I44" s="454"/>
      <c r="K44" s="454"/>
      <c r="L44" s="453"/>
      <c r="M44" s="453"/>
      <c r="N44" s="453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</row>
    <row r="45" spans="1:28" ht="12.75" x14ac:dyDescent="0.2"/>
    <row r="46" spans="1:28" ht="12.75" x14ac:dyDescent="0.2">
      <c r="J46" s="524" t="s">
        <v>280</v>
      </c>
    </row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</sheetData>
  <mergeCells count="7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8:E18"/>
    <mergeCell ref="C6:E6"/>
    <mergeCell ref="C7:E7"/>
    <mergeCell ref="C8:E8"/>
    <mergeCell ref="C9:E9"/>
    <mergeCell ref="C11:E11"/>
    <mergeCell ref="B12:E12"/>
    <mergeCell ref="B13:E13"/>
    <mergeCell ref="B14:E14"/>
    <mergeCell ref="B15:E15"/>
    <mergeCell ref="B16:E16"/>
    <mergeCell ref="B17:E17"/>
    <mergeCell ref="B19:E19"/>
    <mergeCell ref="B20:E20"/>
    <mergeCell ref="B21:E21"/>
    <mergeCell ref="F23:I23"/>
    <mergeCell ref="J23:M23"/>
    <mergeCell ref="S23:S24"/>
    <mergeCell ref="T23:T24"/>
    <mergeCell ref="U23:X23"/>
    <mergeCell ref="B24:E24"/>
    <mergeCell ref="B25:E25"/>
    <mergeCell ref="N23:Q23"/>
    <mergeCell ref="B29:E29"/>
    <mergeCell ref="F29:I29"/>
    <mergeCell ref="J29:M29"/>
    <mergeCell ref="N29:Q29"/>
    <mergeCell ref="R23:R24"/>
    <mergeCell ref="B26:E26"/>
    <mergeCell ref="H27:I27"/>
    <mergeCell ref="L27:M27"/>
    <mergeCell ref="P27:Q27"/>
    <mergeCell ref="W27:X27"/>
    <mergeCell ref="B30:E31"/>
    <mergeCell ref="B32:C32"/>
    <mergeCell ref="D32:E32"/>
    <mergeCell ref="F32:G32"/>
    <mergeCell ref="H32:I32"/>
    <mergeCell ref="Z35:AB35"/>
    <mergeCell ref="B36:E36"/>
    <mergeCell ref="N36:Q36"/>
    <mergeCell ref="L32:M32"/>
    <mergeCell ref="N32:O32"/>
    <mergeCell ref="P32:Q32"/>
    <mergeCell ref="B33:E33"/>
    <mergeCell ref="F33:I33"/>
    <mergeCell ref="J33:M33"/>
    <mergeCell ref="N33:Q33"/>
    <mergeCell ref="J32:K32"/>
    <mergeCell ref="R38:S38"/>
    <mergeCell ref="B35:E35"/>
    <mergeCell ref="F35:L35"/>
    <mergeCell ref="N35:Q35"/>
    <mergeCell ref="R35:X35"/>
    <mergeCell ref="C43:D43"/>
    <mergeCell ref="L43:N43"/>
    <mergeCell ref="B37:E37"/>
    <mergeCell ref="N37:Q37"/>
    <mergeCell ref="B38:E38"/>
    <mergeCell ref="F38:G38"/>
    <mergeCell ref="N38:Q38"/>
  </mergeCells>
  <pageMargins left="0.7" right="0.7" top="0.78740157499999996" bottom="0.78740157499999996" header="0.3" footer="0.3"/>
  <pageSetup paperSize="9" scale="3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/>
  </sheetViews>
  <sheetFormatPr defaultColWidth="0" defaultRowHeight="14.25" zeroHeight="1" x14ac:dyDescent="0.2"/>
  <cols>
    <col min="1" max="1" width="2.5703125" style="99" customWidth="1"/>
    <col min="2" max="2" width="41.7109375" style="99" customWidth="1"/>
    <col min="3" max="3" width="11.7109375" style="99" customWidth="1"/>
    <col min="4" max="4" width="6.7109375" style="99" customWidth="1"/>
    <col min="5" max="5" width="41.7109375" style="99" customWidth="1"/>
    <col min="6" max="6" width="11.7109375" style="99" customWidth="1"/>
    <col min="7" max="7" width="3.28515625" style="99" customWidth="1"/>
    <col min="8" max="8" width="2.7109375" style="99" customWidth="1"/>
    <col min="9" max="11" width="0" style="99" hidden="1" customWidth="1"/>
    <col min="12" max="16384" width="9.140625" style="99" hidden="1"/>
  </cols>
  <sheetData>
    <row r="1" spans="1:8" ht="18" x14ac:dyDescent="0.25">
      <c r="A1" s="95"/>
      <c r="B1" s="96" t="s">
        <v>0</v>
      </c>
      <c r="C1" s="97"/>
      <c r="D1" s="97"/>
      <c r="E1" s="97"/>
      <c r="F1" s="97"/>
      <c r="G1" s="98"/>
      <c r="H1" s="95"/>
    </row>
    <row r="2" spans="1:8" ht="15" x14ac:dyDescent="0.2">
      <c r="A2" s="95"/>
      <c r="B2" s="100"/>
      <c r="C2" s="100"/>
      <c r="D2" s="100"/>
      <c r="E2" s="100"/>
      <c r="F2" s="100"/>
      <c r="G2" s="100"/>
      <c r="H2" s="95"/>
    </row>
    <row r="3" spans="1:8" ht="17.25" x14ac:dyDescent="0.2">
      <c r="A3" s="95"/>
      <c r="B3" s="1218" t="s">
        <v>1</v>
      </c>
      <c r="C3" s="1218"/>
      <c r="D3" s="1218"/>
      <c r="E3" s="1218"/>
      <c r="F3" s="1219">
        <v>42004</v>
      </c>
      <c r="G3" s="1219"/>
      <c r="H3" s="95"/>
    </row>
    <row r="4" spans="1:8" s="103" customFormat="1" ht="12.75" x14ac:dyDescent="0.2">
      <c r="A4" s="101"/>
      <c r="B4" s="102"/>
      <c r="C4" s="102"/>
      <c r="D4" s="102"/>
      <c r="E4" s="102"/>
      <c r="F4" s="102"/>
      <c r="G4" s="102"/>
      <c r="H4" s="101"/>
    </row>
    <row r="5" spans="1:8" ht="15" x14ac:dyDescent="0.2">
      <c r="A5" s="95"/>
      <c r="B5" s="104" t="s">
        <v>2</v>
      </c>
      <c r="C5" s="1220" t="s">
        <v>168</v>
      </c>
      <c r="D5" s="1220"/>
      <c r="E5" s="1220"/>
      <c r="F5" s="1220"/>
      <c r="G5" s="100"/>
      <c r="H5" s="95"/>
    </row>
    <row r="6" spans="1:8" x14ac:dyDescent="0.2">
      <c r="A6" s="95"/>
      <c r="B6" s="105"/>
      <c r="C6" s="105"/>
      <c r="D6" s="106"/>
      <c r="E6" s="106"/>
      <c r="F6" s="106"/>
      <c r="G6" s="106"/>
      <c r="H6" s="95"/>
    </row>
    <row r="7" spans="1:8" ht="16.5" thickBot="1" x14ac:dyDescent="0.25">
      <c r="A7" s="95"/>
      <c r="B7" s="107" t="s">
        <v>4</v>
      </c>
      <c r="C7" s="105"/>
      <c r="D7" s="106"/>
      <c r="E7" s="106"/>
      <c r="F7" s="106"/>
      <c r="G7" s="106"/>
      <c r="H7" s="95"/>
    </row>
    <row r="8" spans="1:8" ht="15.75" thickBot="1" x14ac:dyDescent="0.25">
      <c r="A8" s="95"/>
      <c r="B8" s="108" t="s">
        <v>5</v>
      </c>
      <c r="C8" s="109" t="s">
        <v>6</v>
      </c>
      <c r="D8" s="110"/>
      <c r="E8" s="111" t="s">
        <v>7</v>
      </c>
      <c r="F8" s="109" t="s">
        <v>6</v>
      </c>
      <c r="G8" s="112"/>
      <c r="H8" s="95"/>
    </row>
    <row r="9" spans="1:8" x14ac:dyDescent="0.2">
      <c r="A9" s="95"/>
      <c r="B9" s="113" t="s">
        <v>8</v>
      </c>
      <c r="C9" s="114">
        <v>584.1</v>
      </c>
      <c r="D9" s="106"/>
      <c r="E9" s="115" t="s">
        <v>9</v>
      </c>
      <c r="F9" s="114"/>
      <c r="G9" s="106"/>
      <c r="H9" s="95"/>
    </row>
    <row r="10" spans="1:8" x14ac:dyDescent="0.2">
      <c r="A10" s="95"/>
      <c r="B10" s="116" t="s">
        <v>10</v>
      </c>
      <c r="C10" s="117"/>
      <c r="D10" s="106"/>
      <c r="E10" s="118" t="s">
        <v>11</v>
      </c>
      <c r="F10" s="117"/>
      <c r="G10" s="106"/>
      <c r="H10" s="95"/>
    </row>
    <row r="11" spans="1:8" x14ac:dyDescent="0.2">
      <c r="A11" s="95"/>
      <c r="B11" s="119" t="s">
        <v>12</v>
      </c>
      <c r="C11" s="120"/>
      <c r="D11" s="106"/>
      <c r="E11" s="118" t="s">
        <v>13</v>
      </c>
      <c r="F11" s="117">
        <v>2.2999999999999998</v>
      </c>
      <c r="G11" s="106"/>
      <c r="H11" s="95"/>
    </row>
    <row r="12" spans="1:8" x14ac:dyDescent="0.2">
      <c r="A12" s="95"/>
      <c r="B12" s="116" t="s">
        <v>14</v>
      </c>
      <c r="C12" s="117">
        <v>2418.9</v>
      </c>
      <c r="D12" s="106"/>
      <c r="E12" s="118" t="s">
        <v>15</v>
      </c>
      <c r="F12" s="117"/>
      <c r="G12" s="106"/>
      <c r="H12" s="95"/>
    </row>
    <row r="13" spans="1:8" x14ac:dyDescent="0.2">
      <c r="A13" s="95"/>
      <c r="B13" s="116" t="s">
        <v>169</v>
      </c>
      <c r="C13" s="117"/>
      <c r="D13" s="106"/>
      <c r="E13" s="118" t="s">
        <v>17</v>
      </c>
      <c r="F13" s="117"/>
      <c r="G13" s="106"/>
      <c r="H13" s="95"/>
    </row>
    <row r="14" spans="1:8" x14ac:dyDescent="0.2">
      <c r="A14" s="95"/>
      <c r="B14" s="116" t="s">
        <v>18</v>
      </c>
      <c r="C14" s="117"/>
      <c r="D14" s="106"/>
      <c r="E14" s="118" t="s">
        <v>19</v>
      </c>
      <c r="F14" s="117"/>
      <c r="G14" s="106"/>
      <c r="H14" s="95"/>
    </row>
    <row r="15" spans="1:8" ht="15" x14ac:dyDescent="0.2">
      <c r="A15" s="95"/>
      <c r="B15" s="116" t="s">
        <v>20</v>
      </c>
      <c r="C15" s="117"/>
      <c r="D15" s="106"/>
      <c r="E15" s="121" t="s">
        <v>21</v>
      </c>
      <c r="F15" s="122">
        <f>SUM(F9:F14)</f>
        <v>2.2999999999999998</v>
      </c>
      <c r="G15" s="106"/>
      <c r="H15" s="95"/>
    </row>
    <row r="16" spans="1:8" x14ac:dyDescent="0.2">
      <c r="A16" s="95"/>
      <c r="B16" s="116" t="s">
        <v>22</v>
      </c>
      <c r="C16" s="117">
        <v>0.5</v>
      </c>
      <c r="D16" s="112"/>
      <c r="E16" s="118"/>
      <c r="F16" s="123"/>
      <c r="G16" s="112"/>
      <c r="H16" s="95"/>
    </row>
    <row r="17" spans="1:8" ht="15" x14ac:dyDescent="0.2">
      <c r="A17" s="95"/>
      <c r="B17" s="124" t="s">
        <v>23</v>
      </c>
      <c r="C17" s="122">
        <f>SUM(C9:C16)</f>
        <v>3003.5</v>
      </c>
      <c r="D17" s="106"/>
      <c r="E17" s="118" t="s">
        <v>24</v>
      </c>
      <c r="F17" s="123">
        <f>F18+F19+F20+F21+F22+F23</f>
        <v>0</v>
      </c>
      <c r="G17" s="106"/>
      <c r="H17" s="95"/>
    </row>
    <row r="18" spans="1:8" x14ac:dyDescent="0.2">
      <c r="A18" s="95"/>
      <c r="B18" s="116"/>
      <c r="C18" s="123"/>
      <c r="D18" s="106"/>
      <c r="E18" s="125" t="s">
        <v>33</v>
      </c>
      <c r="F18" s="126"/>
      <c r="G18" s="106"/>
      <c r="H18" s="95"/>
    </row>
    <row r="19" spans="1:8" x14ac:dyDescent="0.2">
      <c r="A19" s="95"/>
      <c r="B19" s="116" t="s">
        <v>26</v>
      </c>
      <c r="C19" s="117">
        <v>698.4</v>
      </c>
      <c r="D19" s="106"/>
      <c r="E19" s="127" t="s">
        <v>33</v>
      </c>
      <c r="F19" s="128"/>
      <c r="G19" s="106"/>
      <c r="H19" s="95"/>
    </row>
    <row r="20" spans="1:8" x14ac:dyDescent="0.2">
      <c r="A20" s="95"/>
      <c r="B20" s="116" t="s">
        <v>28</v>
      </c>
      <c r="C20" s="117">
        <v>1717.5</v>
      </c>
      <c r="D20" s="106"/>
      <c r="E20" s="127" t="s">
        <v>33</v>
      </c>
      <c r="F20" s="128"/>
      <c r="G20" s="106"/>
      <c r="H20" s="95"/>
    </row>
    <row r="21" spans="1:8" x14ac:dyDescent="0.2">
      <c r="A21" s="95"/>
      <c r="B21" s="116" t="s">
        <v>30</v>
      </c>
      <c r="C21" s="117">
        <v>545.20000000000005</v>
      </c>
      <c r="D21" s="106"/>
      <c r="E21" s="127" t="s">
        <v>100</v>
      </c>
      <c r="F21" s="128"/>
      <c r="G21" s="106"/>
      <c r="H21" s="95"/>
    </row>
    <row r="22" spans="1:8" x14ac:dyDescent="0.2">
      <c r="A22" s="95"/>
      <c r="B22" s="116" t="s">
        <v>32</v>
      </c>
      <c r="C22" s="117">
        <v>2.2999999999999998</v>
      </c>
      <c r="D22" s="106"/>
      <c r="E22" s="127" t="s">
        <v>33</v>
      </c>
      <c r="F22" s="128"/>
      <c r="G22" s="106"/>
      <c r="H22" s="95"/>
    </row>
    <row r="23" spans="1:8" x14ac:dyDescent="0.2">
      <c r="A23" s="95"/>
      <c r="B23" s="116" t="s">
        <v>34</v>
      </c>
      <c r="C23" s="117"/>
      <c r="D23" s="106"/>
      <c r="E23" s="129" t="s">
        <v>33</v>
      </c>
      <c r="F23" s="128"/>
      <c r="G23" s="106"/>
      <c r="H23" s="95"/>
    </row>
    <row r="24" spans="1:8" ht="15" x14ac:dyDescent="0.2">
      <c r="A24" s="95"/>
      <c r="B24" s="124" t="s">
        <v>35</v>
      </c>
      <c r="C24" s="122">
        <f>SUM(C19:C23)</f>
        <v>2963.4000000000005</v>
      </c>
      <c r="D24" s="112"/>
      <c r="E24" s="118" t="s">
        <v>36</v>
      </c>
      <c r="F24" s="117"/>
      <c r="G24" s="112"/>
      <c r="H24" s="95"/>
    </row>
    <row r="25" spans="1:8" x14ac:dyDescent="0.2">
      <c r="A25" s="95"/>
      <c r="B25" s="116"/>
      <c r="C25" s="123"/>
      <c r="D25" s="106"/>
      <c r="E25" s="130" t="s">
        <v>37</v>
      </c>
      <c r="F25" s="117"/>
      <c r="G25" s="106"/>
      <c r="H25" s="95"/>
    </row>
    <row r="26" spans="1:8" ht="15.75" thickBot="1" x14ac:dyDescent="0.25">
      <c r="A26" s="95"/>
      <c r="B26" s="131" t="s">
        <v>38</v>
      </c>
      <c r="C26" s="132">
        <f>C17-C24</f>
        <v>40.099999999999454</v>
      </c>
      <c r="D26" s="112"/>
      <c r="E26" s="121" t="s">
        <v>39</v>
      </c>
      <c r="F26" s="122">
        <f>F17+F24+F25</f>
        <v>0</v>
      </c>
      <c r="G26" s="112"/>
      <c r="H26" s="95"/>
    </row>
    <row r="27" spans="1:8" x14ac:dyDescent="0.2">
      <c r="A27" s="95"/>
      <c r="B27" s="113" t="s">
        <v>40</v>
      </c>
      <c r="C27" s="114"/>
      <c r="D27" s="106"/>
      <c r="E27" s="118"/>
      <c r="F27" s="123"/>
      <c r="G27" s="106"/>
      <c r="H27" s="95"/>
    </row>
    <row r="28" spans="1:8" ht="15.75" thickBot="1" x14ac:dyDescent="0.25">
      <c r="A28" s="95"/>
      <c r="B28" s="133" t="s">
        <v>41</v>
      </c>
      <c r="C28" s="134">
        <v>40.1</v>
      </c>
      <c r="D28" s="106"/>
      <c r="E28" s="135" t="s">
        <v>42</v>
      </c>
      <c r="F28" s="136">
        <f>F15-F26</f>
        <v>2.2999999999999998</v>
      </c>
      <c r="G28" s="106"/>
      <c r="H28" s="95"/>
    </row>
    <row r="29" spans="1:8" x14ac:dyDescent="0.2">
      <c r="A29" s="95"/>
      <c r="B29" s="106"/>
      <c r="C29" s="137"/>
      <c r="D29" s="106"/>
      <c r="E29" s="106"/>
      <c r="F29" s="106"/>
      <c r="G29" s="106"/>
      <c r="H29" s="95"/>
    </row>
    <row r="30" spans="1:8" ht="16.5" thickBot="1" x14ac:dyDescent="0.25">
      <c r="A30" s="95"/>
      <c r="B30" s="138" t="s">
        <v>43</v>
      </c>
      <c r="C30" s="138"/>
      <c r="D30" s="138"/>
      <c r="E30" s="106"/>
      <c r="F30" s="106"/>
      <c r="G30" s="138"/>
      <c r="H30" s="95"/>
    </row>
    <row r="31" spans="1:8" ht="15.75" thickBot="1" x14ac:dyDescent="0.25">
      <c r="A31" s="95"/>
      <c r="B31" s="108" t="s">
        <v>44</v>
      </c>
      <c r="C31" s="109" t="s">
        <v>6</v>
      </c>
      <c r="D31" s="110"/>
      <c r="E31" s="108" t="s">
        <v>45</v>
      </c>
      <c r="F31" s="109" t="s">
        <v>6</v>
      </c>
      <c r="G31" s="110"/>
      <c r="H31" s="95"/>
    </row>
    <row r="32" spans="1:8" x14ac:dyDescent="0.2">
      <c r="A32" s="95"/>
      <c r="B32" s="139" t="s">
        <v>46</v>
      </c>
      <c r="C32" s="140"/>
      <c r="D32" s="106"/>
      <c r="E32" s="139" t="s">
        <v>47</v>
      </c>
      <c r="F32" s="140">
        <v>0</v>
      </c>
      <c r="G32" s="106"/>
      <c r="H32" s="95"/>
    </row>
    <row r="33" spans="1:8" x14ac:dyDescent="0.2">
      <c r="A33" s="95"/>
      <c r="B33" s="116" t="s">
        <v>48</v>
      </c>
      <c r="C33" s="117">
        <v>33.4</v>
      </c>
      <c r="D33" s="106"/>
      <c r="E33" s="116" t="s">
        <v>48</v>
      </c>
      <c r="F33" s="117"/>
      <c r="G33" s="106"/>
      <c r="H33" s="95"/>
    </row>
    <row r="34" spans="1:8" x14ac:dyDescent="0.2">
      <c r="A34" s="95"/>
      <c r="B34" s="116" t="s">
        <v>49</v>
      </c>
      <c r="C34" s="117">
        <v>90.1</v>
      </c>
      <c r="D34" s="106"/>
      <c r="E34" s="116"/>
      <c r="F34" s="123"/>
      <c r="G34" s="106"/>
      <c r="H34" s="95"/>
    </row>
    <row r="35" spans="1:8" ht="15" x14ac:dyDescent="0.2">
      <c r="A35" s="95"/>
      <c r="B35" s="124" t="s">
        <v>21</v>
      </c>
      <c r="C35" s="122">
        <f>SUM(C32:C34)</f>
        <v>123.5</v>
      </c>
      <c r="D35" s="112"/>
      <c r="E35" s="124" t="s">
        <v>21</v>
      </c>
      <c r="F35" s="122">
        <f>SUM(F32:F33)</f>
        <v>0</v>
      </c>
      <c r="G35" s="112"/>
      <c r="H35" s="95"/>
    </row>
    <row r="36" spans="1:8" x14ac:dyDescent="0.2">
      <c r="A36" s="95"/>
      <c r="B36" s="116"/>
      <c r="C36" s="123"/>
      <c r="D36" s="106"/>
      <c r="E36" s="116"/>
      <c r="F36" s="123"/>
      <c r="G36" s="106"/>
      <c r="H36" s="95"/>
    </row>
    <row r="37" spans="1:8" x14ac:dyDescent="0.2">
      <c r="A37" s="95"/>
      <c r="B37" s="116" t="s">
        <v>50</v>
      </c>
      <c r="C37" s="117"/>
      <c r="D37" s="106"/>
      <c r="E37" s="116" t="s">
        <v>51</v>
      </c>
      <c r="F37" s="117"/>
      <c r="G37" s="106"/>
      <c r="H37" s="95"/>
    </row>
    <row r="38" spans="1:8" x14ac:dyDescent="0.2">
      <c r="A38" s="95"/>
      <c r="B38" s="116" t="s">
        <v>52</v>
      </c>
      <c r="C38" s="117"/>
      <c r="D38" s="106"/>
      <c r="E38" s="116"/>
      <c r="F38" s="123"/>
      <c r="G38" s="106"/>
      <c r="H38" s="95"/>
    </row>
    <row r="39" spans="1:8" x14ac:dyDescent="0.2">
      <c r="A39" s="95"/>
      <c r="B39" s="116" t="s">
        <v>53</v>
      </c>
      <c r="C39" s="117"/>
      <c r="D39" s="106"/>
      <c r="E39" s="116"/>
      <c r="F39" s="123"/>
      <c r="G39" s="106"/>
      <c r="H39" s="95"/>
    </row>
    <row r="40" spans="1:8" ht="15" x14ac:dyDescent="0.2">
      <c r="A40" s="95"/>
      <c r="B40" s="124" t="s">
        <v>39</v>
      </c>
      <c r="C40" s="122">
        <f>SUM(C37:C39)</f>
        <v>0</v>
      </c>
      <c r="D40" s="112"/>
      <c r="E40" s="124" t="s">
        <v>39</v>
      </c>
      <c r="F40" s="122">
        <f>F37</f>
        <v>0</v>
      </c>
      <c r="G40" s="112"/>
      <c r="H40" s="95"/>
    </row>
    <row r="41" spans="1:8" x14ac:dyDescent="0.2">
      <c r="A41" s="95"/>
      <c r="B41" s="116"/>
      <c r="C41" s="123"/>
      <c r="D41" s="106"/>
      <c r="E41" s="116"/>
      <c r="F41" s="123"/>
      <c r="G41" s="106"/>
      <c r="H41" s="95"/>
    </row>
    <row r="42" spans="1:8" ht="15.75" thickBot="1" x14ac:dyDescent="0.25">
      <c r="A42" s="95"/>
      <c r="B42" s="141" t="s">
        <v>54</v>
      </c>
      <c r="C42" s="136">
        <f>C35-C40</f>
        <v>123.5</v>
      </c>
      <c r="D42" s="110"/>
      <c r="E42" s="141" t="s">
        <v>55</v>
      </c>
      <c r="F42" s="136">
        <f>F35-F40</f>
        <v>0</v>
      </c>
      <c r="G42" s="110"/>
      <c r="H42" s="95"/>
    </row>
    <row r="43" spans="1:8" x14ac:dyDescent="0.2">
      <c r="A43" s="95"/>
      <c r="B43" s="106"/>
      <c r="C43" s="106"/>
      <c r="D43" s="106"/>
      <c r="E43" s="106"/>
      <c r="F43" s="106"/>
      <c r="G43" s="106"/>
      <c r="H43" s="95"/>
    </row>
    <row r="44" spans="1:8" ht="16.5" thickBot="1" x14ac:dyDescent="0.3">
      <c r="A44" s="95"/>
      <c r="B44" s="142" t="s">
        <v>56</v>
      </c>
      <c r="C44" s="143"/>
      <c r="D44" s="106"/>
      <c r="E44" s="144" t="s">
        <v>57</v>
      </c>
      <c r="F44" s="106"/>
      <c r="G44" s="106"/>
      <c r="H44" s="95"/>
    </row>
    <row r="45" spans="1:8" x14ac:dyDescent="0.2">
      <c r="A45" s="95"/>
      <c r="B45" s="113" t="s">
        <v>58</v>
      </c>
      <c r="C45" s="145">
        <v>36.200000000000003</v>
      </c>
      <c r="D45" s="106"/>
      <c r="E45" s="113" t="s">
        <v>59</v>
      </c>
      <c r="F45" s="114">
        <v>33.4</v>
      </c>
      <c r="G45" s="106"/>
      <c r="H45" s="95"/>
    </row>
    <row r="46" spans="1:8" ht="15" thickBot="1" x14ac:dyDescent="0.25">
      <c r="A46" s="95"/>
      <c r="B46" s="146" t="s">
        <v>60</v>
      </c>
      <c r="C46" s="147">
        <v>16.100000000000001</v>
      </c>
      <c r="D46" s="106"/>
      <c r="E46" s="148" t="s">
        <v>61</v>
      </c>
      <c r="F46" s="149">
        <v>0</v>
      </c>
      <c r="G46" s="106"/>
      <c r="H46" s="95"/>
    </row>
    <row r="47" spans="1:8" ht="15.75" thickBot="1" x14ac:dyDescent="0.3">
      <c r="A47" s="95"/>
      <c r="B47" s="124" t="s">
        <v>21</v>
      </c>
      <c r="C47" s="150">
        <f>SUM(C45:C46)</f>
        <v>52.300000000000004</v>
      </c>
      <c r="D47" s="106"/>
      <c r="E47" s="151" t="s">
        <v>62</v>
      </c>
      <c r="F47" s="152">
        <f>SUM(F45:F46)</f>
        <v>33.4</v>
      </c>
      <c r="G47" s="106"/>
      <c r="H47" s="95"/>
    </row>
    <row r="48" spans="1:8" ht="15" x14ac:dyDescent="0.2">
      <c r="A48" s="95"/>
      <c r="B48" s="146"/>
      <c r="C48" s="153"/>
      <c r="D48" s="106"/>
      <c r="E48" s="154"/>
      <c r="F48" s="155"/>
      <c r="G48" s="106"/>
      <c r="H48" s="95"/>
    </row>
    <row r="49" spans="1:8" ht="15" x14ac:dyDescent="0.2">
      <c r="A49" s="95"/>
      <c r="B49" s="146" t="s">
        <v>63</v>
      </c>
      <c r="C49" s="147"/>
      <c r="D49" s="106"/>
      <c r="E49" s="154"/>
      <c r="F49" s="155"/>
      <c r="G49" s="106"/>
      <c r="H49" s="95"/>
    </row>
    <row r="50" spans="1:8" ht="16.5" thickBot="1" x14ac:dyDescent="0.25">
      <c r="A50" s="95"/>
      <c r="B50" s="146" t="s">
        <v>64</v>
      </c>
      <c r="C50" s="147"/>
      <c r="D50" s="106"/>
      <c r="E50" s="156" t="s">
        <v>65</v>
      </c>
      <c r="F50" s="155"/>
      <c r="G50" s="106"/>
      <c r="H50" s="95"/>
    </row>
    <row r="51" spans="1:8" x14ac:dyDescent="0.2">
      <c r="A51" s="95"/>
      <c r="B51" s="146" t="s">
        <v>66</v>
      </c>
      <c r="C51" s="147"/>
      <c r="D51" s="106"/>
      <c r="E51" s="157" t="s">
        <v>67</v>
      </c>
      <c r="F51" s="158">
        <v>1386</v>
      </c>
      <c r="G51" s="95"/>
      <c r="H51" s="95"/>
    </row>
    <row r="52" spans="1:8" x14ac:dyDescent="0.2">
      <c r="A52" s="95"/>
      <c r="B52" s="146" t="s">
        <v>68</v>
      </c>
      <c r="C52" s="147"/>
      <c r="D52" s="106"/>
      <c r="E52" s="159" t="s">
        <v>69</v>
      </c>
      <c r="F52" s="160">
        <v>41</v>
      </c>
      <c r="G52" s="95"/>
      <c r="H52" s="95"/>
    </row>
    <row r="53" spans="1:8" ht="15" thickBot="1" x14ac:dyDescent="0.25">
      <c r="A53" s="95"/>
      <c r="B53" s="146" t="s">
        <v>70</v>
      </c>
      <c r="C53" s="147">
        <v>12.8</v>
      </c>
      <c r="D53" s="106"/>
      <c r="E53" s="161" t="s">
        <v>71</v>
      </c>
      <c r="F53" s="162">
        <v>0</v>
      </c>
      <c r="G53" s="95"/>
      <c r="H53" s="95"/>
    </row>
    <row r="54" spans="1:8" ht="15" x14ac:dyDescent="0.2">
      <c r="A54" s="95"/>
      <c r="B54" s="146" t="s">
        <v>72</v>
      </c>
      <c r="C54" s="147"/>
      <c r="D54" s="106"/>
      <c r="E54" s="154"/>
      <c r="F54" s="155"/>
      <c r="G54" s="106"/>
      <c r="H54" s="95"/>
    </row>
    <row r="55" spans="1:8" ht="16.5" thickBot="1" x14ac:dyDescent="0.3">
      <c r="A55" s="95"/>
      <c r="B55" s="124" t="s">
        <v>39</v>
      </c>
      <c r="C55" s="163">
        <f>SUM(C49:C54)</f>
        <v>12.8</v>
      </c>
      <c r="D55" s="106"/>
      <c r="E55" s="156" t="s">
        <v>73</v>
      </c>
      <c r="F55" s="155"/>
      <c r="G55" s="106"/>
      <c r="H55" s="95"/>
    </row>
    <row r="56" spans="1:8" x14ac:dyDescent="0.2">
      <c r="A56" s="95"/>
      <c r="B56" s="164"/>
      <c r="C56" s="165"/>
      <c r="D56" s="106"/>
      <c r="E56" s="113" t="s">
        <v>74</v>
      </c>
      <c r="F56" s="114">
        <v>0</v>
      </c>
      <c r="G56" s="106"/>
      <c r="H56" s="95"/>
    </row>
    <row r="57" spans="1:8" ht="15.75" thickBot="1" x14ac:dyDescent="0.25">
      <c r="A57" s="95"/>
      <c r="B57" s="166" t="s">
        <v>75</v>
      </c>
      <c r="C57" s="167">
        <f>C47-C55</f>
        <v>39.5</v>
      </c>
      <c r="D57" s="106"/>
      <c r="E57" s="133" t="s">
        <v>76</v>
      </c>
      <c r="F57" s="134">
        <v>78.900000000000006</v>
      </c>
      <c r="G57" s="106"/>
      <c r="H57" s="95"/>
    </row>
    <row r="58" spans="1:8" ht="15.75" x14ac:dyDescent="0.2">
      <c r="A58" s="95"/>
      <c r="B58" s="143"/>
      <c r="C58" s="95"/>
      <c r="D58" s="106"/>
      <c r="E58" s="156"/>
      <c r="F58" s="155"/>
      <c r="G58" s="106"/>
      <c r="H58" s="95"/>
    </row>
    <row r="59" spans="1:8" ht="16.5" thickBot="1" x14ac:dyDescent="0.25">
      <c r="A59" s="95"/>
      <c r="B59" s="144" t="s">
        <v>77</v>
      </c>
      <c r="C59" s="106"/>
      <c r="D59" s="106"/>
      <c r="E59" s="144" t="s">
        <v>78</v>
      </c>
      <c r="F59" s="168"/>
      <c r="G59" s="106"/>
      <c r="H59" s="95"/>
    </row>
    <row r="60" spans="1:8" ht="15" x14ac:dyDescent="0.2">
      <c r="A60" s="95"/>
      <c r="B60" s="169" t="s">
        <v>79</v>
      </c>
      <c r="C60" s="170">
        <v>0</v>
      </c>
      <c r="D60" s="106"/>
      <c r="E60" s="113" t="s">
        <v>80</v>
      </c>
      <c r="F60" s="114">
        <v>0</v>
      </c>
      <c r="G60" s="106"/>
      <c r="H60" s="95"/>
    </row>
    <row r="61" spans="1:8" ht="15" x14ac:dyDescent="0.2">
      <c r="A61" s="95"/>
      <c r="B61" s="171"/>
      <c r="C61" s="172"/>
      <c r="D61" s="106"/>
      <c r="E61" s="116" t="s">
        <v>81</v>
      </c>
      <c r="F61" s="117">
        <v>1531.6</v>
      </c>
      <c r="G61" s="106"/>
      <c r="H61" s="95"/>
    </row>
    <row r="62" spans="1:8" ht="15" x14ac:dyDescent="0.25">
      <c r="A62" s="95"/>
      <c r="B62" s="173" t="s">
        <v>82</v>
      </c>
      <c r="C62" s="174">
        <f>SUM(C63:C67)</f>
        <v>0</v>
      </c>
      <c r="D62" s="106"/>
      <c r="E62" s="175" t="s">
        <v>83</v>
      </c>
      <c r="F62" s="176">
        <f>SUM(F60:F61)</f>
        <v>1531.6</v>
      </c>
      <c r="G62" s="106"/>
      <c r="H62" s="95"/>
    </row>
    <row r="63" spans="1:8" ht="15" thickBot="1" x14ac:dyDescent="0.25">
      <c r="A63" s="95"/>
      <c r="B63" s="177" t="s">
        <v>33</v>
      </c>
      <c r="C63" s="178"/>
      <c r="D63" s="106"/>
      <c r="E63" s="133" t="s">
        <v>85</v>
      </c>
      <c r="F63" s="134"/>
      <c r="G63" s="106"/>
      <c r="H63" s="95"/>
    </row>
    <row r="64" spans="1:8" x14ac:dyDescent="0.2">
      <c r="A64" s="95"/>
      <c r="B64" s="177" t="s">
        <v>33</v>
      </c>
      <c r="C64" s="178"/>
      <c r="D64" s="106"/>
      <c r="E64" s="106"/>
      <c r="F64" s="168"/>
      <c r="G64" s="106"/>
      <c r="H64" s="95"/>
    </row>
    <row r="65" spans="1:8" x14ac:dyDescent="0.2">
      <c r="A65" s="95"/>
      <c r="B65" s="177" t="s">
        <v>33</v>
      </c>
      <c r="C65" s="178"/>
      <c r="D65" s="106"/>
      <c r="E65" s="106"/>
      <c r="F65" s="168"/>
      <c r="G65" s="106"/>
      <c r="H65" s="95"/>
    </row>
    <row r="66" spans="1:8" ht="16.5" thickBot="1" x14ac:dyDescent="0.25">
      <c r="A66" s="95"/>
      <c r="B66" s="177" t="s">
        <v>33</v>
      </c>
      <c r="C66" s="178"/>
      <c r="D66" s="106"/>
      <c r="E66" s="144" t="s">
        <v>87</v>
      </c>
      <c r="F66" s="168"/>
      <c r="G66" s="106"/>
      <c r="H66" s="95"/>
    </row>
    <row r="67" spans="1:8" x14ac:dyDescent="0.2">
      <c r="A67" s="95"/>
      <c r="B67" s="177" t="s">
        <v>33</v>
      </c>
      <c r="C67" s="178"/>
      <c r="D67" s="106"/>
      <c r="E67" s="113" t="s">
        <v>88</v>
      </c>
      <c r="F67" s="114">
        <v>275.10000000000002</v>
      </c>
      <c r="G67" s="106"/>
      <c r="H67" s="95"/>
    </row>
    <row r="68" spans="1:8" ht="15.75" thickBot="1" x14ac:dyDescent="0.25">
      <c r="A68" s="95"/>
      <c r="B68" s="179" t="s">
        <v>89</v>
      </c>
      <c r="C68" s="180">
        <f>C60-C62</f>
        <v>0</v>
      </c>
      <c r="D68" s="106"/>
      <c r="E68" s="116" t="s">
        <v>80</v>
      </c>
      <c r="F68" s="117"/>
      <c r="G68" s="106"/>
      <c r="H68" s="95"/>
    </row>
    <row r="69" spans="1:8" ht="15" x14ac:dyDescent="0.25">
      <c r="A69" s="95"/>
      <c r="B69" s="106"/>
      <c r="C69" s="106"/>
      <c r="D69" s="106"/>
      <c r="E69" s="175" t="s">
        <v>83</v>
      </c>
      <c r="F69" s="176">
        <f>SUM(F67:F68)</f>
        <v>275.10000000000002</v>
      </c>
      <c r="G69" s="106"/>
      <c r="H69" s="95"/>
    </row>
    <row r="70" spans="1:8" x14ac:dyDescent="0.2">
      <c r="A70" s="95"/>
      <c r="B70" s="181" t="s">
        <v>90</v>
      </c>
      <c r="C70" s="106"/>
      <c r="D70" s="106"/>
      <c r="E70" s="116" t="s">
        <v>91</v>
      </c>
      <c r="F70" s="117"/>
      <c r="G70" s="106"/>
      <c r="H70" s="95"/>
    </row>
    <row r="71" spans="1:8" x14ac:dyDescent="0.2">
      <c r="A71" s="95"/>
      <c r="B71" s="182" t="s">
        <v>170</v>
      </c>
      <c r="C71" s="106"/>
      <c r="D71" s="106"/>
      <c r="E71" s="116" t="s">
        <v>93</v>
      </c>
      <c r="F71" s="117"/>
      <c r="G71" s="106"/>
      <c r="H71" s="95"/>
    </row>
    <row r="72" spans="1:8" ht="15" thickBot="1" x14ac:dyDescent="0.25">
      <c r="A72" s="95"/>
      <c r="B72" s="183"/>
      <c r="C72" s="106"/>
      <c r="D72" s="106"/>
      <c r="E72" s="133" t="s">
        <v>94</v>
      </c>
      <c r="F72" s="134"/>
      <c r="G72" s="106"/>
      <c r="H72" s="95"/>
    </row>
    <row r="73" spans="1:8" x14ac:dyDescent="0.2">
      <c r="A73" s="95"/>
      <c r="B73" s="181" t="s">
        <v>95</v>
      </c>
      <c r="C73" s="106"/>
      <c r="D73" s="106"/>
      <c r="E73" s="106"/>
      <c r="F73" s="106"/>
      <c r="G73" s="106"/>
      <c r="H73" s="95"/>
    </row>
    <row r="74" spans="1:8" x14ac:dyDescent="0.2">
      <c r="A74" s="95"/>
      <c r="B74" s="182" t="s">
        <v>171</v>
      </c>
      <c r="C74" s="106"/>
      <c r="D74" s="106"/>
      <c r="E74" s="106"/>
      <c r="F74" s="106"/>
      <c r="G74" s="106"/>
      <c r="H74" s="95"/>
    </row>
    <row r="75" spans="1:8" x14ac:dyDescent="0.2">
      <c r="A75" s="95"/>
      <c r="B75" s="95"/>
      <c r="C75" s="105"/>
      <c r="D75" s="105"/>
      <c r="E75" s="1221"/>
      <c r="F75" s="1221"/>
      <c r="G75" s="106"/>
      <c r="H75" s="95"/>
    </row>
    <row r="76" spans="1:8" x14ac:dyDescent="0.2">
      <c r="A76" s="95"/>
      <c r="B76" s="184" t="s">
        <v>97</v>
      </c>
      <c r="C76" s="185">
        <v>42060</v>
      </c>
      <c r="D76" s="105"/>
      <c r="E76" s="1222"/>
      <c r="F76" s="1222"/>
      <c r="G76" s="106"/>
      <c r="H76" s="95"/>
    </row>
    <row r="77" spans="1:8" x14ac:dyDescent="0.2">
      <c r="A77" s="95"/>
      <c r="B77" s="95"/>
      <c r="C77" s="95"/>
      <c r="D77" s="95"/>
      <c r="E77" s="186" t="s">
        <v>98</v>
      </c>
      <c r="F77" s="106"/>
      <c r="G77" s="106"/>
      <c r="H77" s="95"/>
    </row>
    <row r="78" spans="1:8" x14ac:dyDescent="0.2">
      <c r="A78" s="95"/>
      <c r="B78" s="95"/>
      <c r="C78" s="143"/>
      <c r="D78" s="106"/>
      <c r="E78" s="106"/>
      <c r="F78" s="106"/>
      <c r="G78" s="106"/>
      <c r="H78" s="95"/>
    </row>
    <row r="79" spans="1:8" hidden="1" x14ac:dyDescent="0.2">
      <c r="B79" s="187"/>
      <c r="C79" s="187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3"/>
  <sheetViews>
    <sheetView topLeftCell="D1" zoomScaleNormal="100" workbookViewId="0">
      <selection activeCell="O30" sqref="O30"/>
    </sheetView>
  </sheetViews>
  <sheetFormatPr defaultColWidth="0" defaultRowHeight="0" customHeight="1" zeroHeight="1" x14ac:dyDescent="0.2"/>
  <cols>
    <col min="1" max="1" width="1.140625" style="454" customWidth="1"/>
    <col min="2" max="3" width="13.7109375" style="454" customWidth="1"/>
    <col min="4" max="4" width="8.7109375" style="454" customWidth="1"/>
    <col min="5" max="5" width="5.28515625" style="454" customWidth="1"/>
    <col min="6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168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210" t="s">
        <v>300</v>
      </c>
      <c r="S3" s="1211"/>
      <c r="T3" s="1211"/>
      <c r="U3" s="121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SUM(F6:F10)</f>
        <v>2360</v>
      </c>
      <c r="G5" s="372">
        <v>6473</v>
      </c>
      <c r="H5" s="373">
        <v>398</v>
      </c>
      <c r="I5" s="374">
        <f t="shared" ref="I5:I10" si="0">SUM(F5:H5)</f>
        <v>9231</v>
      </c>
      <c r="J5" s="371">
        <f>SUM(J6:J10)</f>
        <v>2360</v>
      </c>
      <c r="K5" s="372">
        <v>6473</v>
      </c>
      <c r="L5" s="373">
        <v>398</v>
      </c>
      <c r="M5" s="374">
        <f t="shared" ref="M5:M10" si="1">SUM(J5:L5)</f>
        <v>9231</v>
      </c>
      <c r="N5" s="371">
        <f>SUM(N6:N10)</f>
        <v>584</v>
      </c>
      <c r="O5" s="372">
        <f>SUM(O6:O10)</f>
        <v>2077</v>
      </c>
      <c r="P5" s="373">
        <f>SUM(P6:P10)</f>
        <v>342</v>
      </c>
      <c r="Q5" s="374">
        <f t="shared" ref="Q5:Q10" si="2">SUM(N5:P5)</f>
        <v>3003</v>
      </c>
      <c r="R5" s="371">
        <f>SUM(R6:R10)</f>
        <v>2285</v>
      </c>
      <c r="S5" s="372">
        <v>7404</v>
      </c>
      <c r="T5" s="373">
        <v>74</v>
      </c>
      <c r="U5" s="374">
        <f t="shared" ref="U5:U10" si="3">SUM(R5:T5)</f>
        <v>9763</v>
      </c>
      <c r="V5" s="375">
        <f>N5/J5</f>
        <v>0.24745762711864408</v>
      </c>
      <c r="W5" s="376">
        <f>P5/L5</f>
        <v>0.85929648241206025</v>
      </c>
      <c r="X5" s="377">
        <f>P5/H5</f>
        <v>0.85929648241206025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309</v>
      </c>
      <c r="D6" s="987"/>
      <c r="E6" s="988"/>
      <c r="F6" s="381">
        <v>150</v>
      </c>
      <c r="G6" s="382"/>
      <c r="H6" s="383"/>
      <c r="I6" s="384">
        <f t="shared" si="0"/>
        <v>150</v>
      </c>
      <c r="J6" s="381">
        <v>150</v>
      </c>
      <c r="K6" s="382"/>
      <c r="L6" s="383"/>
      <c r="M6" s="384">
        <f t="shared" si="1"/>
        <v>150</v>
      </c>
      <c r="N6" s="381">
        <f>14+72</f>
        <v>86</v>
      </c>
      <c r="O6" s="382"/>
      <c r="P6" s="383"/>
      <c r="Q6" s="384">
        <f t="shared" si="2"/>
        <v>86</v>
      </c>
      <c r="R6" s="381">
        <v>120</v>
      </c>
      <c r="S6" s="382"/>
      <c r="T6" s="383"/>
      <c r="U6" s="384">
        <f t="shared" si="3"/>
        <v>120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9"/>
      <c r="C7" s="987" t="s">
        <v>310</v>
      </c>
      <c r="D7" s="987"/>
      <c r="E7" s="988"/>
      <c r="F7" s="381">
        <v>2130</v>
      </c>
      <c r="G7" s="382"/>
      <c r="H7" s="383"/>
      <c r="I7" s="384">
        <f t="shared" si="0"/>
        <v>2130</v>
      </c>
      <c r="J7" s="381">
        <v>2130</v>
      </c>
      <c r="K7" s="382"/>
      <c r="L7" s="383"/>
      <c r="M7" s="384">
        <f t="shared" si="1"/>
        <v>2130</v>
      </c>
      <c r="N7" s="381">
        <v>454</v>
      </c>
      <c r="O7" s="382">
        <f>2419-342</f>
        <v>2077</v>
      </c>
      <c r="P7" s="383">
        <v>342</v>
      </c>
      <c r="Q7" s="384">
        <f t="shared" si="2"/>
        <v>2873</v>
      </c>
      <c r="R7" s="381">
        <f>1050+1115</f>
        <v>2165</v>
      </c>
      <c r="S7" s="382"/>
      <c r="T7" s="383"/>
      <c r="U7" s="384">
        <f t="shared" si="3"/>
        <v>2165</v>
      </c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311</v>
      </c>
      <c r="D8" s="987"/>
      <c r="E8" s="988"/>
      <c r="F8" s="381"/>
      <c r="G8" s="382"/>
      <c r="H8" s="383"/>
      <c r="I8" s="384">
        <f t="shared" si="0"/>
        <v>0</v>
      </c>
      <c r="J8" s="381"/>
      <c r="K8" s="382"/>
      <c r="L8" s="383"/>
      <c r="M8" s="384">
        <f t="shared" si="1"/>
        <v>0</v>
      </c>
      <c r="N8" s="381"/>
      <c r="O8" s="382"/>
      <c r="P8" s="383"/>
      <c r="Q8" s="384">
        <f t="shared" si="2"/>
        <v>0</v>
      </c>
      <c r="R8" s="381"/>
      <c r="S8" s="382"/>
      <c r="T8" s="383"/>
      <c r="U8" s="384">
        <f t="shared" si="3"/>
        <v>0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312</v>
      </c>
      <c r="D9" s="987"/>
      <c r="E9" s="988"/>
      <c r="F9" s="381"/>
      <c r="G9" s="382"/>
      <c r="H9" s="383"/>
      <c r="I9" s="384">
        <f t="shared" si="0"/>
        <v>0</v>
      </c>
      <c r="J9" s="381"/>
      <c r="K9" s="382"/>
      <c r="L9" s="383"/>
      <c r="M9" s="384">
        <f t="shared" si="1"/>
        <v>0</v>
      </c>
      <c r="N9" s="381"/>
      <c r="O9" s="382"/>
      <c r="P9" s="383"/>
      <c r="Q9" s="384">
        <f t="shared" si="2"/>
        <v>0</v>
      </c>
      <c r="R9" s="381"/>
      <c r="S9" s="382"/>
      <c r="T9" s="383"/>
      <c r="U9" s="384">
        <f t="shared" si="3"/>
        <v>0</v>
      </c>
      <c r="V9" s="385"/>
      <c r="W9" s="386"/>
      <c r="X9" s="387"/>
      <c r="Y9" s="388"/>
      <c r="Z9" s="388"/>
      <c r="AA9" s="388"/>
      <c r="AB9" s="388"/>
    </row>
    <row r="10" spans="2:28" s="364" customFormat="1" ht="16.5" thickBot="1" x14ac:dyDescent="0.3">
      <c r="B10" s="400"/>
      <c r="C10" s="998" t="s">
        <v>369</v>
      </c>
      <c r="D10" s="998"/>
      <c r="E10" s="999"/>
      <c r="F10" s="401">
        <v>80</v>
      </c>
      <c r="G10" s="402"/>
      <c r="H10" s="403"/>
      <c r="I10" s="404">
        <f t="shared" si="0"/>
        <v>80</v>
      </c>
      <c r="J10" s="401">
        <v>80</v>
      </c>
      <c r="K10" s="402"/>
      <c r="L10" s="403"/>
      <c r="M10" s="404">
        <f t="shared" si="1"/>
        <v>80</v>
      </c>
      <c r="N10" s="401">
        <v>44</v>
      </c>
      <c r="O10" s="402"/>
      <c r="P10" s="403"/>
      <c r="Q10" s="404">
        <f t="shared" si="2"/>
        <v>44</v>
      </c>
      <c r="R10" s="401"/>
      <c r="S10" s="402"/>
      <c r="T10" s="403"/>
      <c r="U10" s="404">
        <f t="shared" si="3"/>
        <v>0</v>
      </c>
      <c r="V10" s="405"/>
      <c r="W10" s="406"/>
      <c r="X10" s="407"/>
      <c r="Y10" s="388"/>
      <c r="Z10" s="388"/>
      <c r="AA10" s="388"/>
      <c r="AB10" s="388"/>
    </row>
    <row r="11" spans="2:28" s="379" customFormat="1" ht="15.75" x14ac:dyDescent="0.25">
      <c r="B11" s="1010" t="s">
        <v>314</v>
      </c>
      <c r="C11" s="1011"/>
      <c r="D11" s="1011"/>
      <c r="E11" s="1012"/>
      <c r="F11" s="408">
        <f t="shared" ref="F11:U11" si="4">SUM(F12:F19)</f>
        <v>2360</v>
      </c>
      <c r="G11" s="409">
        <f t="shared" si="4"/>
        <v>6473</v>
      </c>
      <c r="H11" s="410">
        <f t="shared" si="4"/>
        <v>398</v>
      </c>
      <c r="I11" s="374">
        <f t="shared" si="4"/>
        <v>9231</v>
      </c>
      <c r="J11" s="408">
        <f t="shared" si="4"/>
        <v>2360</v>
      </c>
      <c r="K11" s="409">
        <f t="shared" si="4"/>
        <v>6473</v>
      </c>
      <c r="L11" s="410">
        <f t="shared" si="4"/>
        <v>398</v>
      </c>
      <c r="M11" s="374">
        <f t="shared" si="4"/>
        <v>9231</v>
      </c>
      <c r="N11" s="408">
        <f t="shared" si="4"/>
        <v>634</v>
      </c>
      <c r="O11" s="409">
        <f t="shared" si="4"/>
        <v>2077</v>
      </c>
      <c r="P11" s="410">
        <f t="shared" si="4"/>
        <v>252</v>
      </c>
      <c r="Q11" s="374">
        <f t="shared" si="4"/>
        <v>2963</v>
      </c>
      <c r="R11" s="408">
        <f t="shared" si="4"/>
        <v>2285</v>
      </c>
      <c r="S11" s="409">
        <f t="shared" si="4"/>
        <v>7404</v>
      </c>
      <c r="T11" s="410">
        <f t="shared" si="4"/>
        <v>74</v>
      </c>
      <c r="U11" s="374">
        <f t="shared" si="4"/>
        <v>9763</v>
      </c>
      <c r="V11" s="385">
        <f t="shared" ref="V11:V20" si="5">N11/J11</f>
        <v>0.26864406779661015</v>
      </c>
      <c r="W11" s="386">
        <f t="shared" ref="W11:W20" si="6">P11/L11</f>
        <v>0.63316582914572861</v>
      </c>
      <c r="X11" s="387">
        <f t="shared" ref="X11:X20" si="7">P11/H11</f>
        <v>0.63316582914572861</v>
      </c>
      <c r="Y11" s="388"/>
      <c r="Z11" s="388"/>
      <c r="AA11" s="388"/>
      <c r="AB11" s="388"/>
    </row>
    <row r="12" spans="2:28" s="364" customFormat="1" ht="15.75" x14ac:dyDescent="0.25">
      <c r="B12" s="974" t="s">
        <v>315</v>
      </c>
      <c r="C12" s="975"/>
      <c r="D12" s="975"/>
      <c r="E12" s="976"/>
      <c r="F12" s="381">
        <v>400</v>
      </c>
      <c r="G12" s="382">
        <v>70</v>
      </c>
      <c r="H12" s="383">
        <v>10</v>
      </c>
      <c r="I12" s="384">
        <f t="shared" ref="I12:I19" si="8">SUM(F12:H12)</f>
        <v>480</v>
      </c>
      <c r="J12" s="381">
        <v>400</v>
      </c>
      <c r="K12" s="382">
        <v>70</v>
      </c>
      <c r="L12" s="383">
        <v>10</v>
      </c>
      <c r="M12" s="384">
        <f t="shared" ref="M12:M19" si="9">SUM(J12:L12)</f>
        <v>480</v>
      </c>
      <c r="N12" s="381">
        <f>188+15</f>
        <v>203</v>
      </c>
      <c r="O12" s="382"/>
      <c r="P12" s="383"/>
      <c r="Q12" s="384">
        <f t="shared" ref="Q12:Q19" si="10">SUM(N12:P12)</f>
        <v>203</v>
      </c>
      <c r="R12" s="381">
        <v>445</v>
      </c>
      <c r="S12" s="382"/>
      <c r="T12" s="383">
        <v>74</v>
      </c>
      <c r="U12" s="384">
        <f t="shared" ref="U12:U19" si="11">SUM(R12:T12)</f>
        <v>519</v>
      </c>
      <c r="V12" s="385">
        <f t="shared" si="5"/>
        <v>0.50749999999999995</v>
      </c>
      <c r="W12" s="386">
        <f t="shared" si="6"/>
        <v>0</v>
      </c>
      <c r="X12" s="387">
        <f t="shared" si="7"/>
        <v>0</v>
      </c>
      <c r="Y12" s="388"/>
      <c r="Z12" s="388"/>
      <c r="AA12" s="388"/>
      <c r="AB12" s="388"/>
    </row>
    <row r="13" spans="2:28" s="364" customFormat="1" ht="15.75" x14ac:dyDescent="0.25">
      <c r="B13" s="974" t="s">
        <v>316</v>
      </c>
      <c r="C13" s="975"/>
      <c r="D13" s="975"/>
      <c r="E13" s="976"/>
      <c r="F13" s="381">
        <v>6</v>
      </c>
      <c r="G13" s="382">
        <v>377</v>
      </c>
      <c r="H13" s="383">
        <v>300</v>
      </c>
      <c r="I13" s="384">
        <f t="shared" si="8"/>
        <v>683</v>
      </c>
      <c r="J13" s="381">
        <v>6</v>
      </c>
      <c r="K13" s="382">
        <v>377</v>
      </c>
      <c r="L13" s="383">
        <v>300</v>
      </c>
      <c r="M13" s="384">
        <f t="shared" si="9"/>
        <v>683</v>
      </c>
      <c r="N13" s="381"/>
      <c r="O13" s="382"/>
      <c r="P13" s="383">
        <v>238</v>
      </c>
      <c r="Q13" s="384">
        <f t="shared" si="10"/>
        <v>238</v>
      </c>
      <c r="R13" s="381">
        <v>0</v>
      </c>
      <c r="S13" s="382">
        <v>1086</v>
      </c>
      <c r="T13" s="383"/>
      <c r="U13" s="384">
        <f t="shared" si="11"/>
        <v>1086</v>
      </c>
      <c r="V13" s="385">
        <f t="shared" si="5"/>
        <v>0</v>
      </c>
      <c r="W13" s="386">
        <f t="shared" si="6"/>
        <v>0.79333333333333333</v>
      </c>
      <c r="X13" s="387">
        <f t="shared" si="7"/>
        <v>0.79333333333333333</v>
      </c>
      <c r="Y13" s="388"/>
      <c r="Z13" s="388"/>
      <c r="AA13" s="388"/>
      <c r="AB13" s="388"/>
    </row>
    <row r="14" spans="2:28" s="364" customFormat="1" ht="15.75" x14ac:dyDescent="0.25">
      <c r="B14" s="974" t="s">
        <v>317</v>
      </c>
      <c r="C14" s="975"/>
      <c r="D14" s="975"/>
      <c r="E14" s="976"/>
      <c r="F14" s="381">
        <v>60</v>
      </c>
      <c r="G14" s="382">
        <v>7</v>
      </c>
      <c r="H14" s="383"/>
      <c r="I14" s="384">
        <f t="shared" si="8"/>
        <v>67</v>
      </c>
      <c r="J14" s="381">
        <v>60</v>
      </c>
      <c r="K14" s="382">
        <v>7</v>
      </c>
      <c r="L14" s="383"/>
      <c r="M14" s="384">
        <f t="shared" si="9"/>
        <v>67</v>
      </c>
      <c r="N14" s="381">
        <v>5</v>
      </c>
      <c r="O14" s="382"/>
      <c r="P14" s="383">
        <v>14</v>
      </c>
      <c r="Q14" s="384">
        <f t="shared" si="10"/>
        <v>19</v>
      </c>
      <c r="R14" s="381">
        <v>118</v>
      </c>
      <c r="S14" s="382">
        <v>516</v>
      </c>
      <c r="T14" s="383"/>
      <c r="U14" s="384">
        <f t="shared" si="11"/>
        <v>634</v>
      </c>
      <c r="V14" s="385">
        <f t="shared" si="5"/>
        <v>8.3333333333333329E-2</v>
      </c>
      <c r="W14" s="386" t="e">
        <f t="shared" si="6"/>
        <v>#DIV/0!</v>
      </c>
      <c r="X14" s="387" t="e">
        <f t="shared" si="7"/>
        <v>#DIV/0!</v>
      </c>
      <c r="Y14" s="388"/>
      <c r="Z14" s="388"/>
      <c r="AA14" s="388"/>
      <c r="AB14" s="388"/>
    </row>
    <row r="15" spans="2:28" s="364" customFormat="1" ht="15.75" x14ac:dyDescent="0.25">
      <c r="B15" s="974" t="s">
        <v>318</v>
      </c>
      <c r="C15" s="975"/>
      <c r="D15" s="975"/>
      <c r="E15" s="976"/>
      <c r="F15" s="381">
        <v>1450</v>
      </c>
      <c r="G15" s="382">
        <v>159</v>
      </c>
      <c r="H15" s="383">
        <v>50</v>
      </c>
      <c r="I15" s="384">
        <f t="shared" si="8"/>
        <v>1659</v>
      </c>
      <c r="J15" s="381">
        <v>1450</v>
      </c>
      <c r="K15" s="382">
        <v>159</v>
      </c>
      <c r="L15" s="383">
        <v>50</v>
      </c>
      <c r="M15" s="384">
        <f t="shared" si="9"/>
        <v>1659</v>
      </c>
      <c r="N15" s="381">
        <v>219</v>
      </c>
      <c r="O15" s="382"/>
      <c r="P15" s="383"/>
      <c r="Q15" s="384">
        <f t="shared" si="10"/>
        <v>219</v>
      </c>
      <c r="R15" s="381">
        <v>1434</v>
      </c>
      <c r="S15" s="382"/>
      <c r="T15" s="383"/>
      <c r="U15" s="384">
        <f t="shared" si="11"/>
        <v>1434</v>
      </c>
      <c r="V15" s="385">
        <f t="shared" si="5"/>
        <v>0.15103448275862069</v>
      </c>
      <c r="W15" s="386">
        <f t="shared" si="6"/>
        <v>0</v>
      </c>
      <c r="X15" s="387">
        <f t="shared" si="7"/>
        <v>0</v>
      </c>
      <c r="Y15" s="388"/>
      <c r="Z15" s="388"/>
      <c r="AA15" s="388"/>
      <c r="AB15" s="388"/>
    </row>
    <row r="16" spans="2:28" s="364" customFormat="1" ht="15.75" x14ac:dyDescent="0.25">
      <c r="B16" s="974" t="s">
        <v>319</v>
      </c>
      <c r="C16" s="975"/>
      <c r="D16" s="975"/>
      <c r="E16" s="976"/>
      <c r="F16" s="381">
        <v>320</v>
      </c>
      <c r="G16" s="382">
        <v>5705</v>
      </c>
      <c r="H16" s="383"/>
      <c r="I16" s="384">
        <f t="shared" si="8"/>
        <v>6025</v>
      </c>
      <c r="J16" s="381">
        <v>320</v>
      </c>
      <c r="K16" s="382">
        <v>5705</v>
      </c>
      <c r="L16" s="383"/>
      <c r="M16" s="384">
        <f t="shared" si="9"/>
        <v>6025</v>
      </c>
      <c r="N16" s="381">
        <v>159</v>
      </c>
      <c r="O16" s="382">
        <v>2077</v>
      </c>
      <c r="P16" s="383"/>
      <c r="Q16" s="384">
        <f t="shared" si="10"/>
        <v>2236</v>
      </c>
      <c r="R16" s="381">
        <v>176</v>
      </c>
      <c r="S16" s="382">
        <v>5708</v>
      </c>
      <c r="T16" s="383"/>
      <c r="U16" s="384">
        <f t="shared" si="11"/>
        <v>5884</v>
      </c>
      <c r="V16" s="385">
        <f t="shared" si="5"/>
        <v>0.49687500000000001</v>
      </c>
      <c r="W16" s="386" t="e">
        <f t="shared" si="6"/>
        <v>#DIV/0!</v>
      </c>
      <c r="X16" s="387" t="e">
        <f t="shared" si="7"/>
        <v>#DIV/0!</v>
      </c>
      <c r="Y16" s="388"/>
      <c r="Z16" s="388"/>
      <c r="AA16" s="388"/>
      <c r="AB16" s="388"/>
    </row>
    <row r="17" spans="2:28" s="364" customFormat="1" ht="15.75" x14ac:dyDescent="0.25">
      <c r="B17" s="974" t="s">
        <v>320</v>
      </c>
      <c r="C17" s="975"/>
      <c r="D17" s="975"/>
      <c r="E17" s="976"/>
      <c r="F17" s="381">
        <v>7</v>
      </c>
      <c r="G17" s="382">
        <v>75</v>
      </c>
      <c r="H17" s="383">
        <v>38</v>
      </c>
      <c r="I17" s="384">
        <f t="shared" si="8"/>
        <v>120</v>
      </c>
      <c r="J17" s="381">
        <v>7</v>
      </c>
      <c r="K17" s="382">
        <v>75</v>
      </c>
      <c r="L17" s="383">
        <v>38</v>
      </c>
      <c r="M17" s="384">
        <f t="shared" si="9"/>
        <v>120</v>
      </c>
      <c r="N17" s="381">
        <v>2</v>
      </c>
      <c r="O17" s="382"/>
      <c r="P17" s="383"/>
      <c r="Q17" s="384">
        <f t="shared" si="10"/>
        <v>2</v>
      </c>
      <c r="R17" s="381"/>
      <c r="S17" s="382">
        <v>94</v>
      </c>
      <c r="T17" s="383"/>
      <c r="U17" s="384">
        <f t="shared" si="11"/>
        <v>94</v>
      </c>
      <c r="V17" s="385">
        <f t="shared" si="5"/>
        <v>0.2857142857142857</v>
      </c>
      <c r="W17" s="386">
        <f t="shared" si="6"/>
        <v>0</v>
      </c>
      <c r="X17" s="387">
        <f t="shared" si="7"/>
        <v>0</v>
      </c>
      <c r="Y17" s="388"/>
      <c r="Z17" s="388"/>
      <c r="AA17" s="388"/>
      <c r="AB17" s="388"/>
    </row>
    <row r="18" spans="2:28" s="364" customFormat="1" ht="15.75" x14ac:dyDescent="0.25">
      <c r="B18" s="974" t="s">
        <v>321</v>
      </c>
      <c r="C18" s="975"/>
      <c r="D18" s="975"/>
      <c r="E18" s="976"/>
      <c r="F18" s="381">
        <v>97</v>
      </c>
      <c r="G18" s="382"/>
      <c r="H18" s="383"/>
      <c r="I18" s="384">
        <f t="shared" si="8"/>
        <v>97</v>
      </c>
      <c r="J18" s="381">
        <v>97</v>
      </c>
      <c r="K18" s="382"/>
      <c r="L18" s="383"/>
      <c r="M18" s="384">
        <f t="shared" si="9"/>
        <v>97</v>
      </c>
      <c r="N18" s="381">
        <v>11</v>
      </c>
      <c r="O18" s="382"/>
      <c r="P18" s="383"/>
      <c r="Q18" s="384">
        <f t="shared" si="10"/>
        <v>11</v>
      </c>
      <c r="R18" s="381">
        <v>9</v>
      </c>
      <c r="S18" s="382"/>
      <c r="T18" s="383"/>
      <c r="U18" s="384">
        <f t="shared" si="11"/>
        <v>9</v>
      </c>
      <c r="V18" s="385">
        <f t="shared" si="5"/>
        <v>0.1134020618556701</v>
      </c>
      <c r="W18" s="386" t="e">
        <f t="shared" si="6"/>
        <v>#DIV/0!</v>
      </c>
      <c r="X18" s="387" t="e">
        <f t="shared" si="7"/>
        <v>#DIV/0!</v>
      </c>
      <c r="Y18" s="388"/>
      <c r="Z18" s="388"/>
      <c r="AA18" s="388"/>
      <c r="AB18" s="388"/>
    </row>
    <row r="19" spans="2:28" s="364" customFormat="1" ht="16.5" thickBot="1" x14ac:dyDescent="0.3">
      <c r="B19" s="989" t="s">
        <v>322</v>
      </c>
      <c r="C19" s="990"/>
      <c r="D19" s="990"/>
      <c r="E19" s="991"/>
      <c r="F19" s="393">
        <v>20</v>
      </c>
      <c r="G19" s="394">
        <v>80</v>
      </c>
      <c r="H19" s="395"/>
      <c r="I19" s="396">
        <f t="shared" si="8"/>
        <v>100</v>
      </c>
      <c r="J19" s="393">
        <v>20</v>
      </c>
      <c r="K19" s="394">
        <v>80</v>
      </c>
      <c r="L19" s="395"/>
      <c r="M19" s="396">
        <f t="shared" si="9"/>
        <v>100</v>
      </c>
      <c r="N19" s="393">
        <v>35</v>
      </c>
      <c r="O19" s="394"/>
      <c r="P19" s="395"/>
      <c r="Q19" s="396">
        <f t="shared" si="10"/>
        <v>35</v>
      </c>
      <c r="R19" s="393">
        <v>103</v>
      </c>
      <c r="S19" s="394"/>
      <c r="T19" s="395"/>
      <c r="U19" s="396">
        <f t="shared" si="11"/>
        <v>103</v>
      </c>
      <c r="V19" s="411">
        <f t="shared" si="5"/>
        <v>1.75</v>
      </c>
      <c r="W19" s="412" t="e">
        <f t="shared" si="6"/>
        <v>#DIV/0!</v>
      </c>
      <c r="X19" s="413" t="e">
        <f t="shared" si="7"/>
        <v>#DIV/0!</v>
      </c>
      <c r="Y19" s="388"/>
      <c r="Z19" s="388"/>
      <c r="AA19" s="388"/>
      <c r="AB19" s="388"/>
    </row>
    <row r="20" spans="2:28" s="420" customFormat="1" ht="17.25" thickTop="1" thickBot="1" x14ac:dyDescent="0.3">
      <c r="B20" s="971" t="s">
        <v>323</v>
      </c>
      <c r="C20" s="972"/>
      <c r="D20" s="972"/>
      <c r="E20" s="973"/>
      <c r="F20" s="414">
        <f t="shared" ref="F20:U20" si="12">F5-F11</f>
        <v>0</v>
      </c>
      <c r="G20" s="415">
        <f t="shared" si="12"/>
        <v>0</v>
      </c>
      <c r="H20" s="415">
        <f t="shared" si="12"/>
        <v>0</v>
      </c>
      <c r="I20" s="416">
        <f t="shared" si="12"/>
        <v>0</v>
      </c>
      <c r="J20" s="414">
        <f t="shared" si="12"/>
        <v>0</v>
      </c>
      <c r="K20" s="415">
        <f t="shared" si="12"/>
        <v>0</v>
      </c>
      <c r="L20" s="415">
        <f t="shared" si="12"/>
        <v>0</v>
      </c>
      <c r="M20" s="416">
        <f t="shared" si="12"/>
        <v>0</v>
      </c>
      <c r="N20" s="414">
        <f t="shared" si="12"/>
        <v>-50</v>
      </c>
      <c r="O20" s="415">
        <f t="shared" si="12"/>
        <v>0</v>
      </c>
      <c r="P20" s="415">
        <f t="shared" si="12"/>
        <v>90</v>
      </c>
      <c r="Q20" s="416">
        <f t="shared" si="12"/>
        <v>40</v>
      </c>
      <c r="R20" s="414">
        <f t="shared" si="12"/>
        <v>0</v>
      </c>
      <c r="S20" s="415">
        <f t="shared" si="12"/>
        <v>0</v>
      </c>
      <c r="T20" s="415">
        <f t="shared" si="12"/>
        <v>0</v>
      </c>
      <c r="U20" s="416">
        <f t="shared" si="12"/>
        <v>0</v>
      </c>
      <c r="V20" s="417" t="e">
        <f t="shared" si="5"/>
        <v>#DIV/0!</v>
      </c>
      <c r="W20" s="418" t="e">
        <f t="shared" si="6"/>
        <v>#DIV/0!</v>
      </c>
      <c r="X20" s="419" t="e">
        <f t="shared" si="7"/>
        <v>#DIV/0!</v>
      </c>
      <c r="Y20" s="378"/>
      <c r="Z20" s="378"/>
      <c r="AA20" s="378"/>
      <c r="AB20" s="378"/>
    </row>
    <row r="21" spans="2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378"/>
      <c r="Z21" s="378"/>
      <c r="AA21" s="378"/>
      <c r="AB21" s="378"/>
    </row>
    <row r="22" spans="2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1207" t="s">
        <v>282</v>
      </c>
      <c r="O22" s="1208"/>
      <c r="P22" s="1208"/>
      <c r="Q22" s="1209"/>
      <c r="R22" s="960" t="s">
        <v>326</v>
      </c>
      <c r="S22" s="960" t="s">
        <v>327</v>
      </c>
      <c r="T22" s="977" t="s">
        <v>328</v>
      </c>
      <c r="U22" s="979"/>
      <c r="V22" s="979"/>
      <c r="W22" s="979"/>
      <c r="X22" s="979"/>
      <c r="Y22" s="429"/>
      <c r="Z22" s="429"/>
      <c r="AA22" s="429"/>
      <c r="AB22" s="429"/>
    </row>
    <row r="23" spans="2:28" s="420" customFormat="1" ht="26.25" thickBot="1" x14ac:dyDescent="0.3">
      <c r="B23" s="920" t="s">
        <v>329</v>
      </c>
      <c r="C23" s="921"/>
      <c r="D23" s="921"/>
      <c r="E23" s="922"/>
      <c r="F23" s="430" t="s">
        <v>330</v>
      </c>
      <c r="G23" s="431" t="s">
        <v>331</v>
      </c>
      <c r="H23" s="432" t="s">
        <v>332</v>
      </c>
      <c r="I23" s="433" t="s">
        <v>333</v>
      </c>
      <c r="J23" s="430" t="s">
        <v>330</v>
      </c>
      <c r="K23" s="431" t="s">
        <v>331</v>
      </c>
      <c r="L23" s="432" t="s">
        <v>332</v>
      </c>
      <c r="M23" s="433" t="s">
        <v>333</v>
      </c>
      <c r="N23" s="430" t="s">
        <v>330</v>
      </c>
      <c r="O23" s="431" t="s">
        <v>331</v>
      </c>
      <c r="P23" s="432" t="s">
        <v>332</v>
      </c>
      <c r="Q23" s="433" t="s">
        <v>333</v>
      </c>
      <c r="R23" s="961"/>
      <c r="S23" s="961"/>
      <c r="T23" s="978"/>
      <c r="U23" s="434"/>
      <c r="V23" s="434"/>
      <c r="W23" s="434"/>
      <c r="X23" s="435"/>
      <c r="Y23" s="435"/>
      <c r="Z23" s="435"/>
      <c r="AA23" s="435"/>
      <c r="AB23" s="435"/>
    </row>
    <row r="24" spans="2:28" s="420" customFormat="1" ht="16.5" thickBot="1" x14ac:dyDescent="0.3">
      <c r="B24" s="980" t="s">
        <v>450</v>
      </c>
      <c r="C24" s="981"/>
      <c r="D24" s="981"/>
      <c r="E24" s="982"/>
      <c r="F24" s="436">
        <v>8833</v>
      </c>
      <c r="G24" s="437">
        <v>8833</v>
      </c>
      <c r="H24" s="438">
        <v>0</v>
      </c>
      <c r="I24" s="439">
        <v>398</v>
      </c>
      <c r="J24" s="436">
        <v>2711</v>
      </c>
      <c r="K24" s="437">
        <v>2661</v>
      </c>
      <c r="L24" s="438">
        <f>K24-J24</f>
        <v>-50</v>
      </c>
      <c r="M24" s="439">
        <v>342</v>
      </c>
      <c r="N24" s="436"/>
      <c r="O24" s="437"/>
      <c r="P24" s="438"/>
      <c r="Q24" s="439"/>
      <c r="R24" s="440">
        <f>J24/F24</f>
        <v>0.30691724216008154</v>
      </c>
      <c r="S24" s="440">
        <f>K24/G24</f>
        <v>0.30125665119438472</v>
      </c>
      <c r="T24" s="441">
        <f>L24-P24</f>
        <v>-50</v>
      </c>
      <c r="U24" s="442"/>
      <c r="V24" s="442"/>
      <c r="W24" s="442"/>
      <c r="X24" s="443"/>
      <c r="Y24" s="443"/>
      <c r="Z24" s="443"/>
      <c r="AA24" s="443"/>
      <c r="AB24" s="443"/>
    </row>
    <row r="25" spans="2:28" s="420" customFormat="1" ht="16.5" thickBot="1" x14ac:dyDescent="0.3">
      <c r="B25" s="928" t="s">
        <v>334</v>
      </c>
      <c r="C25" s="929"/>
      <c r="D25" s="929"/>
      <c r="E25" s="930"/>
      <c r="F25" s="444">
        <f t="shared" ref="F25:Q25" si="13">SUM(F24:F24)</f>
        <v>8833</v>
      </c>
      <c r="G25" s="444">
        <f t="shared" si="13"/>
        <v>8833</v>
      </c>
      <c r="H25" s="445">
        <f t="shared" si="13"/>
        <v>0</v>
      </c>
      <c r="I25" s="446">
        <f t="shared" si="13"/>
        <v>398</v>
      </c>
      <c r="J25" s="444">
        <f t="shared" si="13"/>
        <v>2711</v>
      </c>
      <c r="K25" s="444">
        <f t="shared" si="13"/>
        <v>2661</v>
      </c>
      <c r="L25" s="445">
        <f t="shared" si="13"/>
        <v>-50</v>
      </c>
      <c r="M25" s="446">
        <f t="shared" si="13"/>
        <v>342</v>
      </c>
      <c r="N25" s="444">
        <f t="shared" si="13"/>
        <v>0</v>
      </c>
      <c r="O25" s="444">
        <f t="shared" si="13"/>
        <v>0</v>
      </c>
      <c r="P25" s="445">
        <f t="shared" si="13"/>
        <v>0</v>
      </c>
      <c r="Q25" s="446">
        <f t="shared" si="13"/>
        <v>0</v>
      </c>
      <c r="R25" s="447">
        <f>J25/F25</f>
        <v>0.30691724216008154</v>
      </c>
      <c r="S25" s="447">
        <f>K25/G25</f>
        <v>0.30125665119438472</v>
      </c>
      <c r="T25" s="448">
        <f>L25-P25</f>
        <v>-50</v>
      </c>
      <c r="U25" s="442"/>
      <c r="V25" s="442"/>
      <c r="W25" s="442"/>
      <c r="X25" s="443"/>
      <c r="Y25" s="443"/>
      <c r="Z25" s="443"/>
      <c r="AA25" s="443"/>
      <c r="AB25" s="443"/>
    </row>
    <row r="26" spans="2:28" s="450" customFormat="1" ht="13.5" thickBot="1" x14ac:dyDescent="0.25">
      <c r="B26" s="449"/>
      <c r="C26" s="449"/>
      <c r="D26" s="449"/>
      <c r="E26" s="449"/>
      <c r="F26" s="449"/>
      <c r="G26" s="449"/>
      <c r="H26" s="943">
        <f>H25+I25</f>
        <v>398</v>
      </c>
      <c r="I26" s="938"/>
      <c r="J26" s="449"/>
      <c r="K26" s="449"/>
      <c r="L26" s="943">
        <f>L25+M25</f>
        <v>292</v>
      </c>
      <c r="M26" s="938"/>
      <c r="N26" s="449"/>
      <c r="O26" s="449"/>
      <c r="P26" s="943">
        <f>P25+Q25</f>
        <v>0</v>
      </c>
      <c r="Q26" s="938"/>
      <c r="U26" s="451"/>
      <c r="V26" s="451"/>
      <c r="W26" s="962"/>
      <c r="X26" s="963"/>
      <c r="Y26" s="452"/>
      <c r="Z26" s="452"/>
      <c r="AA26" s="452"/>
      <c r="AB26" s="452"/>
    </row>
    <row r="27" spans="2:28" ht="13.5" thickBot="1" x14ac:dyDescent="0.25"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</row>
    <row r="28" spans="2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970"/>
      <c r="O28" s="970"/>
      <c r="P28" s="970"/>
      <c r="Q28" s="970"/>
    </row>
    <row r="29" spans="2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459"/>
      <c r="O29" s="459"/>
      <c r="P29" s="459"/>
      <c r="Q29" s="459"/>
    </row>
    <row r="30" spans="2:28" ht="13.5" thickBot="1" x14ac:dyDescent="0.25">
      <c r="B30" s="957"/>
      <c r="C30" s="958"/>
      <c r="D30" s="958"/>
      <c r="E30" s="959"/>
      <c r="F30" s="460">
        <v>0</v>
      </c>
      <c r="G30" s="461">
        <v>0</v>
      </c>
      <c r="H30" s="462">
        <v>0</v>
      </c>
      <c r="I30" s="463">
        <v>36</v>
      </c>
      <c r="J30" s="460">
        <v>0</v>
      </c>
      <c r="K30" s="461">
        <v>124</v>
      </c>
      <c r="L30" s="463">
        <v>2</v>
      </c>
      <c r="M30" s="463">
        <v>40</v>
      </c>
      <c r="N30" s="464"/>
      <c r="O30" s="464"/>
      <c r="P30" s="464"/>
      <c r="Q30" s="464"/>
    </row>
    <row r="31" spans="2:28" ht="14.25" thickTop="1" thickBot="1" x14ac:dyDescent="0.25">
      <c r="B31" s="950" t="s">
        <v>339</v>
      </c>
      <c r="C31" s="951"/>
      <c r="D31" s="952" t="s">
        <v>340</v>
      </c>
      <c r="E31" s="953"/>
      <c r="F31" s="933" t="s">
        <v>187</v>
      </c>
      <c r="G31" s="934"/>
      <c r="H31" s="933"/>
      <c r="I31" s="935"/>
      <c r="J31" s="933">
        <v>19.004999999999999</v>
      </c>
      <c r="K31" s="934"/>
      <c r="L31" s="933">
        <v>16.922999999999998</v>
      </c>
      <c r="M31" s="935"/>
      <c r="N31" s="942"/>
      <c r="O31" s="942"/>
      <c r="P31" s="942"/>
      <c r="Q31" s="942"/>
    </row>
    <row r="32" spans="2:28" ht="13.5" thickBot="1" x14ac:dyDescent="0.25">
      <c r="B32" s="944" t="s">
        <v>341</v>
      </c>
      <c r="C32" s="945"/>
      <c r="D32" s="945"/>
      <c r="E32" s="946"/>
      <c r="F32" s="947" t="s">
        <v>187</v>
      </c>
      <c r="G32" s="948"/>
      <c r="H32" s="948"/>
      <c r="I32" s="949"/>
      <c r="J32" s="947">
        <v>19201.87</v>
      </c>
      <c r="K32" s="948"/>
      <c r="L32" s="948"/>
      <c r="M32" s="949"/>
      <c r="N32" s="942"/>
      <c r="O32" s="942"/>
      <c r="P32" s="942"/>
      <c r="Q32" s="942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282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342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349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 t="s">
        <v>450</v>
      </c>
      <c r="C36" s="918"/>
      <c r="D36" s="918"/>
      <c r="E36" s="919"/>
      <c r="F36" s="485">
        <v>2931</v>
      </c>
      <c r="G36" s="486">
        <v>32</v>
      </c>
      <c r="H36" s="487">
        <f>F36+G36</f>
        <v>2963</v>
      </c>
      <c r="I36" s="488">
        <v>2931</v>
      </c>
      <c r="J36" s="488">
        <v>72</v>
      </c>
      <c r="K36" s="487">
        <f>I36+J36</f>
        <v>3003</v>
      </c>
      <c r="L36" s="489">
        <f>K36-H36</f>
        <v>40</v>
      </c>
      <c r="M36" s="490"/>
      <c r="N36" s="917"/>
      <c r="O36" s="918"/>
      <c r="P36" s="918"/>
      <c r="Q36" s="919"/>
      <c r="R36" s="485"/>
      <c r="S36" s="486"/>
      <c r="T36" s="487">
        <f>R36+S36</f>
        <v>0</v>
      </c>
      <c r="U36" s="488"/>
      <c r="V36" s="488"/>
      <c r="W36" s="487">
        <f>U36+V36</f>
        <v>0</v>
      </c>
      <c r="X36" s="489">
        <f>W36-T36</f>
        <v>0</v>
      </c>
      <c r="Y36" s="491"/>
      <c r="Z36" s="492">
        <f>H36-T36</f>
        <v>2963</v>
      </c>
      <c r="AA36" s="493">
        <f>K36-W36</f>
        <v>3003</v>
      </c>
      <c r="AB36" s="494">
        <f>Z36-AA36</f>
        <v>-40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f>F36-I36</f>
        <v>0</v>
      </c>
      <c r="I37" s="496" t="s">
        <v>354</v>
      </c>
      <c r="J37" s="497"/>
      <c r="K37" s="495">
        <f>J36-G36</f>
        <v>40</v>
      </c>
      <c r="L37" s="498">
        <f>H37+K37</f>
        <v>40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 t="e">
        <f>#REF!-#REF!</f>
        <v>#REF!</v>
      </c>
      <c r="U37" s="496" t="s">
        <v>354</v>
      </c>
      <c r="V37" s="497"/>
      <c r="W37" s="495" t="e">
        <f>#REF!-#REF!</f>
        <v>#REF!</v>
      </c>
      <c r="X37" s="498" t="e">
        <f>T37+W37</f>
        <v>#REF!</v>
      </c>
      <c r="Y37" s="500"/>
      <c r="Z37" s="501">
        <f>SUM(Z36:Z36)</f>
        <v>2963</v>
      </c>
      <c r="AA37" s="502">
        <f>SUM(AA36:AA36)</f>
        <v>3003</v>
      </c>
      <c r="AB37" s="503">
        <f>Z37-AA37</f>
        <v>-40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 t="e">
        <f>H37/T37</f>
        <v>#REF!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 t="e">
        <f>K37/W37</f>
        <v>#REF!</v>
      </c>
    </row>
    <row r="41" spans="1:28" s="484" customFormat="1" ht="13.5" thickBot="1" x14ac:dyDescent="0.25">
      <c r="A41" s="454"/>
      <c r="B41" s="454"/>
      <c r="C41" s="514" t="s">
        <v>357</v>
      </c>
      <c r="D41" s="454" t="s">
        <v>449</v>
      </c>
      <c r="E41" s="454"/>
      <c r="F41" s="454"/>
      <c r="G41" s="454"/>
      <c r="H41" s="515" t="s">
        <v>358</v>
      </c>
      <c r="I41" s="515"/>
      <c r="J41" s="516"/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359</v>
      </c>
      <c r="AA41" s="520"/>
      <c r="AB41" s="521" t="e">
        <f>L37/X37</f>
        <v>#REF!</v>
      </c>
    </row>
    <row r="42" spans="1:28" ht="12.75" x14ac:dyDescent="0.2">
      <c r="C42" s="926" t="s">
        <v>448</v>
      </c>
      <c r="D42" s="926"/>
      <c r="J42" s="454" t="s">
        <v>447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</sheetData>
  <mergeCells count="77">
    <mergeCell ref="B35:E35"/>
    <mergeCell ref="N35:Q35"/>
    <mergeCell ref="B34:E34"/>
    <mergeCell ref="N34:Q34"/>
    <mergeCell ref="C42:D42"/>
    <mergeCell ref="L42:N42"/>
    <mergeCell ref="B37:E37"/>
    <mergeCell ref="F37:G37"/>
    <mergeCell ref="N37:Q37"/>
    <mergeCell ref="B36:E36"/>
    <mergeCell ref="N36:Q36"/>
    <mergeCell ref="F34:L34"/>
    <mergeCell ref="R37:S37"/>
    <mergeCell ref="R34:X34"/>
    <mergeCell ref="Z34:AB34"/>
    <mergeCell ref="B32:E32"/>
    <mergeCell ref="F32:I32"/>
    <mergeCell ref="J32:M32"/>
    <mergeCell ref="N32:Q32"/>
    <mergeCell ref="B31:C31"/>
    <mergeCell ref="D31:E31"/>
    <mergeCell ref="F31:G31"/>
    <mergeCell ref="H31:I31"/>
    <mergeCell ref="J31:K31"/>
    <mergeCell ref="L31:M31"/>
    <mergeCell ref="N31:O31"/>
    <mergeCell ref="P31:Q31"/>
    <mergeCell ref="W26:X26"/>
    <mergeCell ref="B28:E28"/>
    <mergeCell ref="F28:I28"/>
    <mergeCell ref="J28:M28"/>
    <mergeCell ref="N28:Q28"/>
    <mergeCell ref="L26:M26"/>
    <mergeCell ref="P26:Q26"/>
    <mergeCell ref="B29:E30"/>
    <mergeCell ref="B25:E25"/>
    <mergeCell ref="H26:I26"/>
    <mergeCell ref="R22:R23"/>
    <mergeCell ref="S22:S23"/>
    <mergeCell ref="U22:X22"/>
    <mergeCell ref="B23:E23"/>
    <mergeCell ref="B24:E24"/>
    <mergeCell ref="N22:Q22"/>
    <mergeCell ref="F22:I22"/>
    <mergeCell ref="J22:M22"/>
    <mergeCell ref="T22:T23"/>
    <mergeCell ref="B15:E15"/>
    <mergeCell ref="B16:E16"/>
    <mergeCell ref="B18:E18"/>
    <mergeCell ref="B19:E19"/>
    <mergeCell ref="B20:E20"/>
    <mergeCell ref="B17:E17"/>
    <mergeCell ref="B11:E11"/>
    <mergeCell ref="B12:E12"/>
    <mergeCell ref="B13:E13"/>
    <mergeCell ref="B14:E14"/>
    <mergeCell ref="J3:M3"/>
    <mergeCell ref="B5:E5"/>
    <mergeCell ref="C6:E6"/>
    <mergeCell ref="C7:E7"/>
    <mergeCell ref="C8:E8"/>
    <mergeCell ref="C9:E9"/>
    <mergeCell ref="C10:E10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</mergeCells>
  <pageMargins left="0.7" right="0.7" top="0.78740157499999996" bottom="0.78740157499999996" header="0.3" footer="0.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B28" sqref="B28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914" t="s">
        <v>184</v>
      </c>
      <c r="D5" s="914"/>
      <c r="E5" s="914"/>
      <c r="F5" s="914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5773</v>
      </c>
      <c r="D9" s="12"/>
      <c r="E9" s="21" t="s">
        <v>9</v>
      </c>
      <c r="F9" s="20">
        <v>3338</v>
      </c>
      <c r="G9" s="12"/>
      <c r="H9" s="1"/>
    </row>
    <row r="10" spans="1:8" x14ac:dyDescent="0.2">
      <c r="A10" s="1"/>
      <c r="B10" s="22" t="s">
        <v>10</v>
      </c>
      <c r="C10" s="23">
        <v>4000</v>
      </c>
      <c r="D10" s="12"/>
      <c r="E10" s="24" t="s">
        <v>11</v>
      </c>
      <c r="F10" s="23"/>
      <c r="G10" s="12"/>
      <c r="H10" s="1"/>
    </row>
    <row r="11" spans="1:8" x14ac:dyDescent="0.2">
      <c r="A11" s="1"/>
      <c r="B11" s="25" t="s">
        <v>12</v>
      </c>
      <c r="C11" s="26"/>
      <c r="D11" s="12"/>
      <c r="E11" s="24" t="s">
        <v>13</v>
      </c>
      <c r="F11" s="23">
        <v>421</v>
      </c>
      <c r="G11" s="12"/>
      <c r="H11" s="1"/>
    </row>
    <row r="12" spans="1:8" x14ac:dyDescent="0.2">
      <c r="A12" s="1"/>
      <c r="B12" s="22" t="s">
        <v>14</v>
      </c>
      <c r="C12" s="23"/>
      <c r="D12" s="12"/>
      <c r="E12" s="24" t="s">
        <v>15</v>
      </c>
      <c r="F12" s="23"/>
      <c r="G12" s="12"/>
      <c r="H12" s="1"/>
    </row>
    <row r="13" spans="1:8" x14ac:dyDescent="0.2">
      <c r="A13" s="1"/>
      <c r="B13" s="22" t="s">
        <v>16</v>
      </c>
      <c r="C13" s="23">
        <v>5199</v>
      </c>
      <c r="D13" s="12"/>
      <c r="E13" s="24" t="s">
        <v>17</v>
      </c>
      <c r="F13" s="23"/>
      <c r="G13" s="12"/>
      <c r="H13" s="1"/>
    </row>
    <row r="14" spans="1:8" x14ac:dyDescent="0.2">
      <c r="A14" s="1"/>
      <c r="B14" s="22" t="s">
        <v>18</v>
      </c>
      <c r="C14" s="23"/>
      <c r="D14" s="12"/>
      <c r="E14" s="24" t="s">
        <v>19</v>
      </c>
      <c r="F14" s="23"/>
      <c r="G14" s="12"/>
      <c r="H14" s="1"/>
    </row>
    <row r="15" spans="1:8" ht="15" x14ac:dyDescent="0.2">
      <c r="A15" s="1"/>
      <c r="B15" s="22" t="s">
        <v>20</v>
      </c>
      <c r="C15" s="23"/>
      <c r="D15" s="12"/>
      <c r="E15" s="27" t="s">
        <v>21</v>
      </c>
      <c r="F15" s="28">
        <f>SUM(F9:F14)</f>
        <v>3759</v>
      </c>
      <c r="G15" s="12"/>
      <c r="H15" s="1"/>
    </row>
    <row r="16" spans="1:8" x14ac:dyDescent="0.2">
      <c r="A16" s="1"/>
      <c r="B16" s="22" t="s">
        <v>22</v>
      </c>
      <c r="C16" s="23">
        <v>449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15421</v>
      </c>
      <c r="D17" s="12"/>
      <c r="E17" s="24" t="s">
        <v>24</v>
      </c>
      <c r="F17" s="29">
        <f>F18+F19+F20+F21+F22+F23</f>
        <v>0</v>
      </c>
      <c r="G17" s="12"/>
      <c r="H17" s="1"/>
    </row>
    <row r="18" spans="1:8" x14ac:dyDescent="0.2">
      <c r="A18" s="1"/>
      <c r="B18" s="22"/>
      <c r="C18" s="29"/>
      <c r="D18" s="12"/>
      <c r="E18" s="31" t="s">
        <v>33</v>
      </c>
      <c r="F18" s="32"/>
      <c r="G18" s="12"/>
      <c r="H18" s="1"/>
    </row>
    <row r="19" spans="1:8" x14ac:dyDescent="0.2">
      <c r="A19" s="1"/>
      <c r="B19" s="22" t="s">
        <v>26</v>
      </c>
      <c r="C19" s="23">
        <v>10141</v>
      </c>
      <c r="D19" s="12"/>
      <c r="E19" s="33" t="s">
        <v>33</v>
      </c>
      <c r="F19" s="34"/>
      <c r="G19" s="12"/>
      <c r="H19" s="1"/>
    </row>
    <row r="20" spans="1:8" x14ac:dyDescent="0.2">
      <c r="A20" s="1"/>
      <c r="B20" s="22" t="s">
        <v>28</v>
      </c>
      <c r="C20" s="23">
        <v>2907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972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421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/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14441</v>
      </c>
      <c r="D24" s="18"/>
      <c r="E24" s="24" t="s">
        <v>36</v>
      </c>
      <c r="F24" s="23"/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/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980</v>
      </c>
      <c r="D26" s="18"/>
      <c r="E26" s="27" t="s">
        <v>39</v>
      </c>
      <c r="F26" s="28">
        <f>F17+F24+F25</f>
        <v>0</v>
      </c>
      <c r="G26" s="18"/>
      <c r="H26" s="1"/>
    </row>
    <row r="27" spans="1:8" x14ac:dyDescent="0.2">
      <c r="A27" s="1"/>
      <c r="B27" s="19" t="s">
        <v>40</v>
      </c>
      <c r="C27" s="20">
        <v>943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37</v>
      </c>
      <c r="D28" s="12"/>
      <c r="E28" s="41" t="s">
        <v>42</v>
      </c>
      <c r="F28" s="42">
        <f>F15-F26</f>
        <v>3759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2463</v>
      </c>
      <c r="D32" s="12"/>
      <c r="E32" s="46" t="s">
        <v>47</v>
      </c>
      <c r="F32" s="47">
        <v>712</v>
      </c>
      <c r="G32" s="12"/>
      <c r="H32" s="1"/>
    </row>
    <row r="33" spans="1:8" x14ac:dyDescent="0.2">
      <c r="A33" s="1"/>
      <c r="B33" s="22" t="s">
        <v>48</v>
      </c>
      <c r="C33" s="23">
        <v>1386</v>
      </c>
      <c r="D33" s="12"/>
      <c r="E33" s="22" t="s">
        <v>48</v>
      </c>
      <c r="F33" s="23">
        <v>200</v>
      </c>
      <c r="G33" s="12"/>
      <c r="H33" s="1"/>
    </row>
    <row r="34" spans="1:8" x14ac:dyDescent="0.2">
      <c r="A34" s="1"/>
      <c r="B34" s="22" t="s">
        <v>49</v>
      </c>
      <c r="C34" s="23"/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3849</v>
      </c>
      <c r="D35" s="18"/>
      <c r="E35" s="30" t="s">
        <v>21</v>
      </c>
      <c r="F35" s="28">
        <f>SUM(F32:F33)</f>
        <v>912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/>
      <c r="D37" s="12"/>
      <c r="E37" s="22" t="s">
        <v>51</v>
      </c>
      <c r="F37" s="23"/>
      <c r="G37" s="12"/>
      <c r="H37" s="1"/>
    </row>
    <row r="38" spans="1:8" x14ac:dyDescent="0.2">
      <c r="A38" s="1"/>
      <c r="B38" s="22" t="s">
        <v>52</v>
      </c>
      <c r="C38" s="23"/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/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0</v>
      </c>
      <c r="D40" s="18"/>
      <c r="E40" s="30" t="s">
        <v>39</v>
      </c>
      <c r="F40" s="28">
        <f>F37</f>
        <v>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3849</v>
      </c>
      <c r="D42" s="16"/>
      <c r="E42" s="48" t="s">
        <v>55</v>
      </c>
      <c r="F42" s="42">
        <f>F35-F40</f>
        <v>912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228.7</v>
      </c>
      <c r="D45" s="12"/>
      <c r="E45" s="19" t="s">
        <v>59</v>
      </c>
      <c r="F45" s="20"/>
      <c r="G45" s="12"/>
      <c r="H45" s="1"/>
    </row>
    <row r="46" spans="1:8" ht="15" thickBot="1" x14ac:dyDescent="0.25">
      <c r="A46" s="1"/>
      <c r="B46" s="53" t="s">
        <v>60</v>
      </c>
      <c r="C46" s="54">
        <v>29.1</v>
      </c>
      <c r="D46" s="12"/>
      <c r="E46" s="55" t="s">
        <v>61</v>
      </c>
      <c r="F46" s="56"/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257.8</v>
      </c>
      <c r="D47" s="12"/>
      <c r="E47" s="58" t="s">
        <v>62</v>
      </c>
      <c r="F47" s="59">
        <f>SUM(F45:F46)</f>
        <v>0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20.3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/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/>
      <c r="D51" s="12"/>
      <c r="E51" s="64" t="s">
        <v>67</v>
      </c>
      <c r="F51" s="65">
        <v>9823.1</v>
      </c>
      <c r="G51" s="1"/>
      <c r="H51" s="1"/>
    </row>
    <row r="52" spans="1:8" x14ac:dyDescent="0.2">
      <c r="A52" s="1"/>
      <c r="B52" s="53" t="s">
        <v>68</v>
      </c>
      <c r="C52" s="54"/>
      <c r="D52" s="12"/>
      <c r="E52" s="66" t="s">
        <v>69</v>
      </c>
      <c r="F52" s="67">
        <v>50</v>
      </c>
      <c r="G52" s="1"/>
      <c r="H52" s="1"/>
    </row>
    <row r="53" spans="1:8" ht="15" thickBot="1" x14ac:dyDescent="0.25">
      <c r="A53" s="1"/>
      <c r="B53" s="53" t="s">
        <v>70</v>
      </c>
      <c r="C53" s="54">
        <v>4.5999999999999996</v>
      </c>
      <c r="D53" s="12"/>
      <c r="E53" s="68" t="s">
        <v>71</v>
      </c>
      <c r="F53" s="69">
        <v>9.3000000000000007</v>
      </c>
      <c r="G53" s="1"/>
      <c r="H53" s="1"/>
    </row>
    <row r="54" spans="1:8" ht="15" x14ac:dyDescent="0.2">
      <c r="A54" s="1"/>
      <c r="B54" s="53" t="s">
        <v>72</v>
      </c>
      <c r="C54" s="54">
        <v>5.4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30.299999999999997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5759.6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227.5</v>
      </c>
      <c r="D57" s="12"/>
      <c r="E57" s="39" t="s">
        <v>76</v>
      </c>
      <c r="F57" s="40">
        <v>122107.5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/>
      <c r="D60" s="12"/>
      <c r="E60" s="19" t="s">
        <v>80</v>
      </c>
      <c r="F60" s="20"/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932.6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0</v>
      </c>
      <c r="D62" s="12"/>
      <c r="E62" s="82" t="s">
        <v>83</v>
      </c>
      <c r="F62" s="83">
        <f>SUM(F60:F61)</f>
        <v>932.6</v>
      </c>
      <c r="G62" s="12"/>
      <c r="H62" s="1"/>
    </row>
    <row r="63" spans="1:8" ht="15" thickBot="1" x14ac:dyDescent="0.25">
      <c r="A63" s="1"/>
      <c r="B63" s="84" t="s">
        <v>33</v>
      </c>
      <c r="C63" s="85"/>
      <c r="D63" s="12"/>
      <c r="E63" s="39" t="s">
        <v>85</v>
      </c>
      <c r="F63" s="40"/>
      <c r="G63" s="12"/>
      <c r="H63" s="1"/>
    </row>
    <row r="64" spans="1:8" x14ac:dyDescent="0.2">
      <c r="A64" s="1"/>
      <c r="B64" s="84" t="s">
        <v>33</v>
      </c>
      <c r="C64" s="85"/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389.1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0</v>
      </c>
      <c r="D68" s="12"/>
      <c r="E68" s="22" t="s">
        <v>80</v>
      </c>
      <c r="F68" s="23"/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389.1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/>
      <c r="G70" s="12"/>
      <c r="H70" s="1"/>
    </row>
    <row r="71" spans="1:8" x14ac:dyDescent="0.2">
      <c r="A71" s="1"/>
      <c r="B71" s="89" t="s">
        <v>185</v>
      </c>
      <c r="C71" s="12"/>
      <c r="D71" s="12"/>
      <c r="E71" s="22" t="s">
        <v>93</v>
      </c>
      <c r="F71" s="23">
        <v>17.3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/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186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 t="s">
        <v>187</v>
      </c>
      <c r="F75" s="915"/>
      <c r="G75" s="12"/>
      <c r="H75" s="1"/>
    </row>
    <row r="76" spans="1:8" x14ac:dyDescent="0.2">
      <c r="A76" s="1"/>
      <c r="B76" s="91" t="s">
        <v>97</v>
      </c>
      <c r="C76" s="92">
        <v>42065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sheetProtection algorithmName="SHA-512" hashValue="LIz+V8sbmqH14vZWjgotz9gv3U/mDtQDJKp5AfaKZuhxUjAnsg1xgXSn/EKsmpwcSejGfVQ83Nt0wqWFNwZ0Yw==" saltValue="1KXpXKTkkuJgZU9tuDa29A==" spinCount="100000"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16"/>
  <sheetViews>
    <sheetView zoomScaleNormal="100" workbookViewId="0">
      <selection activeCell="G39" sqref="G39"/>
    </sheetView>
  </sheetViews>
  <sheetFormatPr defaultColWidth="0" defaultRowHeight="0" customHeight="1" zeroHeight="1" x14ac:dyDescent="0.2"/>
  <cols>
    <col min="1" max="1" width="1.140625" style="454" customWidth="1"/>
    <col min="2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2:28" s="362" customFormat="1" ht="20.25" thickBot="1" x14ac:dyDescent="0.35">
      <c r="B1" s="1013" t="s">
        <v>293</v>
      </c>
      <c r="C1" s="1014"/>
      <c r="D1" s="1014"/>
      <c r="E1" s="1015"/>
      <c r="F1" s="1016" t="s">
        <v>184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361"/>
      <c r="Z1" s="361"/>
      <c r="AA1" s="361"/>
      <c r="AB1" s="361"/>
    </row>
    <row r="2" spans="2:28" s="364" customFormat="1" ht="15.75" thickBot="1" x14ac:dyDescent="0.3">
      <c r="B2" s="1019" t="s">
        <v>294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363"/>
      <c r="Z2" s="363"/>
      <c r="AA2" s="363"/>
      <c r="AB2" s="363"/>
    </row>
    <row r="3" spans="2:28" s="364" customFormat="1" ht="15.75" thickBot="1" x14ac:dyDescent="0.3"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001"/>
      <c r="T3" s="1001"/>
      <c r="U3" s="1002"/>
      <c r="V3" s="1003" t="s">
        <v>301</v>
      </c>
      <c r="W3" s="1005" t="s">
        <v>302</v>
      </c>
      <c r="X3" s="1037"/>
      <c r="Y3" s="363"/>
      <c r="Z3" s="363"/>
      <c r="AA3" s="363"/>
      <c r="AB3" s="363"/>
    </row>
    <row r="4" spans="2:28" s="370" customFormat="1" ht="16.5" thickBot="1" x14ac:dyDescent="0.3"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363"/>
      <c r="Z4" s="363"/>
      <c r="AA4" s="363"/>
      <c r="AB4" s="363"/>
    </row>
    <row r="5" spans="2:28" s="379" customFormat="1" ht="15.75" x14ac:dyDescent="0.25">
      <c r="B5" s="995" t="s">
        <v>307</v>
      </c>
      <c r="C5" s="996"/>
      <c r="D5" s="996"/>
      <c r="E5" s="997"/>
      <c r="F5" s="371">
        <f>SUM(F6:F11)</f>
        <v>6500</v>
      </c>
      <c r="G5" s="372">
        <f>SUM(G6:G11)</f>
        <v>1800</v>
      </c>
      <c r="H5" s="373">
        <f>SUM(H6:H11)</f>
        <v>4000</v>
      </c>
      <c r="I5" s="374">
        <f>SUM(F5:H5)</f>
        <v>12300</v>
      </c>
      <c r="J5" s="371">
        <f>SUM(J6:J11)</f>
        <v>8300</v>
      </c>
      <c r="K5" s="372">
        <f>SUM(K6:K11)</f>
        <v>5433</v>
      </c>
      <c r="L5" s="373">
        <f>SUM(L6:L11)</f>
        <v>4000</v>
      </c>
      <c r="M5" s="374">
        <f>SUM(J5:L5)</f>
        <v>17733</v>
      </c>
      <c r="N5" s="371">
        <f>SUM(N6:N11)</f>
        <v>5988</v>
      </c>
      <c r="O5" s="372">
        <f>SUM(O6:O11)</f>
        <v>5433</v>
      </c>
      <c r="P5" s="373">
        <f>SUM(P6:P11)</f>
        <v>4000</v>
      </c>
      <c r="Q5" s="374">
        <f>SUM(N5:P5)</f>
        <v>15421</v>
      </c>
      <c r="R5" s="371">
        <f>SUM(R6:R11)</f>
        <v>9390</v>
      </c>
      <c r="S5" s="372">
        <f>SUM(S6:S11)</f>
        <v>0</v>
      </c>
      <c r="T5" s="373">
        <f>SUM(T6:T11)</f>
        <v>4439</v>
      </c>
      <c r="U5" s="374">
        <f>SUM(R5:T5)</f>
        <v>13829</v>
      </c>
      <c r="V5" s="375">
        <f>N5/J5</f>
        <v>0.72144578313253016</v>
      </c>
      <c r="W5" s="376">
        <f>P5/L5</f>
        <v>1</v>
      </c>
      <c r="X5" s="377">
        <f>P5/H5</f>
        <v>1</v>
      </c>
      <c r="Y5" s="378"/>
      <c r="Z5" s="378"/>
      <c r="AA5" s="378"/>
      <c r="AB5" s="378"/>
    </row>
    <row r="6" spans="2:28" s="364" customFormat="1" ht="15.75" x14ac:dyDescent="0.25">
      <c r="B6" s="380" t="s">
        <v>308</v>
      </c>
      <c r="C6" s="987" t="s">
        <v>432</v>
      </c>
      <c r="D6" s="987"/>
      <c r="E6" s="988"/>
      <c r="F6" s="381"/>
      <c r="G6" s="382">
        <v>1800</v>
      </c>
      <c r="H6" s="383">
        <v>4000</v>
      </c>
      <c r="I6" s="384">
        <f>SUM(F6:H6)</f>
        <v>5800</v>
      </c>
      <c r="J6" s="381"/>
      <c r="K6" s="382">
        <v>5433</v>
      </c>
      <c r="L6" s="383">
        <v>4000</v>
      </c>
      <c r="M6" s="384">
        <f>SUM(J6:L6)</f>
        <v>9433</v>
      </c>
      <c r="N6" s="381"/>
      <c r="O6" s="382">
        <v>5199</v>
      </c>
      <c r="P6" s="383">
        <v>4000</v>
      </c>
      <c r="Q6" s="384">
        <f>SUM(N6:P6)</f>
        <v>9199</v>
      </c>
      <c r="R6" s="381"/>
      <c r="S6" s="382"/>
      <c r="T6" s="383">
        <v>4439</v>
      </c>
      <c r="U6" s="384">
        <f>SUM(R6:T6)</f>
        <v>4439</v>
      </c>
      <c r="V6" s="385"/>
      <c r="W6" s="386"/>
      <c r="X6" s="387"/>
      <c r="Y6" s="388"/>
      <c r="Z6" s="388"/>
      <c r="AA6" s="388"/>
      <c r="AB6" s="388"/>
    </row>
    <row r="7" spans="2:28" s="364" customFormat="1" ht="15.75" x14ac:dyDescent="0.25">
      <c r="B7" s="380"/>
      <c r="C7" s="987" t="s">
        <v>431</v>
      </c>
      <c r="D7" s="987"/>
      <c r="E7" s="988"/>
      <c r="F7" s="381"/>
      <c r="G7" s="382"/>
      <c r="H7" s="383"/>
      <c r="I7" s="384"/>
      <c r="J7" s="381"/>
      <c r="K7" s="382"/>
      <c r="L7" s="383"/>
      <c r="M7" s="384"/>
      <c r="N7" s="381"/>
      <c r="O7" s="382"/>
      <c r="P7" s="383"/>
      <c r="Q7" s="384"/>
      <c r="R7" s="381">
        <v>18</v>
      </c>
      <c r="S7" s="382"/>
      <c r="T7" s="383"/>
      <c r="U7" s="384"/>
      <c r="V7" s="385"/>
      <c r="W7" s="386"/>
      <c r="X7" s="387"/>
      <c r="Y7" s="388"/>
      <c r="Z7" s="388"/>
      <c r="AA7" s="388"/>
      <c r="AB7" s="388"/>
    </row>
    <row r="8" spans="2:28" s="364" customFormat="1" ht="15.75" x14ac:dyDescent="0.25">
      <c r="B8" s="389"/>
      <c r="C8" s="987" t="s">
        <v>310</v>
      </c>
      <c r="D8" s="987"/>
      <c r="E8" s="988"/>
      <c r="F8" s="381">
        <v>1600</v>
      </c>
      <c r="G8" s="382"/>
      <c r="H8" s="383"/>
      <c r="I8" s="384">
        <f>SUM(F8:H8)</f>
        <v>1600</v>
      </c>
      <c r="J8" s="381">
        <v>1600</v>
      </c>
      <c r="K8" s="382"/>
      <c r="L8" s="383"/>
      <c r="M8" s="384">
        <f>SUM(J8:L8)</f>
        <v>1600</v>
      </c>
      <c r="N8" s="381">
        <v>497</v>
      </c>
      <c r="O8" s="382"/>
      <c r="P8" s="383"/>
      <c r="Q8" s="384">
        <f>SUM(N8:P8)</f>
        <v>497</v>
      </c>
      <c r="R8" s="381">
        <v>1751</v>
      </c>
      <c r="S8" s="382"/>
      <c r="T8" s="383"/>
      <c r="U8" s="384">
        <f>SUM(R8:T8)</f>
        <v>1751</v>
      </c>
      <c r="V8" s="385"/>
      <c r="W8" s="386"/>
      <c r="X8" s="387"/>
      <c r="Y8" s="388"/>
      <c r="Z8" s="388"/>
      <c r="AA8" s="388"/>
      <c r="AB8" s="388"/>
    </row>
    <row r="9" spans="2:28" s="364" customFormat="1" ht="15.75" x14ac:dyDescent="0.25">
      <c r="B9" s="389"/>
      <c r="C9" s="987" t="s">
        <v>430</v>
      </c>
      <c r="D9" s="987"/>
      <c r="E9" s="988"/>
      <c r="F9" s="381">
        <v>1000</v>
      </c>
      <c r="G9" s="382"/>
      <c r="H9" s="383"/>
      <c r="I9" s="384">
        <f>SUM(F9:H9)</f>
        <v>1000</v>
      </c>
      <c r="J9" s="381"/>
      <c r="K9" s="382"/>
      <c r="L9" s="383"/>
      <c r="M9" s="384">
        <f>SUM(J9:L9)</f>
        <v>0</v>
      </c>
      <c r="N9" s="381"/>
      <c r="O9" s="382"/>
      <c r="P9" s="383"/>
      <c r="Q9" s="384">
        <f>SUM(N9:P9)</f>
        <v>0</v>
      </c>
      <c r="R9" s="381"/>
      <c r="S9" s="382"/>
      <c r="T9" s="383"/>
      <c r="U9" s="384">
        <f>SUM(R9:T9)</f>
        <v>0</v>
      </c>
      <c r="V9" s="385"/>
      <c r="W9" s="386"/>
      <c r="X9" s="387"/>
      <c r="Y9" s="388"/>
      <c r="Z9" s="388"/>
      <c r="AA9" s="388"/>
      <c r="AB9" s="388"/>
    </row>
    <row r="10" spans="2:28" s="364" customFormat="1" ht="15.75" x14ac:dyDescent="0.25">
      <c r="B10" s="389"/>
      <c r="C10" s="987" t="s">
        <v>429</v>
      </c>
      <c r="D10" s="987"/>
      <c r="E10" s="988"/>
      <c r="F10" s="381">
        <v>360</v>
      </c>
      <c r="G10" s="382"/>
      <c r="H10" s="383"/>
      <c r="I10" s="384">
        <f>SUM(F10:H10)</f>
        <v>360</v>
      </c>
      <c r="J10" s="381">
        <v>360</v>
      </c>
      <c r="K10" s="382"/>
      <c r="L10" s="383"/>
      <c r="M10" s="384">
        <f>SUM(J10:L10)</f>
        <v>360</v>
      </c>
      <c r="N10" s="381">
        <v>229</v>
      </c>
      <c r="O10" s="382">
        <v>234</v>
      </c>
      <c r="P10" s="383"/>
      <c r="Q10" s="384">
        <f>SUM(N10:P10)</f>
        <v>463</v>
      </c>
      <c r="R10" s="381">
        <v>326</v>
      </c>
      <c r="S10" s="382"/>
      <c r="T10" s="383"/>
      <c r="U10" s="384">
        <f>SUM(R10:T10)</f>
        <v>326</v>
      </c>
      <c r="V10" s="385"/>
      <c r="W10" s="386"/>
      <c r="X10" s="387"/>
      <c r="Y10" s="388"/>
      <c r="Z10" s="388"/>
      <c r="AA10" s="388"/>
      <c r="AB10" s="388"/>
    </row>
    <row r="11" spans="2:28" s="364" customFormat="1" ht="16.5" thickBot="1" x14ac:dyDescent="0.3">
      <c r="B11" s="400"/>
      <c r="C11" s="998" t="s">
        <v>369</v>
      </c>
      <c r="D11" s="998"/>
      <c r="E11" s="999"/>
      <c r="F11" s="401">
        <v>3540</v>
      </c>
      <c r="G11" s="402"/>
      <c r="H11" s="403"/>
      <c r="I11" s="404">
        <f>SUM(F11:H11)</f>
        <v>3540</v>
      </c>
      <c r="J11" s="401">
        <v>6340</v>
      </c>
      <c r="K11" s="402"/>
      <c r="L11" s="403"/>
      <c r="M11" s="404">
        <f>SUM(J11:L11)</f>
        <v>6340</v>
      </c>
      <c r="N11" s="401">
        <v>5262</v>
      </c>
      <c r="O11" s="402"/>
      <c r="P11" s="403"/>
      <c r="Q11" s="404">
        <f>SUM(N11:P11)</f>
        <v>5262</v>
      </c>
      <c r="R11" s="401">
        <v>7295</v>
      </c>
      <c r="S11" s="402"/>
      <c r="T11" s="403"/>
      <c r="U11" s="404">
        <f>SUM(R11:T11)</f>
        <v>7295</v>
      </c>
      <c r="V11" s="405"/>
      <c r="W11" s="406"/>
      <c r="X11" s="407"/>
      <c r="Y11" s="388"/>
      <c r="Z11" s="388"/>
      <c r="AA11" s="388"/>
      <c r="AB11" s="388"/>
    </row>
    <row r="12" spans="2:28" s="379" customFormat="1" ht="15.75" x14ac:dyDescent="0.25">
      <c r="B12" s="1010" t="s">
        <v>314</v>
      </c>
      <c r="C12" s="1011"/>
      <c r="D12" s="1011"/>
      <c r="E12" s="1012"/>
      <c r="F12" s="408">
        <f t="shared" ref="F12:U12" si="0">SUM(F13:F22)</f>
        <v>6500</v>
      </c>
      <c r="G12" s="409">
        <f t="shared" si="0"/>
        <v>1800</v>
      </c>
      <c r="H12" s="410">
        <f t="shared" si="0"/>
        <v>4000</v>
      </c>
      <c r="I12" s="374">
        <f t="shared" si="0"/>
        <v>12300</v>
      </c>
      <c r="J12" s="408">
        <f t="shared" si="0"/>
        <v>8300</v>
      </c>
      <c r="K12" s="409">
        <f t="shared" si="0"/>
        <v>5433</v>
      </c>
      <c r="L12" s="410">
        <f t="shared" si="0"/>
        <v>4000</v>
      </c>
      <c r="M12" s="374">
        <f t="shared" si="0"/>
        <v>17733</v>
      </c>
      <c r="N12" s="408">
        <f t="shared" si="0"/>
        <v>5008</v>
      </c>
      <c r="O12" s="409">
        <f t="shared" si="0"/>
        <v>5433</v>
      </c>
      <c r="P12" s="410">
        <f t="shared" si="0"/>
        <v>4000</v>
      </c>
      <c r="Q12" s="374">
        <f t="shared" si="0"/>
        <v>14441</v>
      </c>
      <c r="R12" s="408">
        <f t="shared" si="0"/>
        <v>7804</v>
      </c>
      <c r="S12" s="409">
        <f t="shared" si="0"/>
        <v>0</v>
      </c>
      <c r="T12" s="410">
        <f t="shared" si="0"/>
        <v>4439</v>
      </c>
      <c r="U12" s="374">
        <f t="shared" si="0"/>
        <v>12243</v>
      </c>
      <c r="V12" s="385">
        <f>N12/J12</f>
        <v>0.60337349397590356</v>
      </c>
      <c r="W12" s="386">
        <f>P12/L12</f>
        <v>1</v>
      </c>
      <c r="X12" s="387">
        <f>P12/H12</f>
        <v>1</v>
      </c>
      <c r="Y12" s="388"/>
      <c r="Z12" s="388"/>
      <c r="AA12" s="388"/>
      <c r="AB12" s="388"/>
    </row>
    <row r="13" spans="2:28" s="364" customFormat="1" ht="15.75" x14ac:dyDescent="0.25">
      <c r="B13" s="974" t="s">
        <v>428</v>
      </c>
      <c r="C13" s="975"/>
      <c r="D13" s="975"/>
      <c r="E13" s="976"/>
      <c r="F13" s="381">
        <v>455</v>
      </c>
      <c r="G13" s="382">
        <v>700</v>
      </c>
      <c r="H13" s="383">
        <v>100</v>
      </c>
      <c r="I13" s="384">
        <f>SUM(F13:H13)</f>
        <v>1255</v>
      </c>
      <c r="J13" s="381">
        <v>1145</v>
      </c>
      <c r="K13" s="382">
        <v>1900.4</v>
      </c>
      <c r="L13" s="383">
        <v>100</v>
      </c>
      <c r="M13" s="384">
        <f>SUM(J13:L13)</f>
        <v>3145.4</v>
      </c>
      <c r="N13" s="381">
        <v>3126</v>
      </c>
      <c r="O13" s="382">
        <v>2005</v>
      </c>
      <c r="P13" s="383">
        <v>345</v>
      </c>
      <c r="Q13" s="384">
        <f>SUM(N13:P13)</f>
        <v>5476</v>
      </c>
      <c r="R13" s="381">
        <v>5464</v>
      </c>
      <c r="S13" s="382"/>
      <c r="T13" s="383">
        <v>800</v>
      </c>
      <c r="U13" s="384">
        <f>SUM(R13:T13)</f>
        <v>6264</v>
      </c>
      <c r="V13" s="385">
        <f>N13/J13</f>
        <v>2.7301310043668123</v>
      </c>
      <c r="W13" s="386">
        <f>P13/L13</f>
        <v>3.45</v>
      </c>
      <c r="X13" s="387">
        <f>P13/H13</f>
        <v>3.45</v>
      </c>
      <c r="Y13" s="388"/>
      <c r="Z13" s="388"/>
      <c r="AA13" s="388"/>
      <c r="AB13" s="388"/>
    </row>
    <row r="14" spans="2:28" s="364" customFormat="1" ht="15.75" x14ac:dyDescent="0.25">
      <c r="B14" s="974" t="s">
        <v>427</v>
      </c>
      <c r="C14" s="975"/>
      <c r="D14" s="975"/>
      <c r="E14" s="976"/>
      <c r="F14" s="381">
        <v>75</v>
      </c>
      <c r="G14" s="382"/>
      <c r="H14" s="383"/>
      <c r="I14" s="384">
        <f>SUM(F14:H14)</f>
        <v>75</v>
      </c>
      <c r="J14" s="381">
        <v>75</v>
      </c>
      <c r="K14" s="382"/>
      <c r="L14" s="383"/>
      <c r="M14" s="384">
        <f>SUM(J14:L14)</f>
        <v>75</v>
      </c>
      <c r="N14" s="381">
        <v>97</v>
      </c>
      <c r="O14" s="382"/>
      <c r="P14" s="383"/>
      <c r="Q14" s="384">
        <f>SUM(N14:P14)</f>
        <v>97</v>
      </c>
      <c r="R14" s="381">
        <v>75</v>
      </c>
      <c r="S14" s="382"/>
      <c r="T14" s="383"/>
      <c r="U14" s="384">
        <f>SUM(R14:T14)</f>
        <v>75</v>
      </c>
      <c r="V14" s="385">
        <f>N14/J14</f>
        <v>1.2933333333333332</v>
      </c>
      <c r="W14" s="386" t="e">
        <f>P14/L14</f>
        <v>#DIV/0!</v>
      </c>
      <c r="X14" s="387" t="e">
        <f>P14/H14</f>
        <v>#DIV/0!</v>
      </c>
      <c r="Y14" s="388"/>
      <c r="Z14" s="388"/>
      <c r="AA14" s="388"/>
      <c r="AB14" s="388"/>
    </row>
    <row r="15" spans="2:28" s="364" customFormat="1" ht="15.75" x14ac:dyDescent="0.25">
      <c r="B15" s="986" t="s">
        <v>426</v>
      </c>
      <c r="C15" s="987"/>
      <c r="D15" s="987"/>
      <c r="E15" s="988"/>
      <c r="F15" s="381"/>
      <c r="G15" s="382"/>
      <c r="H15" s="383"/>
      <c r="I15" s="384">
        <f>F15</f>
        <v>0</v>
      </c>
      <c r="J15" s="381">
        <v>10</v>
      </c>
      <c r="K15" s="382"/>
      <c r="L15" s="383"/>
      <c r="M15" s="384">
        <f>SUM(J15:L15)</f>
        <v>10</v>
      </c>
      <c r="N15" s="381"/>
      <c r="O15" s="382"/>
      <c r="P15" s="383"/>
      <c r="Q15" s="384">
        <f>SUM(N15:P15)</f>
        <v>0</v>
      </c>
      <c r="R15" s="381"/>
      <c r="S15" s="382"/>
      <c r="T15" s="383"/>
      <c r="U15" s="384"/>
      <c r="V15" s="385"/>
      <c r="W15" s="386"/>
      <c r="X15" s="387"/>
      <c r="Y15" s="388"/>
      <c r="Z15" s="388"/>
      <c r="AA15" s="388"/>
      <c r="AB15" s="388"/>
    </row>
    <row r="16" spans="2:28" s="364" customFormat="1" ht="15.75" x14ac:dyDescent="0.25">
      <c r="B16" s="986" t="s">
        <v>425</v>
      </c>
      <c r="C16" s="987"/>
      <c r="D16" s="987"/>
      <c r="E16" s="988"/>
      <c r="F16" s="381"/>
      <c r="G16" s="382"/>
      <c r="H16" s="383"/>
      <c r="I16" s="384">
        <f>F16</f>
        <v>0</v>
      </c>
      <c r="J16" s="381"/>
      <c r="K16" s="382"/>
      <c r="L16" s="383"/>
      <c r="M16" s="384">
        <f>J16</f>
        <v>0</v>
      </c>
      <c r="N16" s="381">
        <v>-2857</v>
      </c>
      <c r="O16" s="382"/>
      <c r="P16" s="383"/>
      <c r="Q16" s="384">
        <f>N16</f>
        <v>-2857</v>
      </c>
      <c r="R16" s="381">
        <v>-4401</v>
      </c>
      <c r="S16" s="382"/>
      <c r="T16" s="383"/>
      <c r="U16" s="384">
        <f>R16</f>
        <v>-4401</v>
      </c>
      <c r="V16" s="385"/>
      <c r="W16" s="386"/>
      <c r="X16" s="387"/>
      <c r="Y16" s="388"/>
      <c r="Z16" s="388"/>
      <c r="AA16" s="388"/>
      <c r="AB16" s="388"/>
    </row>
    <row r="17" spans="2:28" s="364" customFormat="1" ht="15.75" x14ac:dyDescent="0.25">
      <c r="B17" s="974" t="s">
        <v>424</v>
      </c>
      <c r="C17" s="975"/>
      <c r="D17" s="975"/>
      <c r="E17" s="976"/>
      <c r="F17" s="381">
        <v>220</v>
      </c>
      <c r="G17" s="382"/>
      <c r="H17" s="383">
        <v>100</v>
      </c>
      <c r="I17" s="384">
        <f t="shared" ref="I17:I22" si="1">SUM(F17:H17)</f>
        <v>320</v>
      </c>
      <c r="J17" s="381">
        <v>220</v>
      </c>
      <c r="K17" s="382"/>
      <c r="L17" s="383">
        <v>100</v>
      </c>
      <c r="M17" s="384">
        <f t="shared" ref="M17:M22" si="2">SUM(J17:L17)</f>
        <v>320</v>
      </c>
      <c r="N17" s="381">
        <v>340</v>
      </c>
      <c r="O17" s="382"/>
      <c r="P17" s="383">
        <v>150</v>
      </c>
      <c r="Q17" s="384">
        <f t="shared" ref="Q17:Q22" si="3">SUM(N17:P17)</f>
        <v>490</v>
      </c>
      <c r="R17" s="381">
        <v>186</v>
      </c>
      <c r="S17" s="382"/>
      <c r="T17" s="383"/>
      <c r="U17" s="384">
        <f t="shared" ref="U17:U22" si="4">SUM(R17:T17)</f>
        <v>186</v>
      </c>
      <c r="V17" s="385">
        <f t="shared" ref="V17:V23" si="5">N17/J17</f>
        <v>1.5454545454545454</v>
      </c>
      <c r="W17" s="386">
        <f t="shared" ref="W17:W23" si="6">P17/L17</f>
        <v>1.5</v>
      </c>
      <c r="X17" s="387">
        <f t="shared" ref="X17:X23" si="7">P17/H17</f>
        <v>1.5</v>
      </c>
      <c r="Y17" s="388"/>
      <c r="Z17" s="388"/>
      <c r="AA17" s="388"/>
      <c r="AB17" s="388"/>
    </row>
    <row r="18" spans="2:28" s="364" customFormat="1" ht="15.75" x14ac:dyDescent="0.25">
      <c r="B18" s="974" t="s">
        <v>423</v>
      </c>
      <c r="C18" s="975"/>
      <c r="D18" s="975"/>
      <c r="E18" s="976"/>
      <c r="F18" s="381">
        <v>2484</v>
      </c>
      <c r="G18" s="382">
        <v>1100</v>
      </c>
      <c r="H18" s="383">
        <v>1323</v>
      </c>
      <c r="I18" s="384">
        <f t="shared" si="1"/>
        <v>4907</v>
      </c>
      <c r="J18" s="381">
        <v>3584</v>
      </c>
      <c r="K18" s="382">
        <v>3532.6</v>
      </c>
      <c r="L18" s="383">
        <v>1323</v>
      </c>
      <c r="M18" s="384">
        <f t="shared" si="2"/>
        <v>8439.6</v>
      </c>
      <c r="N18" s="381">
        <v>1298</v>
      </c>
      <c r="O18" s="382">
        <v>3428</v>
      </c>
      <c r="P18" s="383">
        <v>1020</v>
      </c>
      <c r="Q18" s="384">
        <f t="shared" si="3"/>
        <v>5746</v>
      </c>
      <c r="R18" s="381">
        <v>3955</v>
      </c>
      <c r="S18" s="382"/>
      <c r="T18" s="383">
        <v>1283</v>
      </c>
      <c r="U18" s="384">
        <f t="shared" si="4"/>
        <v>5238</v>
      </c>
      <c r="V18" s="385">
        <f t="shared" si="5"/>
        <v>0.36216517857142855</v>
      </c>
      <c r="W18" s="386">
        <f t="shared" si="6"/>
        <v>0.77097505668934241</v>
      </c>
      <c r="X18" s="387">
        <f t="shared" si="7"/>
        <v>0.77097505668934241</v>
      </c>
      <c r="Y18" s="388"/>
      <c r="Z18" s="388"/>
      <c r="AA18" s="388"/>
      <c r="AB18" s="388"/>
    </row>
    <row r="19" spans="2:28" s="364" customFormat="1" ht="15.75" x14ac:dyDescent="0.25">
      <c r="B19" s="974" t="s">
        <v>422</v>
      </c>
      <c r="C19" s="975"/>
      <c r="D19" s="975"/>
      <c r="E19" s="976"/>
      <c r="F19" s="381">
        <v>2500</v>
      </c>
      <c r="G19" s="382"/>
      <c r="H19" s="383">
        <v>1922</v>
      </c>
      <c r="I19" s="384">
        <f t="shared" si="1"/>
        <v>4422</v>
      </c>
      <c r="J19" s="381">
        <v>2500</v>
      </c>
      <c r="K19" s="382"/>
      <c r="L19" s="383">
        <v>1922</v>
      </c>
      <c r="M19" s="384">
        <f t="shared" si="2"/>
        <v>4422</v>
      </c>
      <c r="N19" s="381">
        <v>1949</v>
      </c>
      <c r="O19" s="382"/>
      <c r="P19" s="383">
        <v>1930</v>
      </c>
      <c r="Q19" s="384">
        <f t="shared" si="3"/>
        <v>3879</v>
      </c>
      <c r="R19" s="381">
        <v>1295</v>
      </c>
      <c r="S19" s="382"/>
      <c r="T19" s="383">
        <v>1800</v>
      </c>
      <c r="U19" s="384">
        <f t="shared" si="4"/>
        <v>3095</v>
      </c>
      <c r="V19" s="385">
        <f t="shared" si="5"/>
        <v>0.77959999999999996</v>
      </c>
      <c r="W19" s="386">
        <f t="shared" si="6"/>
        <v>1.0041623309053069</v>
      </c>
      <c r="X19" s="387">
        <f t="shared" si="7"/>
        <v>1.0041623309053069</v>
      </c>
      <c r="Y19" s="388"/>
      <c r="Z19" s="388"/>
      <c r="AA19" s="388"/>
      <c r="AB19" s="388"/>
    </row>
    <row r="20" spans="2:28" s="364" customFormat="1" ht="15.75" x14ac:dyDescent="0.25">
      <c r="B20" s="974" t="s">
        <v>421</v>
      </c>
      <c r="C20" s="975"/>
      <c r="D20" s="975"/>
      <c r="E20" s="976"/>
      <c r="F20" s="381">
        <v>266</v>
      </c>
      <c r="G20" s="382"/>
      <c r="H20" s="383">
        <v>155</v>
      </c>
      <c r="I20" s="384">
        <f t="shared" si="1"/>
        <v>421</v>
      </c>
      <c r="J20" s="381">
        <v>266</v>
      </c>
      <c r="K20" s="382"/>
      <c r="L20" s="383">
        <v>155</v>
      </c>
      <c r="M20" s="384">
        <f t="shared" si="2"/>
        <v>421</v>
      </c>
      <c r="N20" s="381">
        <v>266</v>
      </c>
      <c r="O20" s="382"/>
      <c r="P20" s="383">
        <v>155</v>
      </c>
      <c r="Q20" s="384">
        <f t="shared" si="3"/>
        <v>421</v>
      </c>
      <c r="R20" s="381">
        <v>200</v>
      </c>
      <c r="S20" s="382"/>
      <c r="T20" s="383">
        <v>156</v>
      </c>
      <c r="U20" s="384">
        <f t="shared" si="4"/>
        <v>356</v>
      </c>
      <c r="V20" s="385">
        <f t="shared" si="5"/>
        <v>1</v>
      </c>
      <c r="W20" s="386">
        <f t="shared" si="6"/>
        <v>1</v>
      </c>
      <c r="X20" s="387">
        <f t="shared" si="7"/>
        <v>1</v>
      </c>
      <c r="Y20" s="388"/>
      <c r="Z20" s="388"/>
      <c r="AA20" s="388"/>
      <c r="AB20" s="388"/>
    </row>
    <row r="21" spans="2:28" s="364" customFormat="1" ht="15.75" x14ac:dyDescent="0.25">
      <c r="B21" s="974" t="s">
        <v>420</v>
      </c>
      <c r="C21" s="975"/>
      <c r="D21" s="975"/>
      <c r="E21" s="976"/>
      <c r="F21" s="381">
        <v>100</v>
      </c>
      <c r="G21" s="382"/>
      <c r="H21" s="383"/>
      <c r="I21" s="384">
        <f t="shared" si="1"/>
        <v>100</v>
      </c>
      <c r="J21" s="381">
        <v>100</v>
      </c>
      <c r="K21" s="382"/>
      <c r="L21" s="383"/>
      <c r="M21" s="384">
        <f t="shared" si="2"/>
        <v>100</v>
      </c>
      <c r="N21" s="381">
        <v>252</v>
      </c>
      <c r="O21" s="382"/>
      <c r="P21" s="383"/>
      <c r="Q21" s="384">
        <f t="shared" si="3"/>
        <v>252</v>
      </c>
      <c r="R21" s="381">
        <v>50</v>
      </c>
      <c r="S21" s="382"/>
      <c r="T21" s="383"/>
      <c r="U21" s="384">
        <f t="shared" si="4"/>
        <v>50</v>
      </c>
      <c r="V21" s="385">
        <f t="shared" si="5"/>
        <v>2.52</v>
      </c>
      <c r="W21" s="386" t="e">
        <f t="shared" si="6"/>
        <v>#DIV/0!</v>
      </c>
      <c r="X21" s="387" t="e">
        <f t="shared" si="7"/>
        <v>#DIV/0!</v>
      </c>
      <c r="Y21" s="388"/>
      <c r="Z21" s="388"/>
      <c r="AA21" s="388"/>
      <c r="AB21" s="388"/>
    </row>
    <row r="22" spans="2:28" s="364" customFormat="1" ht="16.5" thickBot="1" x14ac:dyDescent="0.3">
      <c r="B22" s="989" t="s">
        <v>419</v>
      </c>
      <c r="C22" s="990"/>
      <c r="D22" s="990"/>
      <c r="E22" s="991"/>
      <c r="F22" s="393">
        <v>400</v>
      </c>
      <c r="G22" s="394"/>
      <c r="H22" s="395">
        <v>400</v>
      </c>
      <c r="I22" s="396">
        <f t="shared" si="1"/>
        <v>800</v>
      </c>
      <c r="J22" s="393">
        <v>400</v>
      </c>
      <c r="K22" s="394"/>
      <c r="L22" s="395">
        <v>400</v>
      </c>
      <c r="M22" s="396">
        <f t="shared" si="2"/>
        <v>800</v>
      </c>
      <c r="N22" s="393">
        <v>537</v>
      </c>
      <c r="O22" s="394"/>
      <c r="P22" s="395">
        <v>400</v>
      </c>
      <c r="Q22" s="396">
        <f t="shared" si="3"/>
        <v>937</v>
      </c>
      <c r="R22" s="393">
        <v>980</v>
      </c>
      <c r="S22" s="394"/>
      <c r="T22" s="395">
        <v>400</v>
      </c>
      <c r="U22" s="396">
        <f t="shared" si="4"/>
        <v>1380</v>
      </c>
      <c r="V22" s="411">
        <f t="shared" si="5"/>
        <v>1.3425</v>
      </c>
      <c r="W22" s="412">
        <f t="shared" si="6"/>
        <v>1</v>
      </c>
      <c r="X22" s="413">
        <f t="shared" si="7"/>
        <v>1</v>
      </c>
      <c r="Y22" s="388"/>
      <c r="Z22" s="388"/>
      <c r="AA22" s="388"/>
      <c r="AB22" s="388"/>
    </row>
    <row r="23" spans="2:28" s="420" customFormat="1" ht="17.25" thickTop="1" thickBot="1" x14ac:dyDescent="0.3">
      <c r="B23" s="971" t="s">
        <v>323</v>
      </c>
      <c r="C23" s="972"/>
      <c r="D23" s="972"/>
      <c r="E23" s="973"/>
      <c r="F23" s="414">
        <f t="shared" ref="F23:U23" si="8">F5-F12</f>
        <v>0</v>
      </c>
      <c r="G23" s="415">
        <f t="shared" si="8"/>
        <v>0</v>
      </c>
      <c r="H23" s="415">
        <f t="shared" si="8"/>
        <v>0</v>
      </c>
      <c r="I23" s="416">
        <f t="shared" si="8"/>
        <v>0</v>
      </c>
      <c r="J23" s="414">
        <f t="shared" si="8"/>
        <v>0</v>
      </c>
      <c r="K23" s="415">
        <f t="shared" si="8"/>
        <v>0</v>
      </c>
      <c r="L23" s="415">
        <f t="shared" si="8"/>
        <v>0</v>
      </c>
      <c r="M23" s="416">
        <f t="shared" si="8"/>
        <v>0</v>
      </c>
      <c r="N23" s="414">
        <f t="shared" si="8"/>
        <v>980</v>
      </c>
      <c r="O23" s="415">
        <f t="shared" si="8"/>
        <v>0</v>
      </c>
      <c r="P23" s="415">
        <f t="shared" si="8"/>
        <v>0</v>
      </c>
      <c r="Q23" s="416">
        <f t="shared" si="8"/>
        <v>980</v>
      </c>
      <c r="R23" s="414">
        <f t="shared" si="8"/>
        <v>1586</v>
      </c>
      <c r="S23" s="415">
        <f t="shared" si="8"/>
        <v>0</v>
      </c>
      <c r="T23" s="415">
        <f t="shared" si="8"/>
        <v>0</v>
      </c>
      <c r="U23" s="416">
        <f t="shared" si="8"/>
        <v>1586</v>
      </c>
      <c r="V23" s="417" t="e">
        <f t="shared" si="5"/>
        <v>#DIV/0!</v>
      </c>
      <c r="W23" s="418" t="e">
        <f t="shared" si="6"/>
        <v>#DIV/0!</v>
      </c>
      <c r="X23" s="419" t="e">
        <f t="shared" si="7"/>
        <v>#DIV/0!</v>
      </c>
      <c r="Y23" s="378"/>
      <c r="Z23" s="378"/>
      <c r="AA23" s="378"/>
      <c r="AB23" s="378"/>
    </row>
    <row r="24" spans="2:28" s="426" customFormat="1" ht="16.5" thickBot="1" x14ac:dyDescent="0.3">
      <c r="B24" s="421"/>
      <c r="C24" s="421"/>
      <c r="D24" s="421"/>
      <c r="E24" s="421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3"/>
      <c r="U24" s="423"/>
      <c r="V24" s="424"/>
      <c r="W24" s="424"/>
      <c r="X24" s="425"/>
      <c r="Y24" s="378"/>
      <c r="Z24" s="378"/>
      <c r="AA24" s="378"/>
      <c r="AB24" s="378"/>
    </row>
    <row r="25" spans="2:28" s="426" customFormat="1" ht="16.5" thickBot="1" x14ac:dyDescent="0.3">
      <c r="B25" s="427"/>
      <c r="C25" s="428"/>
      <c r="D25" s="428"/>
      <c r="E25" s="428"/>
      <c r="F25" s="983" t="s">
        <v>324</v>
      </c>
      <c r="G25" s="984"/>
      <c r="H25" s="984"/>
      <c r="I25" s="985"/>
      <c r="J25" s="983" t="s">
        <v>325</v>
      </c>
      <c r="K25" s="984"/>
      <c r="L25" s="984"/>
      <c r="M25" s="985"/>
      <c r="N25" s="983" t="s">
        <v>282</v>
      </c>
      <c r="O25" s="984"/>
      <c r="P25" s="984"/>
      <c r="Q25" s="985"/>
      <c r="R25" s="960" t="s">
        <v>326</v>
      </c>
      <c r="S25" s="960" t="s">
        <v>327</v>
      </c>
      <c r="T25" s="977" t="s">
        <v>328</v>
      </c>
      <c r="U25" s="979"/>
      <c r="V25" s="979"/>
      <c r="W25" s="979"/>
      <c r="X25" s="979"/>
      <c r="Y25" s="429"/>
      <c r="Z25" s="429"/>
      <c r="AA25" s="429"/>
      <c r="AB25" s="429"/>
    </row>
    <row r="26" spans="2:28" s="420" customFormat="1" ht="26.25" thickBot="1" x14ac:dyDescent="0.3">
      <c r="B26" s="920" t="s">
        <v>329</v>
      </c>
      <c r="C26" s="921"/>
      <c r="D26" s="921"/>
      <c r="E26" s="922"/>
      <c r="F26" s="430" t="s">
        <v>330</v>
      </c>
      <c r="G26" s="431" t="s">
        <v>331</v>
      </c>
      <c r="H26" s="432" t="s">
        <v>332</v>
      </c>
      <c r="I26" s="433" t="s">
        <v>333</v>
      </c>
      <c r="J26" s="430" t="s">
        <v>330</v>
      </c>
      <c r="K26" s="431" t="s">
        <v>331</v>
      </c>
      <c r="L26" s="432" t="s">
        <v>332</v>
      </c>
      <c r="M26" s="433" t="s">
        <v>333</v>
      </c>
      <c r="N26" s="430" t="s">
        <v>330</v>
      </c>
      <c r="O26" s="431" t="s">
        <v>331</v>
      </c>
      <c r="P26" s="432" t="s">
        <v>332</v>
      </c>
      <c r="Q26" s="433" t="s">
        <v>333</v>
      </c>
      <c r="R26" s="961"/>
      <c r="S26" s="961"/>
      <c r="T26" s="978"/>
      <c r="U26" s="434"/>
      <c r="V26" s="434"/>
      <c r="W26" s="434"/>
      <c r="X26" s="435"/>
      <c r="Y26" s="435"/>
      <c r="Z26" s="435"/>
      <c r="AA26" s="435"/>
      <c r="AB26" s="435"/>
    </row>
    <row r="27" spans="2:28" s="420" customFormat="1" ht="16.5" thickBot="1" x14ac:dyDescent="0.3">
      <c r="B27" s="980" t="s">
        <v>416</v>
      </c>
      <c r="C27" s="981"/>
      <c r="D27" s="981"/>
      <c r="E27" s="982"/>
      <c r="F27" s="436">
        <v>6500</v>
      </c>
      <c r="G27" s="437">
        <v>6500</v>
      </c>
      <c r="H27" s="438">
        <f>G27-F27</f>
        <v>0</v>
      </c>
      <c r="I27" s="439">
        <v>4000</v>
      </c>
      <c r="J27" s="436">
        <v>5008</v>
      </c>
      <c r="K27" s="437">
        <v>5988</v>
      </c>
      <c r="L27" s="438">
        <f>K27-J27</f>
        <v>980</v>
      </c>
      <c r="M27" s="439">
        <v>4000</v>
      </c>
      <c r="N27" s="436">
        <v>7804</v>
      </c>
      <c r="O27" s="437">
        <v>9390</v>
      </c>
      <c r="P27" s="438">
        <f>O27-N27</f>
        <v>1586</v>
      </c>
      <c r="Q27" s="439">
        <v>4439</v>
      </c>
      <c r="R27" s="440">
        <f>J27/F27</f>
        <v>0.77046153846153842</v>
      </c>
      <c r="S27" s="440">
        <f>K27/G27</f>
        <v>0.92123076923076919</v>
      </c>
      <c r="T27" s="441">
        <f>L27-P27</f>
        <v>-606</v>
      </c>
      <c r="U27" s="442"/>
      <c r="V27" s="442"/>
      <c r="W27" s="442"/>
      <c r="X27" s="443"/>
      <c r="Y27" s="443"/>
      <c r="Z27" s="443"/>
      <c r="AA27" s="443"/>
      <c r="AB27" s="443"/>
    </row>
    <row r="28" spans="2:28" s="420" customFormat="1" ht="16.5" thickBot="1" x14ac:dyDescent="0.3">
      <c r="B28" s="928" t="s">
        <v>334</v>
      </c>
      <c r="C28" s="929"/>
      <c r="D28" s="929"/>
      <c r="E28" s="930"/>
      <c r="F28" s="444">
        <f t="shared" ref="F28:Q28" si="9">SUM(F27:F27)</f>
        <v>6500</v>
      </c>
      <c r="G28" s="444">
        <f t="shared" si="9"/>
        <v>6500</v>
      </c>
      <c r="H28" s="445">
        <f t="shared" si="9"/>
        <v>0</v>
      </c>
      <c r="I28" s="446">
        <f t="shared" si="9"/>
        <v>4000</v>
      </c>
      <c r="J28" s="444">
        <f t="shared" si="9"/>
        <v>5008</v>
      </c>
      <c r="K28" s="444">
        <f t="shared" si="9"/>
        <v>5988</v>
      </c>
      <c r="L28" s="445">
        <f t="shared" si="9"/>
        <v>980</v>
      </c>
      <c r="M28" s="446">
        <f t="shared" si="9"/>
        <v>4000</v>
      </c>
      <c r="N28" s="444">
        <f t="shared" si="9"/>
        <v>7804</v>
      </c>
      <c r="O28" s="444">
        <f t="shared" si="9"/>
        <v>9390</v>
      </c>
      <c r="P28" s="445">
        <f t="shared" si="9"/>
        <v>1586</v>
      </c>
      <c r="Q28" s="446">
        <f t="shared" si="9"/>
        <v>4439</v>
      </c>
      <c r="R28" s="447">
        <f>J28/F28</f>
        <v>0.77046153846153842</v>
      </c>
      <c r="S28" s="447">
        <f>K28/G28</f>
        <v>0.92123076923076919</v>
      </c>
      <c r="T28" s="448">
        <f>L28-P28</f>
        <v>-606</v>
      </c>
      <c r="U28" s="442"/>
      <c r="V28" s="442"/>
      <c r="W28" s="442"/>
      <c r="X28" s="443"/>
      <c r="Y28" s="443"/>
      <c r="Z28" s="443"/>
      <c r="AA28" s="443"/>
      <c r="AB28" s="443"/>
    </row>
    <row r="29" spans="2:28" s="450" customFormat="1" ht="13.5" thickBot="1" x14ac:dyDescent="0.25">
      <c r="B29" s="449"/>
      <c r="C29" s="449"/>
      <c r="D29" s="449"/>
      <c r="E29" s="449"/>
      <c r="F29" s="449"/>
      <c r="G29" s="449"/>
      <c r="H29" s="943">
        <f>H28+I28</f>
        <v>4000</v>
      </c>
      <c r="I29" s="938"/>
      <c r="J29" s="449"/>
      <c r="K29" s="449"/>
      <c r="L29" s="943">
        <f>L28+M28</f>
        <v>4980</v>
      </c>
      <c r="M29" s="938"/>
      <c r="N29" s="449"/>
      <c r="O29" s="449"/>
      <c r="P29" s="943">
        <f>P28+Q28</f>
        <v>6025</v>
      </c>
      <c r="Q29" s="938"/>
      <c r="U29" s="451"/>
      <c r="V29" s="451"/>
      <c r="W29" s="962"/>
      <c r="X29" s="963"/>
      <c r="Y29" s="452"/>
      <c r="Z29" s="452"/>
      <c r="AA29" s="452"/>
      <c r="AB29" s="452"/>
    </row>
    <row r="30" spans="2:28" ht="13.5" thickBot="1" x14ac:dyDescent="0.25">
      <c r="B30" s="453"/>
      <c r="C30" s="453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</row>
    <row r="31" spans="2:28" ht="13.5" thickBot="1" x14ac:dyDescent="0.25">
      <c r="B31" s="964"/>
      <c r="C31" s="965"/>
      <c r="D31" s="965"/>
      <c r="E31" s="966"/>
      <c r="F31" s="967" t="s">
        <v>335</v>
      </c>
      <c r="G31" s="968"/>
      <c r="H31" s="968"/>
      <c r="I31" s="969"/>
      <c r="J31" s="967" t="s">
        <v>336</v>
      </c>
      <c r="K31" s="968"/>
      <c r="L31" s="968"/>
      <c r="M31" s="969"/>
      <c r="N31" s="970"/>
      <c r="O31" s="970"/>
      <c r="P31" s="970"/>
      <c r="Q31" s="970"/>
    </row>
    <row r="32" spans="2:28" ht="13.5" thickBot="1" x14ac:dyDescent="0.25">
      <c r="B32" s="954" t="s">
        <v>337</v>
      </c>
      <c r="C32" s="955"/>
      <c r="D32" s="955"/>
      <c r="E32" s="956"/>
      <c r="F32" s="455" t="s">
        <v>273</v>
      </c>
      <c r="G32" s="456" t="s">
        <v>274</v>
      </c>
      <c r="H32" s="457" t="s">
        <v>338</v>
      </c>
      <c r="I32" s="458" t="s">
        <v>276</v>
      </c>
      <c r="J32" s="455" t="s">
        <v>273</v>
      </c>
      <c r="K32" s="456" t="s">
        <v>274</v>
      </c>
      <c r="L32" s="458" t="s">
        <v>338</v>
      </c>
      <c r="M32" s="458" t="s">
        <v>276</v>
      </c>
      <c r="N32" s="459"/>
      <c r="O32" s="459"/>
      <c r="P32" s="459"/>
      <c r="Q32" s="459"/>
    </row>
    <row r="33" spans="1:28" ht="13.5" thickBot="1" x14ac:dyDescent="0.25">
      <c r="B33" s="957"/>
      <c r="C33" s="958"/>
      <c r="D33" s="958"/>
      <c r="E33" s="959"/>
      <c r="F33" s="460">
        <v>712</v>
      </c>
      <c r="G33" s="461">
        <v>2463</v>
      </c>
      <c r="H33" s="462">
        <v>3338</v>
      </c>
      <c r="I33" s="463">
        <v>2287</v>
      </c>
      <c r="J33" s="460">
        <v>912</v>
      </c>
      <c r="K33" s="461">
        <v>3849</v>
      </c>
      <c r="L33" s="463">
        <v>3759</v>
      </c>
      <c r="M33" s="463">
        <v>227.5</v>
      </c>
      <c r="N33" s="464"/>
      <c r="O33" s="464"/>
      <c r="P33" s="464"/>
      <c r="Q33" s="464"/>
    </row>
    <row r="34" spans="1:28" ht="14.25" thickTop="1" thickBot="1" x14ac:dyDescent="0.25">
      <c r="B34" s="950" t="s">
        <v>339</v>
      </c>
      <c r="C34" s="951"/>
      <c r="D34" s="952" t="s">
        <v>340</v>
      </c>
      <c r="E34" s="953"/>
      <c r="F34" s="933">
        <v>8</v>
      </c>
      <c r="G34" s="934"/>
      <c r="H34" s="933">
        <v>8.32</v>
      </c>
      <c r="I34" s="935"/>
      <c r="J34" s="933">
        <v>8</v>
      </c>
      <c r="K34" s="934"/>
      <c r="L34" s="933">
        <v>7.75</v>
      </c>
      <c r="M34" s="935"/>
      <c r="N34" s="942"/>
      <c r="O34" s="942"/>
      <c r="P34" s="942"/>
      <c r="Q34" s="942"/>
    </row>
    <row r="35" spans="1:28" ht="13.5" thickBot="1" x14ac:dyDescent="0.25">
      <c r="B35" s="944" t="s">
        <v>341</v>
      </c>
      <c r="C35" s="945"/>
      <c r="D35" s="945"/>
      <c r="E35" s="946"/>
      <c r="F35" s="947" t="s">
        <v>418</v>
      </c>
      <c r="G35" s="948"/>
      <c r="H35" s="948"/>
      <c r="I35" s="949"/>
      <c r="J35" s="947" t="s">
        <v>417</v>
      </c>
      <c r="K35" s="948"/>
      <c r="L35" s="948"/>
      <c r="M35" s="949"/>
      <c r="N35" s="942"/>
      <c r="O35" s="942"/>
      <c r="P35" s="942"/>
      <c r="Q35" s="942"/>
    </row>
    <row r="36" spans="1:28" ht="13.5" thickBot="1" x14ac:dyDescent="0.25">
      <c r="B36" s="466"/>
      <c r="C36" s="466"/>
      <c r="D36" s="466"/>
      <c r="E36" s="466"/>
      <c r="F36" s="467"/>
      <c r="G36" s="467"/>
      <c r="H36" s="467"/>
      <c r="I36" s="467"/>
      <c r="J36" s="467"/>
      <c r="K36" s="467"/>
      <c r="L36" s="467"/>
      <c r="M36" s="467"/>
      <c r="N36" s="467"/>
      <c r="O36" s="467"/>
      <c r="P36" s="467"/>
      <c r="Q36" s="467"/>
    </row>
    <row r="37" spans="1:28" ht="13.5" thickBot="1" x14ac:dyDescent="0.25">
      <c r="B37" s="923"/>
      <c r="C37" s="924"/>
      <c r="D37" s="924"/>
      <c r="E37" s="925"/>
      <c r="F37" s="936" t="s">
        <v>325</v>
      </c>
      <c r="G37" s="937"/>
      <c r="H37" s="937"/>
      <c r="I37" s="937"/>
      <c r="J37" s="937"/>
      <c r="K37" s="937"/>
      <c r="L37" s="938"/>
      <c r="M37" s="468"/>
      <c r="N37" s="923"/>
      <c r="O37" s="924"/>
      <c r="P37" s="924"/>
      <c r="Q37" s="925"/>
      <c r="R37" s="936" t="s">
        <v>282</v>
      </c>
      <c r="S37" s="937"/>
      <c r="T37" s="937"/>
      <c r="U37" s="937"/>
      <c r="V37" s="937"/>
      <c r="W37" s="937"/>
      <c r="X37" s="938"/>
      <c r="Y37" s="452"/>
      <c r="Z37" s="939" t="s">
        <v>328</v>
      </c>
      <c r="AA37" s="940"/>
      <c r="AB37" s="941"/>
    </row>
    <row r="38" spans="1:28" ht="39" thickBot="1" x14ac:dyDescent="0.25">
      <c r="B38" s="920" t="s">
        <v>342</v>
      </c>
      <c r="C38" s="921"/>
      <c r="D38" s="921"/>
      <c r="E38" s="922"/>
      <c r="F38" s="469" t="s">
        <v>343</v>
      </c>
      <c r="G38" s="470" t="s">
        <v>344</v>
      </c>
      <c r="H38" s="471" t="s">
        <v>345</v>
      </c>
      <c r="I38" s="469" t="s">
        <v>346</v>
      </c>
      <c r="J38" s="472" t="s">
        <v>347</v>
      </c>
      <c r="K38" s="471" t="s">
        <v>348</v>
      </c>
      <c r="L38" s="473" t="s">
        <v>332</v>
      </c>
      <c r="M38" s="474"/>
      <c r="N38" s="920" t="s">
        <v>349</v>
      </c>
      <c r="O38" s="921"/>
      <c r="P38" s="921"/>
      <c r="Q38" s="922"/>
      <c r="R38" s="475" t="s">
        <v>343</v>
      </c>
      <c r="S38" s="476" t="s">
        <v>344</v>
      </c>
      <c r="T38" s="477" t="s">
        <v>345</v>
      </c>
      <c r="U38" s="475" t="s">
        <v>346</v>
      </c>
      <c r="V38" s="478" t="s">
        <v>347</v>
      </c>
      <c r="W38" s="477" t="s">
        <v>348</v>
      </c>
      <c r="X38" s="479" t="s">
        <v>332</v>
      </c>
      <c r="Y38" s="480"/>
      <c r="Z38" s="481" t="s">
        <v>350</v>
      </c>
      <c r="AA38" s="482" t="s">
        <v>351</v>
      </c>
      <c r="AB38" s="483" t="s">
        <v>352</v>
      </c>
    </row>
    <row r="39" spans="1:28" ht="13.5" thickBot="1" x14ac:dyDescent="0.25">
      <c r="A39" s="484"/>
      <c r="B39" s="917" t="s">
        <v>416</v>
      </c>
      <c r="C39" s="918"/>
      <c r="D39" s="918"/>
      <c r="E39" s="919"/>
      <c r="F39" s="485">
        <v>14245</v>
      </c>
      <c r="G39" s="486">
        <v>196</v>
      </c>
      <c r="H39" s="487">
        <f>F39+G39</f>
        <v>14441</v>
      </c>
      <c r="I39" s="488">
        <v>15188</v>
      </c>
      <c r="J39" s="488">
        <v>233</v>
      </c>
      <c r="K39" s="487">
        <f>I39+J39</f>
        <v>15421</v>
      </c>
      <c r="L39" s="489">
        <f>K39-H39</f>
        <v>980</v>
      </c>
      <c r="M39" s="490"/>
      <c r="N39" s="917" t="s">
        <v>416</v>
      </c>
      <c r="O39" s="918"/>
      <c r="P39" s="918"/>
      <c r="Q39" s="919"/>
      <c r="R39" s="485">
        <v>12051</v>
      </c>
      <c r="S39" s="486">
        <v>192</v>
      </c>
      <c r="T39" s="487">
        <f>R39+S39</f>
        <v>12243</v>
      </c>
      <c r="U39" s="488">
        <v>13586</v>
      </c>
      <c r="V39" s="488">
        <v>243</v>
      </c>
      <c r="W39" s="487">
        <f>U39+V39</f>
        <v>13829</v>
      </c>
      <c r="X39" s="489">
        <f>W39-T39</f>
        <v>1586</v>
      </c>
      <c r="Y39" s="491"/>
      <c r="Z39" s="492">
        <f>H39-T39</f>
        <v>2198</v>
      </c>
      <c r="AA39" s="493">
        <f>K39-W39</f>
        <v>1592</v>
      </c>
      <c r="AB39" s="494">
        <f>Z39-AA39</f>
        <v>606</v>
      </c>
    </row>
    <row r="40" spans="1:28" s="484" customFormat="1" ht="13.5" thickBot="1" x14ac:dyDescent="0.25">
      <c r="A40" s="454"/>
      <c r="B40" s="928" t="s">
        <v>334</v>
      </c>
      <c r="C40" s="929"/>
      <c r="D40" s="929"/>
      <c r="E40" s="930"/>
      <c r="F40" s="931" t="s">
        <v>353</v>
      </c>
      <c r="G40" s="932"/>
      <c r="H40" s="495">
        <f>I39-F39</f>
        <v>943</v>
      </c>
      <c r="I40" s="496" t="s">
        <v>354</v>
      </c>
      <c r="J40" s="497"/>
      <c r="K40" s="495">
        <f>J39-G39</f>
        <v>37</v>
      </c>
      <c r="L40" s="498">
        <f>H40+K40</f>
        <v>980</v>
      </c>
      <c r="M40" s="499"/>
      <c r="N40" s="928" t="s">
        <v>334</v>
      </c>
      <c r="O40" s="929"/>
      <c r="P40" s="929"/>
      <c r="Q40" s="930"/>
      <c r="R40" s="931" t="s">
        <v>353</v>
      </c>
      <c r="S40" s="932"/>
      <c r="T40" s="495">
        <f>U39-R39</f>
        <v>1535</v>
      </c>
      <c r="U40" s="496" t="s">
        <v>354</v>
      </c>
      <c r="V40" s="497"/>
      <c r="W40" s="495">
        <f>V39-S39</f>
        <v>51</v>
      </c>
      <c r="X40" s="498">
        <f>T40+W40</f>
        <v>1586</v>
      </c>
      <c r="Y40" s="500"/>
      <c r="Z40" s="501">
        <f>SUM(Z39:Z39)</f>
        <v>2198</v>
      </c>
      <c r="AA40" s="502">
        <f>SUM(AA39:AA39)</f>
        <v>1592</v>
      </c>
      <c r="AB40" s="503">
        <f>Z40-AA40</f>
        <v>606</v>
      </c>
    </row>
    <row r="41" spans="1:28" s="484" customFormat="1" ht="13.5" thickBot="1" x14ac:dyDescent="0.25">
      <c r="F41" s="504"/>
      <c r="G41" s="504"/>
      <c r="H41" s="490"/>
      <c r="I41" s="490"/>
      <c r="J41" s="490"/>
      <c r="K41" s="505"/>
      <c r="L41" s="490"/>
      <c r="M41" s="490"/>
      <c r="N41" s="490"/>
      <c r="O41" s="506"/>
      <c r="P41" s="490"/>
      <c r="Q41" s="490"/>
      <c r="R41" s="490"/>
      <c r="Y41" s="507"/>
    </row>
    <row r="42" spans="1:28" s="484" customFormat="1" ht="12.75" x14ac:dyDescent="0.2">
      <c r="F42" s="504"/>
      <c r="G42" s="504"/>
      <c r="H42" s="490"/>
      <c r="I42" s="490"/>
      <c r="J42" s="490"/>
      <c r="K42" s="505"/>
      <c r="L42" s="490"/>
      <c r="M42" s="490"/>
      <c r="N42" s="490"/>
      <c r="O42" s="506"/>
      <c r="P42" s="490"/>
      <c r="Q42" s="490"/>
      <c r="R42" s="490"/>
      <c r="Z42" s="508" t="s">
        <v>355</v>
      </c>
      <c r="AA42" s="509"/>
      <c r="AB42" s="510">
        <f>H40/T40</f>
        <v>0.61433224755700322</v>
      </c>
    </row>
    <row r="43" spans="1:28" s="484" customFormat="1" ht="13.5" thickBot="1" x14ac:dyDescent="0.25">
      <c r="F43" s="504"/>
      <c r="G43" s="504"/>
      <c r="H43" s="490"/>
      <c r="I43" s="490"/>
      <c r="J43" s="490"/>
      <c r="K43" s="505"/>
      <c r="L43" s="490"/>
      <c r="M43" s="490"/>
      <c r="N43" s="490"/>
      <c r="O43" s="506"/>
      <c r="P43" s="490"/>
      <c r="Q43" s="490"/>
      <c r="R43" s="490"/>
      <c r="Z43" s="511" t="s">
        <v>356</v>
      </c>
      <c r="AA43" s="512"/>
      <c r="AB43" s="513">
        <f>K40/W40</f>
        <v>0.72549019607843135</v>
      </c>
    </row>
    <row r="44" spans="1:28" s="484" customFormat="1" ht="13.5" thickBot="1" x14ac:dyDescent="0.25">
      <c r="A44" s="454"/>
      <c r="B44" s="454"/>
      <c r="C44" s="514" t="s">
        <v>357</v>
      </c>
      <c r="D44" s="454"/>
      <c r="E44" s="454"/>
      <c r="F44" s="454"/>
      <c r="G44" s="454"/>
      <c r="H44" s="515" t="s">
        <v>358</v>
      </c>
      <c r="I44" s="515"/>
      <c r="J44" s="516"/>
      <c r="K44" s="517"/>
      <c r="L44" s="518"/>
      <c r="M44" s="453"/>
      <c r="N44" s="453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519" t="s">
        <v>359</v>
      </c>
      <c r="AA44" s="520"/>
      <c r="AB44" s="521">
        <f>L40/X40</f>
        <v>0.61790668348045397</v>
      </c>
    </row>
    <row r="45" spans="1:28" ht="12.75" x14ac:dyDescent="0.2">
      <c r="C45" s="926" t="s">
        <v>366</v>
      </c>
      <c r="D45" s="926"/>
      <c r="J45" s="454" t="s">
        <v>98</v>
      </c>
      <c r="L45" s="927"/>
      <c r="M45" s="927"/>
      <c r="N45" s="927"/>
    </row>
    <row r="46" spans="1:28" s="484" customFormat="1" ht="12.75" x14ac:dyDescent="0.2">
      <c r="A46" s="454"/>
      <c r="B46" s="454"/>
      <c r="C46" s="514"/>
      <c r="D46" s="514"/>
      <c r="E46" s="454"/>
      <c r="F46" s="454"/>
      <c r="G46" s="454"/>
      <c r="H46" s="454"/>
      <c r="I46" s="454"/>
      <c r="K46" s="454"/>
      <c r="L46" s="453"/>
      <c r="M46" s="453"/>
      <c r="N46" s="453"/>
      <c r="O46" s="454"/>
      <c r="P46" s="454"/>
      <c r="Q46" s="454"/>
      <c r="R46" s="454"/>
      <c r="S46" s="454"/>
      <c r="T46" s="454"/>
      <c r="U46" s="454"/>
      <c r="V46" s="454"/>
      <c r="W46" s="454"/>
      <c r="X46" s="454"/>
      <c r="Y46" s="454"/>
      <c r="Z46" s="454"/>
      <c r="AA46" s="454"/>
      <c r="AB46" s="454"/>
    </row>
    <row r="47" spans="1:28" ht="12.75" x14ac:dyDescent="0.2"/>
    <row r="48" spans="1:28" ht="12.75" x14ac:dyDescent="0.2">
      <c r="J48" s="524" t="s">
        <v>280</v>
      </c>
    </row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</sheetData>
  <mergeCells count="80"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N3:Q3"/>
    <mergeCell ref="R3:U3"/>
    <mergeCell ref="V3:V4"/>
    <mergeCell ref="W3:W4"/>
    <mergeCell ref="B4:E4"/>
    <mergeCell ref="B12:E12"/>
    <mergeCell ref="B14:E14"/>
    <mergeCell ref="B17:E17"/>
    <mergeCell ref="J3:M3"/>
    <mergeCell ref="B5:E5"/>
    <mergeCell ref="C6:E6"/>
    <mergeCell ref="C8:E8"/>
    <mergeCell ref="C9:E9"/>
    <mergeCell ref="C10:E10"/>
    <mergeCell ref="C11:E11"/>
    <mergeCell ref="C7:E7"/>
    <mergeCell ref="B13:E13"/>
    <mergeCell ref="B15:E15"/>
    <mergeCell ref="B16:E16"/>
    <mergeCell ref="B18:E18"/>
    <mergeCell ref="B19:E19"/>
    <mergeCell ref="B21:E21"/>
    <mergeCell ref="B23:E23"/>
    <mergeCell ref="B20:E20"/>
    <mergeCell ref="T25:T26"/>
    <mergeCell ref="U25:X25"/>
    <mergeCell ref="B26:E26"/>
    <mergeCell ref="N25:Q25"/>
    <mergeCell ref="F25:I25"/>
    <mergeCell ref="J25:M25"/>
    <mergeCell ref="B22:E22"/>
    <mergeCell ref="B32:E33"/>
    <mergeCell ref="B28:E28"/>
    <mergeCell ref="H29:I29"/>
    <mergeCell ref="R25:R26"/>
    <mergeCell ref="S25:S26"/>
    <mergeCell ref="B31:E31"/>
    <mergeCell ref="F31:I31"/>
    <mergeCell ref="J31:M31"/>
    <mergeCell ref="N31:Q31"/>
    <mergeCell ref="B27:E27"/>
    <mergeCell ref="B35:E35"/>
    <mergeCell ref="F35:I35"/>
    <mergeCell ref="J35:M35"/>
    <mergeCell ref="N35:Q35"/>
    <mergeCell ref="B34:C34"/>
    <mergeCell ref="D34:E34"/>
    <mergeCell ref="F34:G34"/>
    <mergeCell ref="H34:I34"/>
    <mergeCell ref="Z37:AB37"/>
    <mergeCell ref="N34:O34"/>
    <mergeCell ref="P34:Q34"/>
    <mergeCell ref="F37:L37"/>
    <mergeCell ref="L29:M29"/>
    <mergeCell ref="P29:Q29"/>
    <mergeCell ref="W29:X29"/>
    <mergeCell ref="J34:K34"/>
    <mergeCell ref="L34:M34"/>
    <mergeCell ref="R40:S40"/>
    <mergeCell ref="N37:Q37"/>
    <mergeCell ref="R37:X37"/>
    <mergeCell ref="C45:D45"/>
    <mergeCell ref="L45:N45"/>
    <mergeCell ref="B40:E40"/>
    <mergeCell ref="F40:G40"/>
    <mergeCell ref="N40:Q40"/>
    <mergeCell ref="B39:E39"/>
    <mergeCell ref="N39:Q39"/>
    <mergeCell ref="B38:E38"/>
    <mergeCell ref="N38:Q38"/>
    <mergeCell ref="B37:E37"/>
  </mergeCells>
  <pageMargins left="0.7" right="0.7" top="0.78740157499999996" bottom="0.78740157499999996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9"/>
  <sheetViews>
    <sheetView workbookViewId="0">
      <selection activeCell="F3" sqref="F3:G3"/>
    </sheetView>
  </sheetViews>
  <sheetFormatPr defaultRowHeight="15" x14ac:dyDescent="0.25"/>
  <cols>
    <col min="1" max="1" width="2.7109375" style="191" customWidth="1"/>
    <col min="2" max="2" width="44.42578125" style="191" customWidth="1"/>
    <col min="3" max="3" width="12.42578125" style="191" customWidth="1"/>
    <col min="4" max="4" width="7.140625" style="191" customWidth="1"/>
    <col min="5" max="5" width="44.42578125" style="191" customWidth="1"/>
    <col min="6" max="6" width="12.42578125" style="191" customWidth="1"/>
    <col min="7" max="7" width="3.42578125" style="191" customWidth="1"/>
    <col min="8" max="8" width="2.85546875" style="191" customWidth="1"/>
    <col min="9" max="11" width="12.28515625" style="191" hidden="1" customWidth="1"/>
    <col min="12" max="1024" width="9.7109375" style="191" hidden="1" customWidth="1"/>
    <col min="1025" max="1025" width="10.28515625" style="242" customWidth="1"/>
    <col min="1026" max="16384" width="9.140625" style="242"/>
  </cols>
  <sheetData>
    <row r="1" spans="1:8" ht="18" x14ac:dyDescent="0.25">
      <c r="A1" s="188"/>
      <c r="B1" s="189" t="s">
        <v>0</v>
      </c>
      <c r="C1" s="190"/>
      <c r="D1" s="190"/>
      <c r="E1" s="190"/>
      <c r="F1" s="190"/>
      <c r="G1" s="190"/>
      <c r="H1" s="188"/>
    </row>
    <row r="2" spans="1:8" x14ac:dyDescent="0.25">
      <c r="A2" s="188"/>
      <c r="B2" s="192"/>
      <c r="C2" s="192"/>
      <c r="D2" s="192"/>
      <c r="E2" s="192"/>
      <c r="F2" s="192"/>
      <c r="G2" s="192"/>
      <c r="H2" s="188"/>
    </row>
    <row r="3" spans="1:8" ht="16.5" x14ac:dyDescent="0.25">
      <c r="A3" s="188"/>
      <c r="B3" s="1039" t="s">
        <v>1</v>
      </c>
      <c r="C3" s="1039"/>
      <c r="D3" s="1039"/>
      <c r="E3" s="1039"/>
      <c r="F3" s="1040">
        <v>42004</v>
      </c>
      <c r="G3" s="1040"/>
      <c r="H3" s="188"/>
    </row>
    <row r="4" spans="1:8" s="195" customFormat="1" ht="12.75" x14ac:dyDescent="0.2">
      <c r="A4" s="193"/>
      <c r="B4" s="194"/>
      <c r="C4" s="194"/>
      <c r="D4" s="194"/>
      <c r="E4" s="194"/>
      <c r="F4" s="194"/>
      <c r="G4" s="194"/>
      <c r="H4" s="193"/>
    </row>
    <row r="5" spans="1:8" x14ac:dyDescent="0.25">
      <c r="A5" s="188"/>
      <c r="B5" s="196" t="s">
        <v>2</v>
      </c>
      <c r="C5" s="1041" t="s">
        <v>188</v>
      </c>
      <c r="D5" s="1041"/>
      <c r="E5" s="1041"/>
      <c r="F5" s="1041"/>
      <c r="G5" s="192"/>
      <c r="H5" s="188"/>
    </row>
    <row r="6" spans="1:8" x14ac:dyDescent="0.25">
      <c r="A6" s="188"/>
      <c r="B6" s="197"/>
      <c r="C6" s="197"/>
      <c r="D6" s="197"/>
      <c r="E6" s="197"/>
      <c r="F6" s="197"/>
      <c r="G6" s="197"/>
      <c r="H6" s="188"/>
    </row>
    <row r="7" spans="1:8" ht="15.75" x14ac:dyDescent="0.25">
      <c r="A7" s="188"/>
      <c r="B7" s="198" t="s">
        <v>4</v>
      </c>
      <c r="C7" s="197"/>
      <c r="D7" s="197"/>
      <c r="E7" s="197"/>
      <c r="F7" s="197"/>
      <c r="G7" s="197"/>
      <c r="H7" s="188"/>
    </row>
    <row r="8" spans="1:8" x14ac:dyDescent="0.25">
      <c r="A8" s="188"/>
      <c r="B8" s="199" t="s">
        <v>5</v>
      </c>
      <c r="C8" s="200" t="s">
        <v>6</v>
      </c>
      <c r="D8" s="201"/>
      <c r="E8" s="202" t="s">
        <v>7</v>
      </c>
      <c r="F8" s="200" t="s">
        <v>6</v>
      </c>
      <c r="G8" s="197"/>
      <c r="H8" s="188"/>
    </row>
    <row r="9" spans="1:8" x14ac:dyDescent="0.25">
      <c r="A9" s="188"/>
      <c r="B9" s="203" t="s">
        <v>8</v>
      </c>
      <c r="C9" s="204">
        <v>20310</v>
      </c>
      <c r="D9" s="197"/>
      <c r="E9" s="205" t="s">
        <v>9</v>
      </c>
      <c r="F9" s="204">
        <v>1535.5</v>
      </c>
      <c r="G9" s="197"/>
      <c r="H9" s="188"/>
    </row>
    <row r="10" spans="1:8" x14ac:dyDescent="0.25">
      <c r="A10" s="188"/>
      <c r="B10" s="203" t="s">
        <v>10</v>
      </c>
      <c r="C10" s="204">
        <v>18000</v>
      </c>
      <c r="D10" s="197"/>
      <c r="E10" s="205" t="s">
        <v>11</v>
      </c>
      <c r="F10" s="204">
        <v>0</v>
      </c>
      <c r="G10" s="197"/>
      <c r="H10" s="188"/>
    </row>
    <row r="11" spans="1:8" x14ac:dyDescent="0.25">
      <c r="A11" s="188"/>
      <c r="B11" s="206" t="s">
        <v>12</v>
      </c>
      <c r="C11" s="207">
        <v>25</v>
      </c>
      <c r="D11" s="197"/>
      <c r="E11" s="205" t="s">
        <v>13</v>
      </c>
      <c r="F11" s="204">
        <v>1180</v>
      </c>
      <c r="G11" s="197"/>
      <c r="H11" s="188"/>
    </row>
    <row r="12" spans="1:8" x14ac:dyDescent="0.25">
      <c r="A12" s="188"/>
      <c r="B12" s="203" t="s">
        <v>14</v>
      </c>
      <c r="C12" s="204">
        <v>1170</v>
      </c>
      <c r="D12" s="197"/>
      <c r="E12" s="205" t="s">
        <v>15</v>
      </c>
      <c r="F12" s="204">
        <v>800</v>
      </c>
      <c r="G12" s="197"/>
      <c r="H12" s="188"/>
    </row>
    <row r="13" spans="1:8" x14ac:dyDescent="0.25">
      <c r="A13" s="188"/>
      <c r="B13" s="203" t="s">
        <v>189</v>
      </c>
      <c r="C13" s="204">
        <v>2600</v>
      </c>
      <c r="D13" s="197"/>
      <c r="E13" s="205" t="s">
        <v>17</v>
      </c>
      <c r="F13" s="204">
        <v>220</v>
      </c>
      <c r="G13" s="197"/>
      <c r="H13" s="188"/>
    </row>
    <row r="14" spans="1:8" x14ac:dyDescent="0.25">
      <c r="A14" s="188"/>
      <c r="B14" s="203" t="s">
        <v>18</v>
      </c>
      <c r="C14" s="204">
        <v>0</v>
      </c>
      <c r="D14" s="197"/>
      <c r="E14" s="205" t="s">
        <v>19</v>
      </c>
      <c r="F14" s="204">
        <v>0</v>
      </c>
      <c r="G14" s="197"/>
      <c r="H14" s="188"/>
    </row>
    <row r="15" spans="1:8" x14ac:dyDescent="0.25">
      <c r="A15" s="188"/>
      <c r="B15" s="203" t="s">
        <v>20</v>
      </c>
      <c r="C15" s="204">
        <v>0</v>
      </c>
      <c r="D15" s="197"/>
      <c r="E15" s="202" t="s">
        <v>21</v>
      </c>
      <c r="F15" s="208">
        <v>3735.5</v>
      </c>
      <c r="G15" s="197"/>
      <c r="H15" s="188"/>
    </row>
    <row r="16" spans="1:8" x14ac:dyDescent="0.25">
      <c r="A16" s="188"/>
      <c r="B16" s="203" t="s">
        <v>22</v>
      </c>
      <c r="C16" s="204">
        <v>0</v>
      </c>
      <c r="D16" s="197"/>
      <c r="E16" s="205"/>
      <c r="F16" s="209"/>
      <c r="G16" s="197"/>
      <c r="H16" s="188"/>
    </row>
    <row r="17" spans="1:8" x14ac:dyDescent="0.25">
      <c r="A17" s="188"/>
      <c r="B17" s="199" t="s">
        <v>23</v>
      </c>
      <c r="C17" s="208">
        <v>42105</v>
      </c>
      <c r="D17" s="197"/>
      <c r="E17" s="205" t="s">
        <v>24</v>
      </c>
      <c r="F17" s="209">
        <v>2061.8000000000002</v>
      </c>
      <c r="G17" s="197"/>
      <c r="H17" s="188"/>
    </row>
    <row r="18" spans="1:8" x14ac:dyDescent="0.25">
      <c r="A18" s="188"/>
      <c r="B18" s="203"/>
      <c r="C18" s="209"/>
      <c r="D18" s="197"/>
      <c r="E18" s="210" t="s">
        <v>190</v>
      </c>
      <c r="F18" s="211">
        <v>210.7</v>
      </c>
      <c r="G18" s="197"/>
      <c r="H18" s="188"/>
    </row>
    <row r="19" spans="1:8" x14ac:dyDescent="0.25">
      <c r="A19" s="188"/>
      <c r="B19" s="203" t="s">
        <v>26</v>
      </c>
      <c r="C19" s="204">
        <v>20857</v>
      </c>
      <c r="D19" s="197"/>
      <c r="E19" s="212" t="s">
        <v>191</v>
      </c>
      <c r="F19" s="213">
        <v>120</v>
      </c>
      <c r="G19" s="197"/>
      <c r="H19" s="188"/>
    </row>
    <row r="20" spans="1:8" x14ac:dyDescent="0.25">
      <c r="A20" s="188"/>
      <c r="B20" s="203" t="s">
        <v>28</v>
      </c>
      <c r="C20" s="204">
        <v>15120</v>
      </c>
      <c r="D20" s="197"/>
      <c r="E20" s="212" t="s">
        <v>192</v>
      </c>
      <c r="F20" s="213">
        <v>515.20000000000005</v>
      </c>
      <c r="G20" s="197"/>
      <c r="H20" s="188"/>
    </row>
    <row r="21" spans="1:8" x14ac:dyDescent="0.25">
      <c r="A21" s="188"/>
      <c r="B21" s="203" t="s">
        <v>30</v>
      </c>
      <c r="C21" s="204">
        <v>4943</v>
      </c>
      <c r="D21" s="197"/>
      <c r="E21" s="212" t="s">
        <v>193</v>
      </c>
      <c r="F21" s="213">
        <v>770.2</v>
      </c>
      <c r="G21" s="197"/>
      <c r="H21" s="188"/>
    </row>
    <row r="22" spans="1:8" x14ac:dyDescent="0.25">
      <c r="A22" s="188"/>
      <c r="B22" s="203" t="s">
        <v>32</v>
      </c>
      <c r="C22" s="204">
        <v>1180</v>
      </c>
      <c r="D22" s="197"/>
      <c r="E22" s="212" t="s">
        <v>194</v>
      </c>
      <c r="F22" s="213">
        <v>79.7</v>
      </c>
      <c r="G22" s="197"/>
      <c r="H22" s="188"/>
    </row>
    <row r="23" spans="1:8" x14ac:dyDescent="0.25">
      <c r="A23" s="188"/>
      <c r="B23" s="203" t="s">
        <v>34</v>
      </c>
      <c r="C23" s="204">
        <v>0</v>
      </c>
      <c r="D23" s="197"/>
      <c r="E23" s="210" t="s">
        <v>195</v>
      </c>
      <c r="F23" s="213">
        <v>366</v>
      </c>
      <c r="G23" s="197"/>
      <c r="H23" s="188"/>
    </row>
    <row r="24" spans="1:8" x14ac:dyDescent="0.25">
      <c r="A24" s="188"/>
      <c r="B24" s="199" t="s">
        <v>35</v>
      </c>
      <c r="C24" s="208">
        <v>42100</v>
      </c>
      <c r="D24" s="197"/>
      <c r="E24" s="205" t="s">
        <v>36</v>
      </c>
      <c r="F24" s="204">
        <v>0</v>
      </c>
      <c r="G24" s="197"/>
      <c r="H24" s="188"/>
    </row>
    <row r="25" spans="1:8" x14ac:dyDescent="0.25">
      <c r="A25" s="188"/>
      <c r="B25" s="203"/>
      <c r="C25" s="209"/>
      <c r="D25" s="197"/>
      <c r="E25" s="205" t="s">
        <v>37</v>
      </c>
      <c r="F25" s="204">
        <v>0</v>
      </c>
      <c r="G25" s="197"/>
      <c r="H25" s="188"/>
    </row>
    <row r="26" spans="1:8" x14ac:dyDescent="0.25">
      <c r="A26" s="188"/>
      <c r="B26" s="214" t="s">
        <v>38</v>
      </c>
      <c r="C26" s="215">
        <v>5</v>
      </c>
      <c r="D26" s="197"/>
      <c r="E26" s="202" t="s">
        <v>39</v>
      </c>
      <c r="F26" s="208">
        <v>2061.8000000000002</v>
      </c>
      <c r="G26" s="197"/>
      <c r="H26" s="188"/>
    </row>
    <row r="27" spans="1:8" x14ac:dyDescent="0.25">
      <c r="A27" s="188"/>
      <c r="B27" s="203" t="s">
        <v>40</v>
      </c>
      <c r="C27" s="204">
        <v>1</v>
      </c>
      <c r="D27" s="197"/>
      <c r="E27" s="205"/>
      <c r="F27" s="209"/>
      <c r="G27" s="197"/>
      <c r="H27" s="188"/>
    </row>
    <row r="28" spans="1:8" x14ac:dyDescent="0.25">
      <c r="A28" s="188"/>
      <c r="B28" s="203" t="s">
        <v>41</v>
      </c>
      <c r="C28" s="204">
        <v>4</v>
      </c>
      <c r="D28" s="197"/>
      <c r="E28" s="202" t="s">
        <v>42</v>
      </c>
      <c r="F28" s="208">
        <v>1673.7</v>
      </c>
      <c r="G28" s="197"/>
      <c r="H28" s="188"/>
    </row>
    <row r="29" spans="1:8" x14ac:dyDescent="0.25">
      <c r="A29" s="188"/>
      <c r="B29" s="197"/>
      <c r="C29" s="216"/>
      <c r="D29" s="197"/>
      <c r="E29" s="197"/>
      <c r="F29" s="197"/>
      <c r="G29" s="197"/>
      <c r="H29" s="188"/>
    </row>
    <row r="30" spans="1:8" ht="15.75" x14ac:dyDescent="0.25">
      <c r="A30" s="188"/>
      <c r="B30" s="198" t="s">
        <v>43</v>
      </c>
      <c r="C30" s="198"/>
      <c r="D30" s="198"/>
      <c r="E30" s="197"/>
      <c r="F30" s="197"/>
      <c r="G30" s="198"/>
      <c r="H30" s="188"/>
    </row>
    <row r="31" spans="1:8" x14ac:dyDescent="0.25">
      <c r="A31" s="188"/>
      <c r="B31" s="199" t="s">
        <v>196</v>
      </c>
      <c r="C31" s="200" t="s">
        <v>6</v>
      </c>
      <c r="D31" s="201"/>
      <c r="E31" s="199" t="s">
        <v>45</v>
      </c>
      <c r="F31" s="200" t="s">
        <v>6</v>
      </c>
      <c r="G31" s="201"/>
      <c r="H31" s="188"/>
    </row>
    <row r="32" spans="1:8" x14ac:dyDescent="0.25">
      <c r="A32" s="188"/>
      <c r="B32" s="217" t="s">
        <v>46</v>
      </c>
      <c r="C32" s="218">
        <v>334.5</v>
      </c>
      <c r="D32" s="197"/>
      <c r="E32" s="217" t="s">
        <v>47</v>
      </c>
      <c r="F32" s="218">
        <v>146</v>
      </c>
      <c r="G32" s="197"/>
      <c r="H32" s="188"/>
    </row>
    <row r="33" spans="1:8" x14ac:dyDescent="0.25">
      <c r="A33" s="188"/>
      <c r="B33" s="203" t="s">
        <v>48</v>
      </c>
      <c r="C33" s="204">
        <v>2.6</v>
      </c>
      <c r="D33" s="197"/>
      <c r="E33" s="203" t="s">
        <v>48</v>
      </c>
      <c r="F33" s="204">
        <v>0</v>
      </c>
      <c r="G33" s="197"/>
      <c r="H33" s="188"/>
    </row>
    <row r="34" spans="1:8" x14ac:dyDescent="0.25">
      <c r="A34" s="188"/>
      <c r="B34" s="203" t="s">
        <v>49</v>
      </c>
      <c r="C34" s="204">
        <v>334.2</v>
      </c>
      <c r="D34" s="197"/>
      <c r="E34" s="203"/>
      <c r="F34" s="209"/>
      <c r="G34" s="197"/>
      <c r="H34" s="188"/>
    </row>
    <row r="35" spans="1:8" x14ac:dyDescent="0.25">
      <c r="A35" s="188"/>
      <c r="B35" s="199" t="s">
        <v>21</v>
      </c>
      <c r="C35" s="208">
        <v>671.3</v>
      </c>
      <c r="D35" s="197"/>
      <c r="E35" s="199" t="s">
        <v>21</v>
      </c>
      <c r="F35" s="208">
        <v>146</v>
      </c>
      <c r="G35" s="197"/>
      <c r="H35" s="188"/>
    </row>
    <row r="36" spans="1:8" x14ac:dyDescent="0.25">
      <c r="A36" s="188"/>
      <c r="B36" s="203"/>
      <c r="C36" s="209"/>
      <c r="D36" s="197"/>
      <c r="E36" s="203"/>
      <c r="F36" s="209"/>
      <c r="G36" s="197"/>
      <c r="H36" s="188"/>
    </row>
    <row r="37" spans="1:8" x14ac:dyDescent="0.25">
      <c r="A37" s="188"/>
      <c r="B37" s="203" t="s">
        <v>50</v>
      </c>
      <c r="C37" s="204">
        <v>0</v>
      </c>
      <c r="D37" s="197"/>
      <c r="E37" s="203" t="s">
        <v>51</v>
      </c>
      <c r="F37" s="204">
        <v>0</v>
      </c>
      <c r="G37" s="197"/>
      <c r="H37" s="188"/>
    </row>
    <row r="38" spans="1:8" x14ac:dyDescent="0.25">
      <c r="A38" s="188"/>
      <c r="B38" s="203" t="s">
        <v>52</v>
      </c>
      <c r="C38" s="204">
        <v>334.2</v>
      </c>
      <c r="D38" s="197"/>
      <c r="E38" s="203"/>
      <c r="F38" s="209"/>
      <c r="G38" s="197"/>
      <c r="H38" s="188"/>
    </row>
    <row r="39" spans="1:8" x14ac:dyDescent="0.25">
      <c r="A39" s="188"/>
      <c r="B39" s="203" t="s">
        <v>53</v>
      </c>
      <c r="C39" s="204">
        <v>0</v>
      </c>
      <c r="D39" s="197"/>
      <c r="E39" s="203"/>
      <c r="F39" s="209"/>
      <c r="G39" s="197"/>
      <c r="H39" s="188"/>
    </row>
    <row r="40" spans="1:8" x14ac:dyDescent="0.25">
      <c r="A40" s="188"/>
      <c r="B40" s="199" t="s">
        <v>39</v>
      </c>
      <c r="C40" s="208">
        <v>334.2</v>
      </c>
      <c r="D40" s="197"/>
      <c r="E40" s="199" t="s">
        <v>39</v>
      </c>
      <c r="F40" s="208">
        <v>0</v>
      </c>
      <c r="G40" s="197"/>
      <c r="H40" s="188"/>
    </row>
    <row r="41" spans="1:8" x14ac:dyDescent="0.25">
      <c r="A41" s="188"/>
      <c r="B41" s="203"/>
      <c r="C41" s="209"/>
      <c r="D41" s="197"/>
      <c r="E41" s="203"/>
      <c r="F41" s="209"/>
      <c r="G41" s="197"/>
      <c r="H41" s="188"/>
    </row>
    <row r="42" spans="1:8" x14ac:dyDescent="0.25">
      <c r="A42" s="188"/>
      <c r="B42" s="199" t="s">
        <v>54</v>
      </c>
      <c r="C42" s="208">
        <v>337.1</v>
      </c>
      <c r="D42" s="201"/>
      <c r="E42" s="199" t="s">
        <v>197</v>
      </c>
      <c r="F42" s="208">
        <v>146</v>
      </c>
      <c r="G42" s="201"/>
      <c r="H42" s="188"/>
    </row>
    <row r="43" spans="1:8" x14ac:dyDescent="0.25">
      <c r="A43" s="188"/>
      <c r="B43" s="197"/>
      <c r="C43" s="197"/>
      <c r="D43" s="197"/>
      <c r="E43" s="197"/>
      <c r="F43" s="197"/>
      <c r="G43" s="197"/>
      <c r="H43" s="188"/>
    </row>
    <row r="44" spans="1:8" ht="15.75" x14ac:dyDescent="0.25">
      <c r="A44" s="188"/>
      <c r="B44" s="219" t="s">
        <v>56</v>
      </c>
      <c r="C44" s="188"/>
      <c r="D44" s="197"/>
      <c r="E44" s="198" t="s">
        <v>57</v>
      </c>
      <c r="F44" s="197"/>
      <c r="G44" s="197"/>
      <c r="H44" s="188"/>
    </row>
    <row r="45" spans="1:8" x14ac:dyDescent="0.25">
      <c r="A45" s="188"/>
      <c r="B45" s="203" t="s">
        <v>58</v>
      </c>
      <c r="C45" s="220">
        <v>233.2</v>
      </c>
      <c r="D45" s="197"/>
      <c r="E45" s="203" t="s">
        <v>59</v>
      </c>
      <c r="F45" s="204">
        <v>299.60000000000002</v>
      </c>
      <c r="G45" s="197"/>
      <c r="H45" s="188"/>
    </row>
    <row r="46" spans="1:8" x14ac:dyDescent="0.25">
      <c r="A46" s="188"/>
      <c r="B46" s="221" t="s">
        <v>60</v>
      </c>
      <c r="C46" s="220">
        <v>143.5</v>
      </c>
      <c r="D46" s="197"/>
      <c r="E46" s="222" t="s">
        <v>61</v>
      </c>
      <c r="F46" s="223">
        <v>34.6</v>
      </c>
      <c r="G46" s="197"/>
      <c r="H46" s="188"/>
    </row>
    <row r="47" spans="1:8" x14ac:dyDescent="0.25">
      <c r="A47" s="188"/>
      <c r="B47" s="199" t="s">
        <v>21</v>
      </c>
      <c r="C47" s="224">
        <v>376.7</v>
      </c>
      <c r="D47" s="197"/>
      <c r="E47" s="199" t="s">
        <v>62</v>
      </c>
      <c r="F47" s="225">
        <v>334.2</v>
      </c>
      <c r="G47" s="197"/>
      <c r="H47" s="188"/>
    </row>
    <row r="48" spans="1:8" x14ac:dyDescent="0.25">
      <c r="A48" s="188"/>
      <c r="B48" s="221"/>
      <c r="C48" s="226"/>
      <c r="D48" s="197"/>
      <c r="E48" s="201"/>
      <c r="F48" s="227"/>
      <c r="G48" s="197"/>
      <c r="H48" s="188"/>
    </row>
    <row r="49" spans="1:8" x14ac:dyDescent="0.25">
      <c r="A49" s="188"/>
      <c r="B49" s="221" t="s">
        <v>63</v>
      </c>
      <c r="C49" s="220">
        <v>81.5</v>
      </c>
      <c r="D49" s="197"/>
      <c r="E49" s="201"/>
      <c r="F49" s="227"/>
      <c r="G49" s="197"/>
      <c r="H49" s="188"/>
    </row>
    <row r="50" spans="1:8" ht="15.75" x14ac:dyDescent="0.25">
      <c r="A50" s="188"/>
      <c r="B50" s="221" t="s">
        <v>64</v>
      </c>
      <c r="C50" s="220">
        <v>0</v>
      </c>
      <c r="D50" s="197"/>
      <c r="E50" s="198" t="s">
        <v>65</v>
      </c>
      <c r="F50" s="227"/>
      <c r="G50" s="197"/>
      <c r="H50" s="188"/>
    </row>
    <row r="51" spans="1:8" x14ac:dyDescent="0.25">
      <c r="A51" s="188"/>
      <c r="B51" s="221" t="s">
        <v>66</v>
      </c>
      <c r="C51" s="220">
        <v>0</v>
      </c>
      <c r="D51" s="197"/>
      <c r="E51" s="228" t="s">
        <v>67</v>
      </c>
      <c r="F51" s="204">
        <v>3323.8</v>
      </c>
      <c r="G51" s="188"/>
      <c r="H51" s="188"/>
    </row>
    <row r="52" spans="1:8" x14ac:dyDescent="0.25">
      <c r="A52" s="188"/>
      <c r="B52" s="221" t="s">
        <v>68</v>
      </c>
      <c r="C52" s="220">
        <v>0</v>
      </c>
      <c r="D52" s="197"/>
      <c r="E52" s="228" t="s">
        <v>69</v>
      </c>
      <c r="F52" s="204">
        <v>240.5</v>
      </c>
      <c r="G52" s="188"/>
      <c r="H52" s="188"/>
    </row>
    <row r="53" spans="1:8" x14ac:dyDescent="0.25">
      <c r="A53" s="188"/>
      <c r="B53" s="221" t="s">
        <v>70</v>
      </c>
      <c r="C53" s="220">
        <v>68</v>
      </c>
      <c r="D53" s="197"/>
      <c r="E53" s="228" t="s">
        <v>71</v>
      </c>
      <c r="F53" s="204">
        <v>0</v>
      </c>
      <c r="G53" s="188"/>
      <c r="H53" s="188"/>
    </row>
    <row r="54" spans="1:8" x14ac:dyDescent="0.25">
      <c r="A54" s="188"/>
      <c r="B54" s="221" t="s">
        <v>72</v>
      </c>
      <c r="C54" s="220">
        <v>4</v>
      </c>
      <c r="D54" s="197"/>
      <c r="E54" s="201"/>
      <c r="F54" s="227"/>
      <c r="G54" s="197"/>
      <c r="H54" s="188"/>
    </row>
    <row r="55" spans="1:8" ht="15.75" x14ac:dyDescent="0.25">
      <c r="A55" s="188"/>
      <c r="B55" s="199" t="s">
        <v>39</v>
      </c>
      <c r="C55" s="229">
        <v>153.5</v>
      </c>
      <c r="D55" s="197"/>
      <c r="E55" s="198" t="s">
        <v>73</v>
      </c>
      <c r="F55" s="227"/>
      <c r="G55" s="197"/>
      <c r="H55" s="188"/>
    </row>
    <row r="56" spans="1:8" x14ac:dyDescent="0.25">
      <c r="A56" s="188"/>
      <c r="B56" s="230"/>
      <c r="C56" s="231"/>
      <c r="D56" s="197"/>
      <c r="E56" s="203" t="s">
        <v>74</v>
      </c>
      <c r="F56" s="204">
        <v>83425.2</v>
      </c>
      <c r="G56" s="197"/>
      <c r="H56" s="188"/>
    </row>
    <row r="57" spans="1:8" x14ac:dyDescent="0.25">
      <c r="A57" s="188"/>
      <c r="B57" s="199" t="s">
        <v>75</v>
      </c>
      <c r="C57" s="208">
        <v>223.2</v>
      </c>
      <c r="D57" s="197"/>
      <c r="E57" s="203" t="s">
        <v>76</v>
      </c>
      <c r="F57" s="204">
        <v>90073</v>
      </c>
      <c r="G57" s="197"/>
      <c r="H57" s="188"/>
    </row>
    <row r="58" spans="1:8" ht="15.75" x14ac:dyDescent="0.25">
      <c r="A58" s="188"/>
      <c r="B58" s="188"/>
      <c r="C58" s="188"/>
      <c r="D58" s="197"/>
      <c r="E58" s="198"/>
      <c r="F58" s="227"/>
      <c r="G58" s="197"/>
      <c r="H58" s="188"/>
    </row>
    <row r="59" spans="1:8" ht="15.75" x14ac:dyDescent="0.25">
      <c r="A59" s="188"/>
      <c r="B59" s="198" t="s">
        <v>77</v>
      </c>
      <c r="C59" s="197"/>
      <c r="D59" s="197"/>
      <c r="E59" s="198" t="s">
        <v>78</v>
      </c>
      <c r="F59" s="227"/>
      <c r="G59" s="197"/>
      <c r="H59" s="188"/>
    </row>
    <row r="60" spans="1:8" x14ac:dyDescent="0.25">
      <c r="A60" s="188"/>
      <c r="B60" s="202" t="s">
        <v>79</v>
      </c>
      <c r="C60" s="225">
        <v>0</v>
      </c>
      <c r="D60" s="197"/>
      <c r="E60" s="203" t="s">
        <v>80</v>
      </c>
      <c r="F60" s="204">
        <v>6534.1</v>
      </c>
      <c r="G60" s="197"/>
      <c r="H60" s="188"/>
    </row>
    <row r="61" spans="1:8" x14ac:dyDescent="0.25">
      <c r="A61" s="188"/>
      <c r="B61" s="232"/>
      <c r="C61" s="233"/>
      <c r="D61" s="197"/>
      <c r="E61" s="203" t="s">
        <v>81</v>
      </c>
      <c r="F61" s="204">
        <v>8380.6</v>
      </c>
      <c r="G61" s="197"/>
      <c r="H61" s="188"/>
    </row>
    <row r="62" spans="1:8" x14ac:dyDescent="0.25">
      <c r="A62" s="188"/>
      <c r="B62" s="205" t="s">
        <v>82</v>
      </c>
      <c r="C62" s="208">
        <v>0</v>
      </c>
      <c r="D62" s="197"/>
      <c r="E62" s="234" t="s">
        <v>83</v>
      </c>
      <c r="F62" s="208">
        <v>14914.7</v>
      </c>
      <c r="G62" s="197"/>
      <c r="H62" s="188"/>
    </row>
    <row r="63" spans="1:8" x14ac:dyDescent="0.25">
      <c r="A63" s="188"/>
      <c r="B63" s="212" t="s">
        <v>33</v>
      </c>
      <c r="C63" s="235"/>
      <c r="D63" s="197"/>
      <c r="E63" s="203" t="s">
        <v>85</v>
      </c>
      <c r="F63" s="204">
        <v>0</v>
      </c>
      <c r="G63" s="197"/>
      <c r="H63" s="188"/>
    </row>
    <row r="64" spans="1:8" x14ac:dyDescent="0.25">
      <c r="A64" s="188"/>
      <c r="B64" s="212" t="s">
        <v>33</v>
      </c>
      <c r="C64" s="235"/>
      <c r="D64" s="197"/>
      <c r="E64" s="197"/>
      <c r="F64" s="227"/>
      <c r="G64" s="197"/>
      <c r="H64" s="188"/>
    </row>
    <row r="65" spans="1:8" x14ac:dyDescent="0.25">
      <c r="A65" s="188"/>
      <c r="B65" s="212" t="s">
        <v>33</v>
      </c>
      <c r="C65" s="235"/>
      <c r="D65" s="197"/>
      <c r="E65" s="197"/>
      <c r="F65" s="227"/>
      <c r="G65" s="197"/>
      <c r="H65" s="188"/>
    </row>
    <row r="66" spans="1:8" ht="15.75" x14ac:dyDescent="0.25">
      <c r="A66" s="188"/>
      <c r="B66" s="212" t="s">
        <v>33</v>
      </c>
      <c r="C66" s="235"/>
      <c r="D66" s="197"/>
      <c r="E66" s="198" t="s">
        <v>87</v>
      </c>
      <c r="F66" s="227"/>
      <c r="G66" s="197"/>
      <c r="H66" s="188"/>
    </row>
    <row r="67" spans="1:8" x14ac:dyDescent="0.25">
      <c r="A67" s="188"/>
      <c r="B67" s="212" t="s">
        <v>33</v>
      </c>
      <c r="C67" s="235"/>
      <c r="D67" s="197"/>
      <c r="E67" s="203" t="s">
        <v>88</v>
      </c>
      <c r="F67" s="204">
        <v>7558.2</v>
      </c>
      <c r="G67" s="197"/>
      <c r="H67" s="188"/>
    </row>
    <row r="68" spans="1:8" x14ac:dyDescent="0.25">
      <c r="A68" s="188"/>
      <c r="B68" s="202" t="s">
        <v>89</v>
      </c>
      <c r="C68" s="208">
        <v>0</v>
      </c>
      <c r="D68" s="197"/>
      <c r="E68" s="203" t="s">
        <v>80</v>
      </c>
      <c r="F68" s="204"/>
      <c r="G68" s="197"/>
      <c r="H68" s="188"/>
    </row>
    <row r="69" spans="1:8" x14ac:dyDescent="0.25">
      <c r="A69" s="188"/>
      <c r="B69" s="197"/>
      <c r="C69" s="197"/>
      <c r="D69" s="197"/>
      <c r="E69" s="234" t="s">
        <v>83</v>
      </c>
      <c r="F69" s="208">
        <v>7558.2</v>
      </c>
      <c r="G69" s="197"/>
      <c r="H69" s="188"/>
    </row>
    <row r="70" spans="1:8" x14ac:dyDescent="0.25">
      <c r="A70" s="188"/>
      <c r="B70" s="236" t="s">
        <v>90</v>
      </c>
      <c r="C70" s="197"/>
      <c r="D70" s="197"/>
      <c r="E70" s="203" t="s">
        <v>91</v>
      </c>
      <c r="F70" s="204">
        <v>0</v>
      </c>
      <c r="G70" s="197"/>
      <c r="H70" s="188"/>
    </row>
    <row r="71" spans="1:8" x14ac:dyDescent="0.25">
      <c r="A71" s="188"/>
      <c r="B71" s="237" t="s">
        <v>198</v>
      </c>
      <c r="C71" s="197"/>
      <c r="D71" s="197"/>
      <c r="E71" s="203" t="s">
        <v>93</v>
      </c>
      <c r="F71" s="204"/>
      <c r="G71" s="197"/>
      <c r="H71" s="188"/>
    </row>
    <row r="72" spans="1:8" x14ac:dyDescent="0.25">
      <c r="A72" s="188"/>
      <c r="B72" s="238"/>
      <c r="C72" s="197"/>
      <c r="D72" s="197"/>
      <c r="E72" s="203" t="s">
        <v>94</v>
      </c>
      <c r="F72" s="204">
        <v>0</v>
      </c>
      <c r="G72" s="197"/>
      <c r="H72" s="188"/>
    </row>
    <row r="73" spans="1:8" x14ac:dyDescent="0.25">
      <c r="A73" s="188"/>
      <c r="B73" s="236" t="s">
        <v>95</v>
      </c>
      <c r="C73" s="197"/>
      <c r="D73" s="197"/>
      <c r="E73" s="197"/>
      <c r="F73" s="197"/>
      <c r="G73" s="197"/>
      <c r="H73" s="188"/>
    </row>
    <row r="74" spans="1:8" x14ac:dyDescent="0.25">
      <c r="A74" s="188"/>
      <c r="B74" s="237" t="s">
        <v>199</v>
      </c>
      <c r="C74" s="197"/>
      <c r="D74" s="197"/>
      <c r="E74" s="197"/>
      <c r="F74" s="197"/>
      <c r="G74" s="197"/>
      <c r="H74" s="188"/>
    </row>
    <row r="75" spans="1:8" x14ac:dyDescent="0.25">
      <c r="A75" s="188"/>
      <c r="B75" s="188"/>
      <c r="C75" s="197"/>
      <c r="D75" s="197"/>
      <c r="E75" s="1042"/>
      <c r="F75" s="1042"/>
      <c r="G75" s="197"/>
      <c r="H75" s="188"/>
    </row>
    <row r="76" spans="1:8" x14ac:dyDescent="0.25">
      <c r="A76" s="188"/>
      <c r="B76" s="239" t="s">
        <v>97</v>
      </c>
      <c r="C76" s="240">
        <v>42074</v>
      </c>
      <c r="D76" s="197"/>
      <c r="E76" s="1042"/>
      <c r="F76" s="1042"/>
      <c r="G76" s="197"/>
      <c r="H76" s="188"/>
    </row>
    <row r="77" spans="1:8" x14ac:dyDescent="0.25">
      <c r="A77" s="188"/>
      <c r="B77" s="188"/>
      <c r="C77" s="188"/>
      <c r="D77" s="188"/>
      <c r="E77" s="241" t="s">
        <v>98</v>
      </c>
      <c r="F77" s="197"/>
      <c r="G77" s="197"/>
      <c r="H77" s="188"/>
    </row>
    <row r="78" spans="1:8" x14ac:dyDescent="0.25">
      <c r="A78" s="188"/>
      <c r="B78" s="188"/>
      <c r="C78" s="188"/>
      <c r="D78" s="197"/>
      <c r="E78" s="197"/>
      <c r="F78" s="197"/>
      <c r="G78" s="197"/>
      <c r="H78" s="188"/>
    </row>
    <row r="79" spans="1:8" x14ac:dyDescent="0.25">
      <c r="B79" s="197"/>
      <c r="C79" s="197"/>
    </row>
  </sheetData>
  <sheetProtection sheet="1" objects="1" scenarios="1"/>
  <mergeCells count="4">
    <mergeCell ref="B3:E3"/>
    <mergeCell ref="F3:G3"/>
    <mergeCell ref="C5:F5"/>
    <mergeCell ref="E75:F76"/>
  </mergeCells>
  <printOptions horizontalCentered="1" verticalCentered="1"/>
  <pageMargins left="0.70826771653543308" right="0.70826771653543308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27"/>
  <sheetViews>
    <sheetView workbookViewId="0">
      <selection activeCell="W59" sqref="W59"/>
    </sheetView>
  </sheetViews>
  <sheetFormatPr defaultColWidth="0" defaultRowHeight="0" customHeight="1" zeroHeight="1" x14ac:dyDescent="0.2"/>
  <cols>
    <col min="1" max="1" width="1.28515625" style="684" customWidth="1"/>
    <col min="2" max="28" width="15.7109375" style="684" customWidth="1"/>
    <col min="29" max="29" width="6.140625" style="684" customWidth="1"/>
    <col min="30" max="243" width="10.42578125" style="684" hidden="1" customWidth="1"/>
    <col min="244" max="244" width="3" style="684" hidden="1" customWidth="1"/>
    <col min="245" max="245" width="2" style="684" hidden="1" customWidth="1"/>
    <col min="246" max="246" width="3" style="684" hidden="1" customWidth="1"/>
    <col min="247" max="247" width="6.42578125" style="684" hidden="1" customWidth="1"/>
    <col min="248" max="248" width="3.5703125" style="684" hidden="1" customWidth="1"/>
    <col min="249" max="249" width="11.85546875" style="684" hidden="1" customWidth="1"/>
    <col min="250" max="250" width="7" style="684" hidden="1" customWidth="1"/>
    <col min="251" max="251" width="7.85546875" style="684" hidden="1" customWidth="1"/>
    <col min="252" max="252" width="4.5703125" style="684" hidden="1" customWidth="1"/>
    <col min="253" max="253" width="8.28515625" style="684" hidden="1" customWidth="1"/>
    <col min="254" max="254" width="3.140625" style="684" hidden="1" customWidth="1"/>
    <col min="255" max="255" width="1.85546875" style="684" hidden="1" customWidth="1"/>
    <col min="256" max="256" width="5.7109375" style="684" hidden="1" customWidth="1"/>
    <col min="257" max="257" width="8.7109375" style="684" hidden="1" customWidth="1"/>
    <col min="258" max="260" width="0" style="684" hidden="1" customWidth="1"/>
    <col min="261" max="261" width="8.7109375" style="684" hidden="1" customWidth="1"/>
    <col min="262" max="264" width="0" style="684" hidden="1" customWidth="1"/>
    <col min="265" max="16384" width="9.85546875" style="684" hidden="1"/>
  </cols>
  <sheetData>
    <row r="1" spans="2:28" s="588" customFormat="1" ht="20.25" thickBot="1" x14ac:dyDescent="0.35">
      <c r="B1" s="1153" t="s">
        <v>293</v>
      </c>
      <c r="C1" s="1154"/>
      <c r="D1" s="1154"/>
      <c r="E1" s="1155"/>
      <c r="F1" s="1156" t="s">
        <v>188</v>
      </c>
      <c r="G1" s="1157"/>
      <c r="H1" s="1157"/>
      <c r="I1" s="1157"/>
      <c r="J1" s="1157"/>
      <c r="K1" s="1157"/>
      <c r="L1" s="1157"/>
      <c r="M1" s="1157"/>
      <c r="N1" s="1157"/>
      <c r="O1" s="1157"/>
      <c r="P1" s="1157"/>
      <c r="Q1" s="1157"/>
      <c r="R1" s="1157"/>
      <c r="S1" s="1157"/>
      <c r="T1" s="1157"/>
      <c r="U1" s="1157"/>
      <c r="V1" s="1157"/>
      <c r="W1" s="1157"/>
      <c r="X1" s="1158"/>
      <c r="Y1" s="587"/>
      <c r="Z1" s="587"/>
      <c r="AA1" s="587"/>
      <c r="AB1" s="587"/>
    </row>
    <row r="2" spans="2:28" s="590" customFormat="1" ht="15.75" thickBot="1" x14ac:dyDescent="0.3">
      <c r="B2" s="1159" t="s">
        <v>391</v>
      </c>
      <c r="C2" s="1160"/>
      <c r="D2" s="1160"/>
      <c r="E2" s="1161"/>
      <c r="F2" s="1165" t="s">
        <v>295</v>
      </c>
      <c r="G2" s="1166"/>
      <c r="H2" s="1166"/>
      <c r="I2" s="1167"/>
      <c r="J2" s="1171" t="s">
        <v>296</v>
      </c>
      <c r="K2" s="1172"/>
      <c r="L2" s="1172"/>
      <c r="M2" s="1173"/>
      <c r="N2" s="1171" t="s">
        <v>297</v>
      </c>
      <c r="O2" s="1172"/>
      <c r="P2" s="1172"/>
      <c r="Q2" s="1173"/>
      <c r="R2" s="1171" t="s">
        <v>297</v>
      </c>
      <c r="S2" s="1172"/>
      <c r="T2" s="1172"/>
      <c r="U2" s="1173"/>
      <c r="V2" s="1174" t="s">
        <v>298</v>
      </c>
      <c r="W2" s="1175"/>
      <c r="X2" s="1176" t="s">
        <v>299</v>
      </c>
      <c r="Y2" s="589"/>
      <c r="Z2" s="589"/>
      <c r="AA2" s="589"/>
      <c r="AB2" s="589"/>
    </row>
    <row r="3" spans="2:28" s="590" customFormat="1" ht="15.75" thickBot="1" x14ac:dyDescent="0.3">
      <c r="B3" s="1162"/>
      <c r="C3" s="1163"/>
      <c r="D3" s="1163"/>
      <c r="E3" s="1164"/>
      <c r="F3" s="1168"/>
      <c r="G3" s="1169"/>
      <c r="H3" s="1169"/>
      <c r="I3" s="1170"/>
      <c r="J3" s="1179" t="s">
        <v>298</v>
      </c>
      <c r="K3" s="1180"/>
      <c r="L3" s="1180"/>
      <c r="M3" s="1181"/>
      <c r="N3" s="1140" t="s">
        <v>298</v>
      </c>
      <c r="O3" s="1141"/>
      <c r="P3" s="1141"/>
      <c r="Q3" s="1142"/>
      <c r="R3" s="1140" t="s">
        <v>300</v>
      </c>
      <c r="S3" s="1141"/>
      <c r="T3" s="1141"/>
      <c r="U3" s="1142"/>
      <c r="V3" s="1143" t="s">
        <v>301</v>
      </c>
      <c r="W3" s="1145" t="s">
        <v>302</v>
      </c>
      <c r="X3" s="1177"/>
      <c r="Y3" s="589"/>
      <c r="Z3" s="589"/>
      <c r="AA3" s="589"/>
      <c r="AB3" s="589"/>
    </row>
    <row r="4" spans="2:28" s="596" customFormat="1" ht="16.5" thickBot="1" x14ac:dyDescent="0.3">
      <c r="B4" s="1147" t="s">
        <v>303</v>
      </c>
      <c r="C4" s="1148"/>
      <c r="D4" s="1148"/>
      <c r="E4" s="1149"/>
      <c r="F4" s="591" t="s">
        <v>304</v>
      </c>
      <c r="G4" s="592" t="s">
        <v>305</v>
      </c>
      <c r="H4" s="593" t="s">
        <v>281</v>
      </c>
      <c r="I4" s="594" t="s">
        <v>306</v>
      </c>
      <c r="J4" s="591" t="s">
        <v>304</v>
      </c>
      <c r="K4" s="592" t="s">
        <v>305</v>
      </c>
      <c r="L4" s="592" t="s">
        <v>281</v>
      </c>
      <c r="M4" s="595" t="s">
        <v>306</v>
      </c>
      <c r="N4" s="591" t="s">
        <v>304</v>
      </c>
      <c r="O4" s="592" t="s">
        <v>305</v>
      </c>
      <c r="P4" s="592" t="s">
        <v>281</v>
      </c>
      <c r="Q4" s="595" t="s">
        <v>306</v>
      </c>
      <c r="R4" s="591" t="s">
        <v>304</v>
      </c>
      <c r="S4" s="592" t="s">
        <v>305</v>
      </c>
      <c r="T4" s="592" t="s">
        <v>281</v>
      </c>
      <c r="U4" s="595" t="s">
        <v>306</v>
      </c>
      <c r="V4" s="1144"/>
      <c r="W4" s="1146"/>
      <c r="X4" s="1178"/>
      <c r="Y4" s="589"/>
      <c r="Z4" s="589"/>
      <c r="AA4" s="589"/>
      <c r="AB4" s="589"/>
    </row>
    <row r="5" spans="2:28" s="605" customFormat="1" ht="15.75" x14ac:dyDescent="0.25">
      <c r="B5" s="1150" t="s">
        <v>307</v>
      </c>
      <c r="C5" s="1151"/>
      <c r="D5" s="1151"/>
      <c r="E5" s="1152"/>
      <c r="F5" s="597">
        <f t="shared" ref="F5" si="0">SUM(F6:F10)</f>
        <v>14405</v>
      </c>
      <c r="G5" s="598">
        <f>SUM(G6:G10)</f>
        <v>2250</v>
      </c>
      <c r="H5" s="599">
        <f>SUM(H6:H10)</f>
        <v>18000</v>
      </c>
      <c r="I5" s="600">
        <f t="shared" ref="I5" si="1">SUM(F5:H5)</f>
        <v>34655</v>
      </c>
      <c r="J5" s="597">
        <f t="shared" ref="J5" si="2">SUM(J6:J10)</f>
        <v>20040</v>
      </c>
      <c r="K5" s="598">
        <f>SUM(K6:K10)</f>
        <v>3764</v>
      </c>
      <c r="L5" s="599">
        <f>SUM(L6:L10)</f>
        <v>18025</v>
      </c>
      <c r="M5" s="600">
        <f t="shared" ref="M5" si="3">SUM(J5:L5)</f>
        <v>41829</v>
      </c>
      <c r="N5" s="597">
        <f>SUM(N6:N10)</f>
        <v>20309.97</v>
      </c>
      <c r="O5" s="598">
        <v>3770.04</v>
      </c>
      <c r="P5" s="599">
        <v>18025</v>
      </c>
      <c r="Q5" s="600">
        <f t="shared" ref="Q5" si="4">SUM(N5:P5)</f>
        <v>42105.01</v>
      </c>
      <c r="R5" s="597">
        <f>SUM(R6:R10)</f>
        <v>16750</v>
      </c>
      <c r="S5" s="598">
        <v>2143</v>
      </c>
      <c r="T5" s="599">
        <v>18470</v>
      </c>
      <c r="U5" s="600">
        <f t="shared" ref="U5" si="5">SUM(R5:T5)</f>
        <v>37363</v>
      </c>
      <c r="V5" s="601">
        <f>N5/J5</f>
        <v>1.0134715568862276</v>
      </c>
      <c r="W5" s="602">
        <f>P5/L5</f>
        <v>1</v>
      </c>
      <c r="X5" s="603">
        <f>P5/H5</f>
        <v>1.0013888888888889</v>
      </c>
      <c r="Y5" s="604"/>
      <c r="Z5" s="604"/>
      <c r="AA5" s="604"/>
      <c r="AB5" s="604"/>
    </row>
    <row r="6" spans="2:28" s="590" customFormat="1" ht="15.75" x14ac:dyDescent="0.25">
      <c r="B6" s="606" t="s">
        <v>308</v>
      </c>
      <c r="C6" s="1133" t="s">
        <v>309</v>
      </c>
      <c r="D6" s="1133"/>
      <c r="E6" s="1134"/>
      <c r="F6" s="607">
        <v>800</v>
      </c>
      <c r="G6" s="608">
        <v>300</v>
      </c>
      <c r="H6" s="609">
        <v>18000</v>
      </c>
      <c r="I6" s="610">
        <f>SUM(F6:H6)</f>
        <v>19100</v>
      </c>
      <c r="J6" s="607">
        <v>140</v>
      </c>
      <c r="K6" s="608">
        <v>2220</v>
      </c>
      <c r="L6" s="609">
        <v>18000</v>
      </c>
      <c r="M6" s="610">
        <f>SUM(J6:L6)</f>
        <v>20360</v>
      </c>
      <c r="N6" s="607">
        <v>144.13999999999999</v>
      </c>
      <c r="O6" s="608">
        <v>2226.5300000000002</v>
      </c>
      <c r="P6" s="609"/>
      <c r="Q6" s="610">
        <f>SUM(N6:P6)</f>
        <v>2370.67</v>
      </c>
      <c r="R6" s="607">
        <v>197</v>
      </c>
      <c r="S6" s="608"/>
      <c r="T6" s="609"/>
      <c r="U6" s="610">
        <f>SUM(R6:T6)</f>
        <v>197</v>
      </c>
      <c r="V6" s="611"/>
      <c r="W6" s="612"/>
      <c r="X6" s="613"/>
      <c r="Y6" s="614"/>
      <c r="Z6" s="614"/>
      <c r="AA6" s="614"/>
      <c r="AB6" s="614"/>
    </row>
    <row r="7" spans="2:28" s="590" customFormat="1" ht="15.75" x14ac:dyDescent="0.25">
      <c r="B7" s="615"/>
      <c r="C7" s="1133" t="s">
        <v>310</v>
      </c>
      <c r="D7" s="1133"/>
      <c r="E7" s="1134"/>
      <c r="F7" s="607">
        <v>3840</v>
      </c>
      <c r="G7" s="608">
        <v>1950</v>
      </c>
      <c r="H7" s="609"/>
      <c r="I7" s="610">
        <f>SUM(F7:H7)</f>
        <v>5790</v>
      </c>
      <c r="J7" s="607">
        <v>3200</v>
      </c>
      <c r="K7" s="608">
        <v>1415</v>
      </c>
      <c r="L7" s="609">
        <v>25</v>
      </c>
      <c r="M7" s="610">
        <f>SUM(J7:L7)</f>
        <v>4640</v>
      </c>
      <c r="N7" s="607">
        <v>3371.84</v>
      </c>
      <c r="O7" s="608"/>
      <c r="P7" s="609"/>
      <c r="Q7" s="610">
        <f>SUM(N7:P7)</f>
        <v>3371.84</v>
      </c>
      <c r="R7" s="607">
        <v>3515</v>
      </c>
      <c r="S7" s="608"/>
      <c r="T7" s="609"/>
      <c r="U7" s="610">
        <f>SUM(R7:T7)</f>
        <v>3515</v>
      </c>
      <c r="V7" s="611"/>
      <c r="W7" s="612"/>
      <c r="X7" s="613"/>
      <c r="Y7" s="614"/>
      <c r="Z7" s="614"/>
      <c r="AA7" s="614"/>
      <c r="AB7" s="614"/>
    </row>
    <row r="8" spans="2:28" s="590" customFormat="1" ht="15.75" x14ac:dyDescent="0.25">
      <c r="B8" s="615"/>
      <c r="C8" s="1133" t="s">
        <v>311</v>
      </c>
      <c r="D8" s="1133"/>
      <c r="E8" s="1134"/>
      <c r="F8" s="607">
        <v>8500</v>
      </c>
      <c r="G8" s="608"/>
      <c r="H8" s="609"/>
      <c r="I8" s="610">
        <f>SUM(F8:H8)</f>
        <v>8500</v>
      </c>
      <c r="J8" s="607">
        <v>9400</v>
      </c>
      <c r="K8" s="608">
        <v>129</v>
      </c>
      <c r="L8" s="609"/>
      <c r="M8" s="610">
        <f>SUM(J8:L8)</f>
        <v>9529</v>
      </c>
      <c r="N8" s="607">
        <v>9382.27</v>
      </c>
      <c r="O8" s="608"/>
      <c r="P8" s="609"/>
      <c r="Q8" s="610">
        <f>SUM(N8:P8)</f>
        <v>9382.27</v>
      </c>
      <c r="R8" s="607">
        <v>8285</v>
      </c>
      <c r="S8" s="608"/>
      <c r="T8" s="609"/>
      <c r="U8" s="610">
        <f>SUM(R8:T8)</f>
        <v>8285</v>
      </c>
      <c r="V8" s="611"/>
      <c r="W8" s="612"/>
      <c r="X8" s="613"/>
      <c r="Y8" s="614"/>
      <c r="Z8" s="614"/>
      <c r="AA8" s="614"/>
      <c r="AB8" s="614"/>
    </row>
    <row r="9" spans="2:28" s="590" customFormat="1" ht="15.75" x14ac:dyDescent="0.25">
      <c r="B9" s="615"/>
      <c r="C9" s="1133" t="s">
        <v>312</v>
      </c>
      <c r="D9" s="1133"/>
      <c r="E9" s="1134"/>
      <c r="F9" s="607">
        <v>350</v>
      </c>
      <c r="G9" s="608"/>
      <c r="H9" s="609"/>
      <c r="I9" s="610">
        <f>SUM(F9:H9)</f>
        <v>350</v>
      </c>
      <c r="J9" s="607">
        <v>450</v>
      </c>
      <c r="K9" s="608"/>
      <c r="L9" s="609"/>
      <c r="M9" s="610">
        <f>SUM(J9:L9)</f>
        <v>450</v>
      </c>
      <c r="N9" s="607">
        <v>454.58</v>
      </c>
      <c r="O9" s="608"/>
      <c r="P9" s="609"/>
      <c r="Q9" s="610">
        <f>SUM(N9:P9)</f>
        <v>454.58</v>
      </c>
      <c r="R9" s="607">
        <v>382</v>
      </c>
      <c r="S9" s="608"/>
      <c r="T9" s="609"/>
      <c r="U9" s="610">
        <f>SUM(R9:T9)</f>
        <v>382</v>
      </c>
      <c r="V9" s="611"/>
      <c r="W9" s="612"/>
      <c r="X9" s="613"/>
      <c r="Y9" s="614"/>
      <c r="Z9" s="614"/>
      <c r="AA9" s="614"/>
      <c r="AB9" s="614"/>
    </row>
    <row r="10" spans="2:28" s="590" customFormat="1" ht="16.5" thickBot="1" x14ac:dyDescent="0.3">
      <c r="B10" s="616"/>
      <c r="C10" s="1135" t="s">
        <v>369</v>
      </c>
      <c r="D10" s="1135"/>
      <c r="E10" s="1136"/>
      <c r="F10" s="617">
        <v>915</v>
      </c>
      <c r="G10" s="618"/>
      <c r="H10" s="619"/>
      <c r="I10" s="620">
        <f>SUM(F10:H10)</f>
        <v>915</v>
      </c>
      <c r="J10" s="617">
        <v>6850</v>
      </c>
      <c r="K10" s="618"/>
      <c r="L10" s="619"/>
      <c r="M10" s="620">
        <f>SUM(J10:L10)</f>
        <v>6850</v>
      </c>
      <c r="N10" s="617">
        <v>6957.14</v>
      </c>
      <c r="O10" s="618"/>
      <c r="P10" s="619"/>
      <c r="Q10" s="620">
        <f>SUM(N10:P10)</f>
        <v>6957.14</v>
      </c>
      <c r="R10" s="617">
        <v>4371</v>
      </c>
      <c r="S10" s="618"/>
      <c r="T10" s="619"/>
      <c r="U10" s="620">
        <f>SUM(R10:T10)</f>
        <v>4371</v>
      </c>
      <c r="V10" s="621"/>
      <c r="W10" s="622"/>
      <c r="X10" s="623"/>
      <c r="Y10" s="614"/>
      <c r="Z10" s="614"/>
      <c r="AA10" s="614"/>
      <c r="AB10" s="614"/>
    </row>
    <row r="11" spans="2:28" s="605" customFormat="1" ht="15.75" x14ac:dyDescent="0.25">
      <c r="B11" s="1137" t="s">
        <v>314</v>
      </c>
      <c r="C11" s="1138"/>
      <c r="D11" s="1138"/>
      <c r="E11" s="1139"/>
      <c r="F11" s="624">
        <f t="shared" ref="F11:U11" si="6">SUM(F12:F19)</f>
        <v>14405</v>
      </c>
      <c r="G11" s="625">
        <f t="shared" si="6"/>
        <v>2250</v>
      </c>
      <c r="H11" s="626">
        <f t="shared" si="6"/>
        <v>18000</v>
      </c>
      <c r="I11" s="600">
        <f t="shared" si="6"/>
        <v>34655</v>
      </c>
      <c r="J11" s="624">
        <f t="shared" si="6"/>
        <v>20015</v>
      </c>
      <c r="K11" s="625">
        <f t="shared" si="6"/>
        <v>3764</v>
      </c>
      <c r="L11" s="626">
        <f t="shared" si="6"/>
        <v>18025</v>
      </c>
      <c r="M11" s="600">
        <f t="shared" si="6"/>
        <v>41804</v>
      </c>
      <c r="N11" s="624">
        <f t="shared" si="6"/>
        <v>20304.610000000004</v>
      </c>
      <c r="O11" s="625">
        <f t="shared" si="6"/>
        <v>3770.04</v>
      </c>
      <c r="P11" s="626">
        <f t="shared" si="6"/>
        <v>18025</v>
      </c>
      <c r="Q11" s="600">
        <f t="shared" si="6"/>
        <v>42099.65</v>
      </c>
      <c r="R11" s="624">
        <f t="shared" si="6"/>
        <v>16747</v>
      </c>
      <c r="S11" s="625">
        <f t="shared" si="6"/>
        <v>2143</v>
      </c>
      <c r="T11" s="626">
        <f t="shared" si="6"/>
        <v>18470</v>
      </c>
      <c r="U11" s="600">
        <f t="shared" si="6"/>
        <v>37360</v>
      </c>
      <c r="V11" s="611">
        <f t="shared" ref="V11:V20" si="7">N11/J11</f>
        <v>1.014469647764177</v>
      </c>
      <c r="W11" s="612">
        <f t="shared" ref="W11:W20" si="8">P11/L11</f>
        <v>1</v>
      </c>
      <c r="X11" s="613">
        <f t="shared" ref="X11:X20" si="9">P11/H11</f>
        <v>1.0013888888888889</v>
      </c>
      <c r="Y11" s="614"/>
      <c r="Z11" s="614"/>
      <c r="AA11" s="614"/>
      <c r="AB11" s="614"/>
    </row>
    <row r="12" spans="2:28" s="590" customFormat="1" ht="15.75" x14ac:dyDescent="0.25">
      <c r="B12" s="1121" t="s">
        <v>315</v>
      </c>
      <c r="C12" s="1122"/>
      <c r="D12" s="1122"/>
      <c r="E12" s="1123"/>
      <c r="F12" s="607">
        <v>4933</v>
      </c>
      <c r="G12" s="608"/>
      <c r="H12" s="609"/>
      <c r="I12" s="610">
        <f t="shared" ref="I12:I19" si="10">SUM(F12:H12)</f>
        <v>4933</v>
      </c>
      <c r="J12" s="607">
        <v>4400</v>
      </c>
      <c r="K12" s="608">
        <v>1515</v>
      </c>
      <c r="L12" s="609">
        <v>25</v>
      </c>
      <c r="M12" s="610">
        <f t="shared" ref="M12:M19" si="11">SUM(J12:L12)</f>
        <v>5940</v>
      </c>
      <c r="N12" s="607">
        <v>4509.88</v>
      </c>
      <c r="O12" s="608">
        <v>1514.91</v>
      </c>
      <c r="P12" s="609">
        <v>25</v>
      </c>
      <c r="Q12" s="610">
        <f t="shared" ref="Q12:Q19" si="12">SUM(N12:P12)</f>
        <v>6049.79</v>
      </c>
      <c r="R12" s="607">
        <v>5030</v>
      </c>
      <c r="S12" s="608">
        <v>721</v>
      </c>
      <c r="T12" s="609">
        <v>300</v>
      </c>
      <c r="U12" s="610">
        <f t="shared" ref="U12:U19" si="13">SUM(R12:T12)</f>
        <v>6051</v>
      </c>
      <c r="V12" s="611">
        <f t="shared" si="7"/>
        <v>1.0249727272727274</v>
      </c>
      <c r="W12" s="612">
        <f t="shared" si="8"/>
        <v>1</v>
      </c>
      <c r="X12" s="613" t="e">
        <f t="shared" si="9"/>
        <v>#DIV/0!</v>
      </c>
      <c r="Y12" s="614"/>
      <c r="Z12" s="614"/>
      <c r="AA12" s="614"/>
      <c r="AB12" s="614"/>
    </row>
    <row r="13" spans="2:28" s="590" customFormat="1" ht="15.75" x14ac:dyDescent="0.25">
      <c r="B13" s="1121" t="s">
        <v>316</v>
      </c>
      <c r="C13" s="1122"/>
      <c r="D13" s="1122"/>
      <c r="E13" s="1123"/>
      <c r="F13" s="607">
        <v>1800</v>
      </c>
      <c r="G13" s="608"/>
      <c r="H13" s="609">
        <v>500</v>
      </c>
      <c r="I13" s="610">
        <f t="shared" si="10"/>
        <v>2300</v>
      </c>
      <c r="J13" s="607">
        <v>1275</v>
      </c>
      <c r="K13" s="608"/>
      <c r="L13" s="609">
        <v>483</v>
      </c>
      <c r="M13" s="610">
        <f t="shared" si="11"/>
        <v>1758</v>
      </c>
      <c r="N13" s="607">
        <v>1275.9000000000001</v>
      </c>
      <c r="O13" s="608"/>
      <c r="P13" s="609">
        <v>483</v>
      </c>
      <c r="Q13" s="610">
        <f t="shared" si="12"/>
        <v>1758.9</v>
      </c>
      <c r="R13" s="607">
        <v>0</v>
      </c>
      <c r="S13" s="608"/>
      <c r="T13" s="609">
        <v>1115</v>
      </c>
      <c r="U13" s="610">
        <f t="shared" si="13"/>
        <v>1115</v>
      </c>
      <c r="V13" s="611">
        <f t="shared" si="7"/>
        <v>1.0007058823529413</v>
      </c>
      <c r="W13" s="612">
        <f t="shared" si="8"/>
        <v>1</v>
      </c>
      <c r="X13" s="613">
        <f t="shared" si="9"/>
        <v>0.96599999999999997</v>
      </c>
      <c r="Y13" s="614"/>
      <c r="Z13" s="614"/>
      <c r="AA13" s="614"/>
      <c r="AB13" s="614"/>
    </row>
    <row r="14" spans="2:28" s="590" customFormat="1" ht="15.75" x14ac:dyDescent="0.25">
      <c r="B14" s="1121" t="s">
        <v>317</v>
      </c>
      <c r="C14" s="1122"/>
      <c r="D14" s="1122"/>
      <c r="E14" s="1123"/>
      <c r="F14" s="607">
        <v>1500</v>
      </c>
      <c r="G14" s="608"/>
      <c r="H14" s="609"/>
      <c r="I14" s="610">
        <f t="shared" si="10"/>
        <v>1500</v>
      </c>
      <c r="J14" s="607">
        <v>1200</v>
      </c>
      <c r="K14" s="608"/>
      <c r="L14" s="609"/>
      <c r="M14" s="610">
        <f t="shared" si="11"/>
        <v>1200</v>
      </c>
      <c r="N14" s="607">
        <v>1226.52</v>
      </c>
      <c r="O14" s="608"/>
      <c r="P14" s="609"/>
      <c r="Q14" s="610">
        <f t="shared" si="12"/>
        <v>1226.52</v>
      </c>
      <c r="R14" s="607">
        <v>0</v>
      </c>
      <c r="S14" s="608"/>
      <c r="T14" s="609">
        <v>1423</v>
      </c>
      <c r="U14" s="610">
        <f t="shared" si="13"/>
        <v>1423</v>
      </c>
      <c r="V14" s="611">
        <f t="shared" si="7"/>
        <v>1.0221</v>
      </c>
      <c r="W14" s="612" t="e">
        <f t="shared" si="8"/>
        <v>#DIV/0!</v>
      </c>
      <c r="X14" s="613" t="e">
        <f t="shared" si="9"/>
        <v>#DIV/0!</v>
      </c>
      <c r="Y14" s="614"/>
      <c r="Z14" s="614"/>
      <c r="AA14" s="614"/>
      <c r="AB14" s="614"/>
    </row>
    <row r="15" spans="2:28" s="590" customFormat="1" ht="15.75" x14ac:dyDescent="0.25">
      <c r="B15" s="1121" t="s">
        <v>318</v>
      </c>
      <c r="C15" s="1122"/>
      <c r="D15" s="1122"/>
      <c r="E15" s="1123"/>
      <c r="F15" s="607">
        <v>1605</v>
      </c>
      <c r="G15" s="608">
        <v>1395</v>
      </c>
      <c r="H15" s="609">
        <v>2000</v>
      </c>
      <c r="I15" s="610">
        <f t="shared" si="10"/>
        <v>5000</v>
      </c>
      <c r="J15" s="607">
        <v>7300</v>
      </c>
      <c r="K15" s="608">
        <v>29</v>
      </c>
      <c r="L15" s="609">
        <v>917</v>
      </c>
      <c r="M15" s="610">
        <f t="shared" si="11"/>
        <v>8246</v>
      </c>
      <c r="N15" s="607">
        <v>7382.94</v>
      </c>
      <c r="O15" s="608">
        <v>28.6</v>
      </c>
      <c r="P15" s="609">
        <v>917</v>
      </c>
      <c r="Q15" s="610">
        <f t="shared" si="12"/>
        <v>8328.5400000000009</v>
      </c>
      <c r="R15" s="607">
        <v>4892</v>
      </c>
      <c r="S15" s="608">
        <v>125</v>
      </c>
      <c r="T15" s="609">
        <v>1456</v>
      </c>
      <c r="U15" s="610">
        <f t="shared" si="13"/>
        <v>6473</v>
      </c>
      <c r="V15" s="611">
        <f t="shared" si="7"/>
        <v>1.0113616438356163</v>
      </c>
      <c r="W15" s="612">
        <f t="shared" si="8"/>
        <v>1</v>
      </c>
      <c r="X15" s="613">
        <f t="shared" si="9"/>
        <v>0.45850000000000002</v>
      </c>
      <c r="Y15" s="614"/>
      <c r="Z15" s="614"/>
      <c r="AA15" s="614"/>
      <c r="AB15" s="614"/>
    </row>
    <row r="16" spans="2:28" s="590" customFormat="1" ht="15.75" x14ac:dyDescent="0.25">
      <c r="B16" s="1121" t="s">
        <v>319</v>
      </c>
      <c r="C16" s="1122"/>
      <c r="D16" s="1122"/>
      <c r="E16" s="1123"/>
      <c r="F16" s="607">
        <v>1930</v>
      </c>
      <c r="G16" s="608">
        <v>846</v>
      </c>
      <c r="H16" s="609">
        <v>15500</v>
      </c>
      <c r="I16" s="610">
        <f t="shared" si="10"/>
        <v>18276</v>
      </c>
      <c r="J16" s="607">
        <v>1860</v>
      </c>
      <c r="K16" s="608">
        <v>2220</v>
      </c>
      <c r="L16" s="609">
        <v>16600</v>
      </c>
      <c r="M16" s="610">
        <f t="shared" si="11"/>
        <v>20680</v>
      </c>
      <c r="N16" s="607">
        <v>1859.48</v>
      </c>
      <c r="O16" s="608">
        <v>2226.5300000000002</v>
      </c>
      <c r="P16" s="609">
        <v>16600</v>
      </c>
      <c r="Q16" s="610">
        <f t="shared" si="12"/>
        <v>20686.010000000002</v>
      </c>
      <c r="R16" s="607">
        <v>2994</v>
      </c>
      <c r="S16" s="608">
        <v>1297</v>
      </c>
      <c r="T16" s="609">
        <v>14176</v>
      </c>
      <c r="U16" s="610">
        <f t="shared" si="13"/>
        <v>18467</v>
      </c>
      <c r="V16" s="611">
        <f t="shared" si="7"/>
        <v>0.99972043010752687</v>
      </c>
      <c r="W16" s="612">
        <f t="shared" si="8"/>
        <v>1</v>
      </c>
      <c r="X16" s="613">
        <f t="shared" si="9"/>
        <v>1.0709677419354839</v>
      </c>
      <c r="Y16" s="614"/>
      <c r="Z16" s="614"/>
      <c r="AA16" s="614"/>
      <c r="AB16" s="614"/>
    </row>
    <row r="17" spans="2:28" s="590" customFormat="1" ht="15.75" x14ac:dyDescent="0.25">
      <c r="B17" s="1121" t="s">
        <v>320</v>
      </c>
      <c r="C17" s="1122"/>
      <c r="D17" s="1122"/>
      <c r="E17" s="1123"/>
      <c r="F17" s="607">
        <v>1037</v>
      </c>
      <c r="G17" s="608"/>
      <c r="H17" s="609"/>
      <c r="I17" s="610">
        <f t="shared" si="10"/>
        <v>1037</v>
      </c>
      <c r="J17" s="607">
        <v>1180</v>
      </c>
      <c r="K17" s="608"/>
      <c r="L17" s="609"/>
      <c r="M17" s="610">
        <f t="shared" si="11"/>
        <v>1180</v>
      </c>
      <c r="N17" s="607">
        <v>1180.1500000000001</v>
      </c>
      <c r="O17" s="608"/>
      <c r="P17" s="609"/>
      <c r="Q17" s="610">
        <f t="shared" si="12"/>
        <v>1180.1500000000001</v>
      </c>
      <c r="R17" s="607">
        <v>1123</v>
      </c>
      <c r="S17" s="608"/>
      <c r="T17" s="609"/>
      <c r="U17" s="610">
        <f t="shared" si="13"/>
        <v>1123</v>
      </c>
      <c r="V17" s="611">
        <f t="shared" si="7"/>
        <v>1.0001271186440679</v>
      </c>
      <c r="W17" s="612" t="e">
        <f t="shared" si="8"/>
        <v>#DIV/0!</v>
      </c>
      <c r="X17" s="613" t="e">
        <f t="shared" si="9"/>
        <v>#DIV/0!</v>
      </c>
      <c r="Y17" s="614"/>
      <c r="Z17" s="614"/>
      <c r="AA17" s="614"/>
      <c r="AB17" s="614"/>
    </row>
    <row r="18" spans="2:28" s="590" customFormat="1" ht="15.75" x14ac:dyDescent="0.25">
      <c r="B18" s="1121" t="s">
        <v>321</v>
      </c>
      <c r="C18" s="1122"/>
      <c r="D18" s="1122"/>
      <c r="E18" s="1123"/>
      <c r="F18" s="607">
        <v>400</v>
      </c>
      <c r="G18" s="608"/>
      <c r="H18" s="609"/>
      <c r="I18" s="610">
        <f t="shared" si="10"/>
        <v>400</v>
      </c>
      <c r="J18" s="607">
        <v>800</v>
      </c>
      <c r="K18" s="608"/>
      <c r="L18" s="609"/>
      <c r="M18" s="610">
        <f t="shared" si="11"/>
        <v>800</v>
      </c>
      <c r="N18" s="607">
        <v>846.49</v>
      </c>
      <c r="O18" s="608"/>
      <c r="P18" s="609"/>
      <c r="Q18" s="610">
        <f t="shared" si="12"/>
        <v>846.49</v>
      </c>
      <c r="R18" s="607">
        <v>181</v>
      </c>
      <c r="S18" s="608"/>
      <c r="T18" s="609"/>
      <c r="U18" s="610">
        <f t="shared" si="13"/>
        <v>181</v>
      </c>
      <c r="V18" s="611">
        <f t="shared" si="7"/>
        <v>1.0581125</v>
      </c>
      <c r="W18" s="612" t="e">
        <f t="shared" si="8"/>
        <v>#DIV/0!</v>
      </c>
      <c r="X18" s="613" t="e">
        <f t="shared" si="9"/>
        <v>#DIV/0!</v>
      </c>
      <c r="Y18" s="614"/>
      <c r="Z18" s="614"/>
      <c r="AA18" s="614"/>
      <c r="AB18" s="614"/>
    </row>
    <row r="19" spans="2:28" s="590" customFormat="1" ht="16.5" thickBot="1" x14ac:dyDescent="0.3">
      <c r="B19" s="1124" t="s">
        <v>322</v>
      </c>
      <c r="C19" s="1125"/>
      <c r="D19" s="1125"/>
      <c r="E19" s="1126"/>
      <c r="F19" s="627">
        <v>1200</v>
      </c>
      <c r="G19" s="628">
        <v>9</v>
      </c>
      <c r="H19" s="629"/>
      <c r="I19" s="630">
        <f t="shared" si="10"/>
        <v>1209</v>
      </c>
      <c r="J19" s="627">
        <v>2000</v>
      </c>
      <c r="K19" s="628"/>
      <c r="L19" s="629"/>
      <c r="M19" s="630">
        <f t="shared" si="11"/>
        <v>2000</v>
      </c>
      <c r="N19" s="627">
        <v>2023.25</v>
      </c>
      <c r="O19" s="628"/>
      <c r="P19" s="629"/>
      <c r="Q19" s="630">
        <f t="shared" si="12"/>
        <v>2023.25</v>
      </c>
      <c r="R19" s="627">
        <v>2527</v>
      </c>
      <c r="S19" s="628"/>
      <c r="T19" s="629"/>
      <c r="U19" s="630">
        <f t="shared" si="13"/>
        <v>2527</v>
      </c>
      <c r="V19" s="631">
        <f t="shared" si="7"/>
        <v>1.011625</v>
      </c>
      <c r="W19" s="632" t="e">
        <f t="shared" si="8"/>
        <v>#DIV/0!</v>
      </c>
      <c r="X19" s="633" t="e">
        <f t="shared" si="9"/>
        <v>#DIV/0!</v>
      </c>
      <c r="Y19" s="614"/>
      <c r="Z19" s="614"/>
      <c r="AA19" s="614"/>
      <c r="AB19" s="614"/>
    </row>
    <row r="20" spans="2:28" s="640" customFormat="1" ht="17.25" thickTop="1" thickBot="1" x14ac:dyDescent="0.3">
      <c r="B20" s="1127" t="s">
        <v>323</v>
      </c>
      <c r="C20" s="1128"/>
      <c r="D20" s="1128"/>
      <c r="E20" s="1129"/>
      <c r="F20" s="634">
        <f t="shared" ref="F20:U20" si="14">F5-F11</f>
        <v>0</v>
      </c>
      <c r="G20" s="635">
        <f t="shared" si="14"/>
        <v>0</v>
      </c>
      <c r="H20" s="635">
        <f t="shared" si="14"/>
        <v>0</v>
      </c>
      <c r="I20" s="636">
        <f t="shared" si="14"/>
        <v>0</v>
      </c>
      <c r="J20" s="634">
        <f t="shared" si="14"/>
        <v>25</v>
      </c>
      <c r="K20" s="635">
        <f t="shared" si="14"/>
        <v>0</v>
      </c>
      <c r="L20" s="635">
        <f t="shared" si="14"/>
        <v>0</v>
      </c>
      <c r="M20" s="636">
        <f t="shared" si="14"/>
        <v>25</v>
      </c>
      <c r="N20" s="634">
        <f t="shared" si="14"/>
        <v>5.3599999999969441</v>
      </c>
      <c r="O20" s="635">
        <f t="shared" si="14"/>
        <v>0</v>
      </c>
      <c r="P20" s="635">
        <f t="shared" si="14"/>
        <v>0</v>
      </c>
      <c r="Q20" s="636">
        <f t="shared" si="14"/>
        <v>5.3600000000005821</v>
      </c>
      <c r="R20" s="634">
        <f t="shared" si="14"/>
        <v>3</v>
      </c>
      <c r="S20" s="635">
        <f t="shared" si="14"/>
        <v>0</v>
      </c>
      <c r="T20" s="635">
        <f t="shared" si="14"/>
        <v>0</v>
      </c>
      <c r="U20" s="636">
        <f t="shared" si="14"/>
        <v>3</v>
      </c>
      <c r="V20" s="637">
        <f t="shared" si="7"/>
        <v>0.21439999999987777</v>
      </c>
      <c r="W20" s="638" t="e">
        <f t="shared" si="8"/>
        <v>#DIV/0!</v>
      </c>
      <c r="X20" s="639" t="e">
        <f t="shared" si="9"/>
        <v>#DIV/0!</v>
      </c>
      <c r="Y20" s="604"/>
      <c r="Z20" s="604"/>
      <c r="AA20" s="604"/>
      <c r="AB20" s="604"/>
    </row>
    <row r="21" spans="2:28" s="646" customFormat="1" ht="16.5" thickBot="1" x14ac:dyDescent="0.3">
      <c r="B21" s="641"/>
      <c r="C21" s="641"/>
      <c r="D21" s="641"/>
      <c r="E21" s="641"/>
      <c r="F21" s="642"/>
      <c r="G21" s="642"/>
      <c r="H21" s="642"/>
      <c r="I21" s="642"/>
      <c r="J21" s="642"/>
      <c r="K21" s="642"/>
      <c r="L21" s="642"/>
      <c r="M21" s="642"/>
      <c r="N21" s="642"/>
      <c r="O21" s="642"/>
      <c r="P21" s="642"/>
      <c r="Q21" s="642"/>
      <c r="R21" s="642"/>
      <c r="S21" s="642"/>
      <c r="T21" s="643"/>
      <c r="U21" s="643"/>
      <c r="V21" s="644"/>
      <c r="W21" s="644"/>
      <c r="X21" s="645"/>
      <c r="Y21" s="604"/>
      <c r="Z21" s="604"/>
      <c r="AA21" s="604"/>
      <c r="AB21" s="604"/>
    </row>
    <row r="22" spans="2:28" s="646" customFormat="1" ht="16.5" thickBot="1" x14ac:dyDescent="0.3">
      <c r="B22" s="647"/>
      <c r="C22" s="648"/>
      <c r="D22" s="648"/>
      <c r="E22" s="648"/>
      <c r="F22" s="1130" t="s">
        <v>324</v>
      </c>
      <c r="G22" s="1131"/>
      <c r="H22" s="1131"/>
      <c r="I22" s="1132"/>
      <c r="J22" s="1130" t="s">
        <v>325</v>
      </c>
      <c r="K22" s="1131"/>
      <c r="L22" s="1131"/>
      <c r="M22" s="1132"/>
      <c r="N22" s="1130" t="s">
        <v>282</v>
      </c>
      <c r="O22" s="1131"/>
      <c r="P22" s="1131"/>
      <c r="Q22" s="1132"/>
      <c r="R22" s="1113" t="s">
        <v>326</v>
      </c>
      <c r="S22" s="1113" t="s">
        <v>327</v>
      </c>
      <c r="T22" s="1115" t="s">
        <v>328</v>
      </c>
      <c r="U22" s="1117"/>
      <c r="V22" s="1117"/>
      <c r="W22" s="1117"/>
      <c r="X22" s="1117"/>
      <c r="Y22" s="649"/>
      <c r="Z22" s="649"/>
      <c r="AA22" s="649"/>
      <c r="AB22" s="649"/>
    </row>
    <row r="23" spans="2:28" s="640" customFormat="1" ht="16.5" thickBot="1" x14ac:dyDescent="0.3">
      <c r="B23" s="1071" t="s">
        <v>392</v>
      </c>
      <c r="C23" s="1072"/>
      <c r="D23" s="1072"/>
      <c r="E23" s="1073"/>
      <c r="F23" s="650" t="s">
        <v>330</v>
      </c>
      <c r="G23" s="651" t="s">
        <v>331</v>
      </c>
      <c r="H23" s="652" t="s">
        <v>332</v>
      </c>
      <c r="I23" s="653" t="s">
        <v>374</v>
      </c>
      <c r="J23" s="650" t="s">
        <v>330</v>
      </c>
      <c r="K23" s="651" t="s">
        <v>331</v>
      </c>
      <c r="L23" s="652" t="s">
        <v>332</v>
      </c>
      <c r="M23" s="653" t="s">
        <v>374</v>
      </c>
      <c r="N23" s="650" t="s">
        <v>330</v>
      </c>
      <c r="O23" s="651" t="s">
        <v>331</v>
      </c>
      <c r="P23" s="652" t="s">
        <v>332</v>
      </c>
      <c r="Q23" s="653" t="s">
        <v>374</v>
      </c>
      <c r="R23" s="1114"/>
      <c r="S23" s="1114"/>
      <c r="T23" s="1116"/>
      <c r="U23" s="654"/>
      <c r="V23" s="654"/>
      <c r="W23" s="654"/>
      <c r="X23" s="655"/>
      <c r="Y23" s="655"/>
      <c r="Z23" s="655"/>
      <c r="AA23" s="655"/>
      <c r="AB23" s="655"/>
    </row>
    <row r="24" spans="2:28" s="640" customFormat="1" ht="15.75" x14ac:dyDescent="0.25">
      <c r="B24" s="1118" t="s">
        <v>393</v>
      </c>
      <c r="C24" s="1119"/>
      <c r="D24" s="1119"/>
      <c r="E24" s="1120"/>
      <c r="F24" s="656">
        <v>900</v>
      </c>
      <c r="G24" s="657">
        <v>950</v>
      </c>
      <c r="H24" s="658">
        <v>50</v>
      </c>
      <c r="I24" s="659"/>
      <c r="J24" s="656">
        <v>886.89</v>
      </c>
      <c r="K24" s="657">
        <v>891.24</v>
      </c>
      <c r="L24" s="658">
        <f>K24-J24</f>
        <v>4.3500000000000227</v>
      </c>
      <c r="M24" s="659"/>
      <c r="N24" s="656">
        <v>888</v>
      </c>
      <c r="O24" s="657">
        <v>891</v>
      </c>
      <c r="P24" s="658">
        <v>2.2000000000000002</v>
      </c>
      <c r="Q24" s="659"/>
      <c r="R24" s="660">
        <f t="shared" ref="R24:S33" si="15">J24/F24</f>
        <v>0.98543333333333327</v>
      </c>
      <c r="S24" s="660">
        <f t="shared" si="15"/>
        <v>0.93814736842105262</v>
      </c>
      <c r="T24" s="661">
        <f t="shared" ref="T24:T33" si="16">L24-P24</f>
        <v>2.1500000000000226</v>
      </c>
      <c r="U24" s="662"/>
      <c r="V24" s="662"/>
      <c r="W24" s="662"/>
      <c r="X24" s="663"/>
      <c r="Y24" s="663"/>
      <c r="Z24" s="663"/>
      <c r="AA24" s="663"/>
      <c r="AB24" s="663"/>
    </row>
    <row r="25" spans="2:28" s="640" customFormat="1" ht="15.75" x14ac:dyDescent="0.25">
      <c r="B25" s="1103" t="s">
        <v>269</v>
      </c>
      <c r="C25" s="1104"/>
      <c r="D25" s="1104"/>
      <c r="E25" s="1105"/>
      <c r="F25" s="664">
        <v>15755</v>
      </c>
      <c r="G25" s="665">
        <v>15705</v>
      </c>
      <c r="H25" s="666">
        <v>-50</v>
      </c>
      <c r="I25" s="667"/>
      <c r="J25" s="664">
        <v>23187.77</v>
      </c>
      <c r="K25" s="665">
        <v>23188.78</v>
      </c>
      <c r="L25" s="666">
        <f>K25-J25</f>
        <v>1.0099999999983993</v>
      </c>
      <c r="M25" s="667"/>
      <c r="N25" s="664">
        <v>18001.599999999999</v>
      </c>
      <c r="O25" s="665">
        <v>18002</v>
      </c>
      <c r="P25" s="666">
        <v>0.4</v>
      </c>
      <c r="Q25" s="667"/>
      <c r="R25" s="668">
        <f t="shared" si="15"/>
        <v>1.4717721358298952</v>
      </c>
      <c r="S25" s="668">
        <f t="shared" si="15"/>
        <v>1.4765221267112383</v>
      </c>
      <c r="T25" s="661">
        <f t="shared" si="16"/>
        <v>0.60999999999839927</v>
      </c>
      <c r="U25" s="662"/>
      <c r="V25" s="662"/>
      <c r="W25" s="662"/>
      <c r="X25" s="663"/>
      <c r="Y25" s="663"/>
      <c r="Z25" s="663"/>
      <c r="AA25" s="663"/>
      <c r="AB25" s="663"/>
    </row>
    <row r="26" spans="2:28" s="640" customFormat="1" ht="15.75" x14ac:dyDescent="0.25">
      <c r="B26" s="1103"/>
      <c r="C26" s="1104"/>
      <c r="D26" s="1104"/>
      <c r="E26" s="1105"/>
      <c r="F26" s="664"/>
      <c r="G26" s="665"/>
      <c r="H26" s="666"/>
      <c r="I26" s="667"/>
      <c r="J26" s="664"/>
      <c r="K26" s="665"/>
      <c r="L26" s="666"/>
      <c r="M26" s="667"/>
      <c r="N26" s="664"/>
      <c r="O26" s="665"/>
      <c r="P26" s="666"/>
      <c r="Q26" s="667"/>
      <c r="R26" s="668" t="e">
        <f t="shared" si="15"/>
        <v>#DIV/0!</v>
      </c>
      <c r="S26" s="668" t="e">
        <f t="shared" si="15"/>
        <v>#DIV/0!</v>
      </c>
      <c r="T26" s="661">
        <f t="shared" si="16"/>
        <v>0</v>
      </c>
      <c r="U26" s="662"/>
      <c r="V26" s="662"/>
      <c r="W26" s="662"/>
      <c r="X26" s="663"/>
      <c r="Y26" s="663"/>
      <c r="Z26" s="663"/>
      <c r="AA26" s="663"/>
      <c r="AB26" s="663"/>
    </row>
    <row r="27" spans="2:28" s="640" customFormat="1" ht="15.75" x14ac:dyDescent="0.25">
      <c r="B27" s="1110"/>
      <c r="C27" s="1111"/>
      <c r="D27" s="1111"/>
      <c r="E27" s="1112"/>
      <c r="F27" s="664"/>
      <c r="G27" s="665"/>
      <c r="H27" s="666"/>
      <c r="I27" s="667"/>
      <c r="J27" s="664"/>
      <c r="K27" s="665"/>
      <c r="L27" s="666"/>
      <c r="M27" s="667"/>
      <c r="N27" s="664"/>
      <c r="O27" s="665"/>
      <c r="P27" s="666"/>
      <c r="Q27" s="667"/>
      <c r="R27" s="668" t="e">
        <f t="shared" si="15"/>
        <v>#DIV/0!</v>
      </c>
      <c r="S27" s="668" t="e">
        <f t="shared" si="15"/>
        <v>#DIV/0!</v>
      </c>
      <c r="T27" s="661">
        <f t="shared" si="16"/>
        <v>0</v>
      </c>
      <c r="U27" s="662"/>
      <c r="V27" s="662"/>
      <c r="W27" s="662"/>
      <c r="X27" s="663"/>
      <c r="Y27" s="663"/>
      <c r="Z27" s="663"/>
      <c r="AA27" s="663"/>
      <c r="AB27" s="663"/>
    </row>
    <row r="28" spans="2:28" s="640" customFormat="1" ht="15.75" x14ac:dyDescent="0.25">
      <c r="B28" s="1110"/>
      <c r="C28" s="1111"/>
      <c r="D28" s="1111"/>
      <c r="E28" s="1112"/>
      <c r="F28" s="664"/>
      <c r="G28" s="665"/>
      <c r="H28" s="666"/>
      <c r="I28" s="667"/>
      <c r="J28" s="664"/>
      <c r="K28" s="665"/>
      <c r="L28" s="666"/>
      <c r="M28" s="667"/>
      <c r="N28" s="664"/>
      <c r="O28" s="665"/>
      <c r="P28" s="666"/>
      <c r="Q28" s="667"/>
      <c r="R28" s="668" t="e">
        <f t="shared" si="15"/>
        <v>#DIV/0!</v>
      </c>
      <c r="S28" s="668" t="e">
        <f t="shared" si="15"/>
        <v>#DIV/0!</v>
      </c>
      <c r="T28" s="661">
        <f t="shared" si="16"/>
        <v>0</v>
      </c>
      <c r="U28" s="662"/>
      <c r="V28" s="662"/>
      <c r="W28" s="662"/>
      <c r="X28" s="663"/>
      <c r="Y28" s="663"/>
      <c r="Z28" s="663"/>
      <c r="AA28" s="663"/>
      <c r="AB28" s="663"/>
    </row>
    <row r="29" spans="2:28" s="640" customFormat="1" ht="15.75" x14ac:dyDescent="0.25">
      <c r="B29" s="1110"/>
      <c r="C29" s="1111"/>
      <c r="D29" s="1111"/>
      <c r="E29" s="1112"/>
      <c r="F29" s="664"/>
      <c r="G29" s="665"/>
      <c r="H29" s="666"/>
      <c r="I29" s="667"/>
      <c r="J29" s="664"/>
      <c r="K29" s="665"/>
      <c r="L29" s="666"/>
      <c r="M29" s="667"/>
      <c r="N29" s="664"/>
      <c r="O29" s="665"/>
      <c r="P29" s="666"/>
      <c r="Q29" s="667"/>
      <c r="R29" s="668" t="e">
        <f t="shared" si="15"/>
        <v>#DIV/0!</v>
      </c>
      <c r="S29" s="668" t="e">
        <f t="shared" si="15"/>
        <v>#DIV/0!</v>
      </c>
      <c r="T29" s="661">
        <f t="shared" si="16"/>
        <v>0</v>
      </c>
      <c r="U29" s="662"/>
      <c r="V29" s="662"/>
      <c r="W29" s="662"/>
      <c r="X29" s="663"/>
      <c r="Y29" s="663"/>
      <c r="Z29" s="663"/>
      <c r="AA29" s="663"/>
      <c r="AB29" s="663"/>
    </row>
    <row r="30" spans="2:28" s="640" customFormat="1" ht="15.75" x14ac:dyDescent="0.25">
      <c r="B30" s="1103"/>
      <c r="C30" s="1104"/>
      <c r="D30" s="1104"/>
      <c r="E30" s="1105"/>
      <c r="F30" s="664"/>
      <c r="G30" s="665"/>
      <c r="H30" s="666"/>
      <c r="I30" s="667"/>
      <c r="J30" s="664"/>
      <c r="K30" s="665"/>
      <c r="L30" s="666"/>
      <c r="M30" s="667"/>
      <c r="N30" s="664"/>
      <c r="O30" s="665"/>
      <c r="P30" s="666"/>
      <c r="Q30" s="667"/>
      <c r="R30" s="668" t="e">
        <f t="shared" si="15"/>
        <v>#DIV/0!</v>
      </c>
      <c r="S30" s="668" t="e">
        <f t="shared" si="15"/>
        <v>#DIV/0!</v>
      </c>
      <c r="T30" s="661">
        <f t="shared" si="16"/>
        <v>0</v>
      </c>
      <c r="U30" s="662"/>
      <c r="V30" s="662"/>
      <c r="W30" s="662"/>
      <c r="X30" s="663"/>
      <c r="Y30" s="663"/>
      <c r="Z30" s="663"/>
      <c r="AA30" s="663"/>
      <c r="AB30" s="663"/>
    </row>
    <row r="31" spans="2:28" s="640" customFormat="1" ht="15.75" x14ac:dyDescent="0.25">
      <c r="B31" s="1103"/>
      <c r="C31" s="1104"/>
      <c r="D31" s="1104"/>
      <c r="E31" s="1105"/>
      <c r="F31" s="664"/>
      <c r="G31" s="665"/>
      <c r="H31" s="666"/>
      <c r="I31" s="667"/>
      <c r="J31" s="664"/>
      <c r="K31" s="665"/>
      <c r="L31" s="666"/>
      <c r="M31" s="667"/>
      <c r="N31" s="664"/>
      <c r="O31" s="665"/>
      <c r="P31" s="666"/>
      <c r="Q31" s="667"/>
      <c r="R31" s="668" t="e">
        <f t="shared" si="15"/>
        <v>#DIV/0!</v>
      </c>
      <c r="S31" s="668" t="e">
        <f t="shared" si="15"/>
        <v>#DIV/0!</v>
      </c>
      <c r="T31" s="661">
        <f t="shared" si="16"/>
        <v>0</v>
      </c>
      <c r="U31" s="662"/>
      <c r="V31" s="662"/>
      <c r="W31" s="662"/>
      <c r="X31" s="663"/>
      <c r="Y31" s="663"/>
      <c r="Z31" s="663"/>
      <c r="AA31" s="663"/>
      <c r="AB31" s="663"/>
    </row>
    <row r="32" spans="2:28" s="640" customFormat="1" ht="16.5" thickBot="1" x14ac:dyDescent="0.3">
      <c r="B32" s="1106"/>
      <c r="C32" s="1107"/>
      <c r="D32" s="1107"/>
      <c r="E32" s="1108"/>
      <c r="F32" s="669"/>
      <c r="G32" s="670"/>
      <c r="H32" s="671"/>
      <c r="I32" s="672"/>
      <c r="J32" s="669"/>
      <c r="K32" s="670"/>
      <c r="L32" s="671"/>
      <c r="M32" s="672"/>
      <c r="N32" s="669"/>
      <c r="O32" s="670"/>
      <c r="P32" s="671"/>
      <c r="Q32" s="672"/>
      <c r="R32" s="673" t="e">
        <f t="shared" si="15"/>
        <v>#DIV/0!</v>
      </c>
      <c r="S32" s="673" t="e">
        <f t="shared" si="15"/>
        <v>#DIV/0!</v>
      </c>
      <c r="T32" s="674">
        <f t="shared" si="16"/>
        <v>0</v>
      </c>
      <c r="U32" s="662"/>
      <c r="V32" s="662"/>
      <c r="W32" s="662"/>
      <c r="X32" s="663"/>
      <c r="Y32" s="663"/>
      <c r="Z32" s="663"/>
      <c r="AA32" s="663"/>
      <c r="AB32" s="663"/>
    </row>
    <row r="33" spans="1:28" s="640" customFormat="1" ht="16.5" thickBot="1" x14ac:dyDescent="0.3">
      <c r="B33" s="1048" t="s">
        <v>334</v>
      </c>
      <c r="C33" s="1049"/>
      <c r="D33" s="1049"/>
      <c r="E33" s="1050"/>
      <c r="F33" s="675">
        <f t="shared" ref="F33:Q33" si="17">SUM(F24:F32)</f>
        <v>16655</v>
      </c>
      <c r="G33" s="675">
        <f t="shared" si="17"/>
        <v>16655</v>
      </c>
      <c r="H33" s="676">
        <f t="shared" si="17"/>
        <v>0</v>
      </c>
      <c r="I33" s="677">
        <f t="shared" si="17"/>
        <v>0</v>
      </c>
      <c r="J33" s="675">
        <f t="shared" si="17"/>
        <v>24074.66</v>
      </c>
      <c r="K33" s="675">
        <f t="shared" si="17"/>
        <v>24080.02</v>
      </c>
      <c r="L33" s="676">
        <f t="shared" si="17"/>
        <v>5.359999999998422</v>
      </c>
      <c r="M33" s="677">
        <f t="shared" si="17"/>
        <v>0</v>
      </c>
      <c r="N33" s="675">
        <f t="shared" si="17"/>
        <v>18889.599999999999</v>
      </c>
      <c r="O33" s="675">
        <f t="shared" si="17"/>
        <v>18893</v>
      </c>
      <c r="P33" s="676">
        <f t="shared" si="17"/>
        <v>2.6</v>
      </c>
      <c r="Q33" s="677">
        <f t="shared" si="17"/>
        <v>0</v>
      </c>
      <c r="R33" s="678">
        <f t="shared" si="15"/>
        <v>1.4454914440108075</v>
      </c>
      <c r="S33" s="678">
        <f t="shared" si="15"/>
        <v>1.445813269288502</v>
      </c>
      <c r="T33" s="679">
        <f t="shared" si="16"/>
        <v>2.7599999999984219</v>
      </c>
      <c r="U33" s="662"/>
      <c r="V33" s="662"/>
      <c r="W33" s="662"/>
      <c r="X33" s="663"/>
      <c r="Y33" s="663"/>
      <c r="Z33" s="663"/>
      <c r="AA33" s="663"/>
      <c r="AB33" s="663"/>
    </row>
    <row r="34" spans="1:28" s="680" customFormat="1" ht="13.5" thickBot="1" x14ac:dyDescent="0.25">
      <c r="B34" s="681"/>
      <c r="C34" s="681"/>
      <c r="D34" s="681"/>
      <c r="E34" s="681"/>
      <c r="F34" s="681"/>
      <c r="G34" s="681"/>
      <c r="H34" s="1109">
        <f>H33+I33</f>
        <v>0</v>
      </c>
      <c r="I34" s="1067"/>
      <c r="J34" s="681"/>
      <c r="K34" s="681"/>
      <c r="L34" s="1109">
        <f>L33+M33</f>
        <v>5.359999999998422</v>
      </c>
      <c r="M34" s="1067"/>
      <c r="N34" s="681"/>
      <c r="O34" s="681"/>
      <c r="P34" s="1109">
        <f>P33+Q33</f>
        <v>2.6</v>
      </c>
      <c r="Q34" s="1067"/>
      <c r="U34" s="682"/>
      <c r="V34" s="682"/>
      <c r="W34" s="1088"/>
      <c r="X34" s="1089"/>
      <c r="Y34" s="683"/>
      <c r="Z34" s="683"/>
      <c r="AA34" s="683"/>
      <c r="AB34" s="683"/>
    </row>
    <row r="35" spans="1:28" ht="13.5" thickBot="1" x14ac:dyDescent="0.25">
      <c r="B35" s="685"/>
      <c r="C35" s="685"/>
      <c r="D35" s="685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5"/>
      <c r="P35" s="685"/>
      <c r="Q35" s="685"/>
    </row>
    <row r="36" spans="1:28" ht="13.5" thickBot="1" x14ac:dyDescent="0.25">
      <c r="B36" s="1090"/>
      <c r="C36" s="1091"/>
      <c r="D36" s="1091"/>
      <c r="E36" s="1092"/>
      <c r="F36" s="1093" t="s">
        <v>335</v>
      </c>
      <c r="G36" s="1094"/>
      <c r="H36" s="1094"/>
      <c r="I36" s="1095"/>
      <c r="J36" s="1093" t="s">
        <v>336</v>
      </c>
      <c r="K36" s="1094"/>
      <c r="L36" s="1094"/>
      <c r="M36" s="1095"/>
      <c r="N36" s="1096"/>
      <c r="O36" s="1096"/>
      <c r="P36" s="1096"/>
      <c r="Q36" s="1096"/>
    </row>
    <row r="37" spans="1:28" ht="13.5" thickBot="1" x14ac:dyDescent="0.25">
      <c r="B37" s="1097" t="s">
        <v>337</v>
      </c>
      <c r="C37" s="1098"/>
      <c r="D37" s="1098"/>
      <c r="E37" s="1099"/>
      <c r="F37" s="686" t="s">
        <v>273</v>
      </c>
      <c r="G37" s="687" t="s">
        <v>274</v>
      </c>
      <c r="H37" s="688" t="s">
        <v>338</v>
      </c>
      <c r="I37" s="689" t="s">
        <v>276</v>
      </c>
      <c r="J37" s="686" t="s">
        <v>273</v>
      </c>
      <c r="K37" s="687" t="s">
        <v>274</v>
      </c>
      <c r="L37" s="689" t="s">
        <v>338</v>
      </c>
      <c r="M37" s="689" t="s">
        <v>276</v>
      </c>
      <c r="N37" s="690"/>
      <c r="O37" s="690"/>
      <c r="P37" s="690"/>
      <c r="Q37" s="690"/>
    </row>
    <row r="38" spans="1:28" ht="13.5" thickBot="1" x14ac:dyDescent="0.25">
      <c r="B38" s="1100"/>
      <c r="C38" s="1101"/>
      <c r="D38" s="1101"/>
      <c r="E38" s="1102"/>
      <c r="F38" s="691">
        <v>146.01</v>
      </c>
      <c r="G38" s="692">
        <v>334.47</v>
      </c>
      <c r="H38" s="693">
        <v>1535.48</v>
      </c>
      <c r="I38" s="694">
        <v>233.23</v>
      </c>
      <c r="J38" s="691">
        <v>146.01</v>
      </c>
      <c r="K38" s="692">
        <v>337.08</v>
      </c>
      <c r="L38" s="694">
        <v>1673.74</v>
      </c>
      <c r="M38" s="694">
        <v>223.2</v>
      </c>
      <c r="N38" s="695"/>
      <c r="O38" s="695"/>
      <c r="P38" s="695"/>
      <c r="Q38" s="695"/>
    </row>
    <row r="39" spans="1:28" ht="14.25" thickTop="1" thickBot="1" x14ac:dyDescent="0.25">
      <c r="B39" s="1081" t="s">
        <v>339</v>
      </c>
      <c r="C39" s="1082"/>
      <c r="D39" s="1083" t="s">
        <v>340</v>
      </c>
      <c r="E39" s="1084"/>
      <c r="F39" s="1085">
        <v>63</v>
      </c>
      <c r="G39" s="1086"/>
      <c r="H39" s="1085">
        <v>64.27</v>
      </c>
      <c r="I39" s="1087"/>
      <c r="J39" s="1085">
        <v>67</v>
      </c>
      <c r="K39" s="1086"/>
      <c r="L39" s="1085">
        <v>67.260000000000005</v>
      </c>
      <c r="M39" s="1087"/>
      <c r="N39" s="1074"/>
      <c r="O39" s="1074"/>
      <c r="P39" s="1074"/>
      <c r="Q39" s="1074"/>
    </row>
    <row r="40" spans="1:28" ht="13.5" thickBot="1" x14ac:dyDescent="0.25">
      <c r="B40" s="1075" t="s">
        <v>394</v>
      </c>
      <c r="C40" s="1076"/>
      <c r="D40" s="1076"/>
      <c r="E40" s="1077"/>
      <c r="F40" s="1078">
        <v>17253</v>
      </c>
      <c r="G40" s="1079"/>
      <c r="H40" s="1079"/>
      <c r="I40" s="1080"/>
      <c r="J40" s="1078">
        <v>17603</v>
      </c>
      <c r="K40" s="1079"/>
      <c r="L40" s="1079"/>
      <c r="M40" s="1080"/>
      <c r="N40" s="1074"/>
      <c r="O40" s="1074"/>
      <c r="P40" s="1074"/>
      <c r="Q40" s="1074"/>
    </row>
    <row r="41" spans="1:28" ht="13.5" thickBot="1" x14ac:dyDescent="0.25">
      <c r="B41" s="696"/>
      <c r="C41" s="696"/>
      <c r="D41" s="696"/>
      <c r="E41" s="696"/>
      <c r="F41" s="697"/>
      <c r="G41" s="697"/>
      <c r="H41" s="697"/>
      <c r="I41" s="697"/>
      <c r="J41" s="697"/>
      <c r="K41" s="697"/>
      <c r="L41" s="697"/>
      <c r="M41" s="697"/>
      <c r="N41" s="697"/>
      <c r="O41" s="697"/>
      <c r="P41" s="697"/>
      <c r="Q41" s="697"/>
    </row>
    <row r="42" spans="1:28" ht="13.5" thickBot="1" x14ac:dyDescent="0.25">
      <c r="B42" s="1062"/>
      <c r="C42" s="1063"/>
      <c r="D42" s="1063"/>
      <c r="E42" s="1064"/>
      <c r="F42" s="1065" t="s">
        <v>325</v>
      </c>
      <c r="G42" s="1066"/>
      <c r="H42" s="1066"/>
      <c r="I42" s="1066"/>
      <c r="J42" s="1066"/>
      <c r="K42" s="1066"/>
      <c r="L42" s="1067"/>
      <c r="M42" s="698"/>
      <c r="N42" s="1062"/>
      <c r="O42" s="1063"/>
      <c r="P42" s="1063"/>
      <c r="Q42" s="1064"/>
      <c r="R42" s="1065" t="s">
        <v>282</v>
      </c>
      <c r="S42" s="1066"/>
      <c r="T42" s="1066"/>
      <c r="U42" s="1066"/>
      <c r="V42" s="1066"/>
      <c r="W42" s="1066"/>
      <c r="X42" s="1067"/>
      <c r="Y42" s="683"/>
      <c r="Z42" s="1068" t="s">
        <v>328</v>
      </c>
      <c r="AA42" s="1069"/>
      <c r="AB42" s="1070"/>
    </row>
    <row r="43" spans="1:28" ht="39" thickBot="1" x14ac:dyDescent="0.25">
      <c r="B43" s="1071" t="s">
        <v>395</v>
      </c>
      <c r="C43" s="1072"/>
      <c r="D43" s="1072"/>
      <c r="E43" s="1073"/>
      <c r="F43" s="699" t="s">
        <v>343</v>
      </c>
      <c r="G43" s="700" t="s">
        <v>344</v>
      </c>
      <c r="H43" s="701" t="s">
        <v>345</v>
      </c>
      <c r="I43" s="699" t="s">
        <v>346</v>
      </c>
      <c r="J43" s="702" t="s">
        <v>347</v>
      </c>
      <c r="K43" s="701" t="s">
        <v>348</v>
      </c>
      <c r="L43" s="703" t="s">
        <v>332</v>
      </c>
      <c r="M43" s="704"/>
      <c r="N43" s="1071" t="s">
        <v>396</v>
      </c>
      <c r="O43" s="1072"/>
      <c r="P43" s="1072"/>
      <c r="Q43" s="1073"/>
      <c r="R43" s="705" t="s">
        <v>343</v>
      </c>
      <c r="S43" s="706" t="s">
        <v>344</v>
      </c>
      <c r="T43" s="707" t="s">
        <v>345</v>
      </c>
      <c r="U43" s="705" t="s">
        <v>346</v>
      </c>
      <c r="V43" s="708" t="s">
        <v>347</v>
      </c>
      <c r="W43" s="707" t="s">
        <v>348</v>
      </c>
      <c r="X43" s="709" t="s">
        <v>332</v>
      </c>
      <c r="Y43" s="710"/>
      <c r="Z43" s="711" t="s">
        <v>350</v>
      </c>
      <c r="AA43" s="712" t="s">
        <v>351</v>
      </c>
      <c r="AB43" s="713" t="s">
        <v>352</v>
      </c>
    </row>
    <row r="44" spans="1:28" ht="12.75" x14ac:dyDescent="0.2">
      <c r="A44" s="714"/>
      <c r="B44" s="1059" t="s">
        <v>393</v>
      </c>
      <c r="C44" s="1060"/>
      <c r="D44" s="1060"/>
      <c r="E44" s="1061"/>
      <c r="F44" s="715">
        <v>1094.3800000000001</v>
      </c>
      <c r="G44" s="716">
        <v>886.89</v>
      </c>
      <c r="H44" s="717">
        <f t="shared" ref="H44:H50" si="18">F44+G44</f>
        <v>1981.27</v>
      </c>
      <c r="I44" s="718">
        <v>43.58</v>
      </c>
      <c r="J44" s="718">
        <v>891.24</v>
      </c>
      <c r="K44" s="717">
        <f t="shared" ref="K44:K50" si="19">I44+J44</f>
        <v>934.82</v>
      </c>
      <c r="L44" s="719">
        <f t="shared" ref="L44:L50" si="20">K44-H44</f>
        <v>-1046.4499999999998</v>
      </c>
      <c r="M44" s="720"/>
      <c r="N44" s="1059" t="s">
        <v>393</v>
      </c>
      <c r="O44" s="1060"/>
      <c r="P44" s="1060"/>
      <c r="Q44" s="1061"/>
      <c r="R44" s="715">
        <v>961</v>
      </c>
      <c r="S44" s="716">
        <v>888.8</v>
      </c>
      <c r="T44" s="717">
        <f t="shared" ref="T44:T50" si="21">R44+S44</f>
        <v>1849.8</v>
      </c>
      <c r="U44" s="718">
        <v>216.9</v>
      </c>
      <c r="V44" s="718">
        <v>891</v>
      </c>
      <c r="W44" s="717">
        <f t="shared" ref="W44:W50" si="22">U44+V44</f>
        <v>1107.9000000000001</v>
      </c>
      <c r="X44" s="719">
        <f t="shared" ref="X44:X50" si="23">W44-T44</f>
        <v>-741.89999999999986</v>
      </c>
      <c r="Y44" s="721"/>
      <c r="Z44" s="722">
        <f t="shared" ref="Z44:Z50" si="24">H44-T44</f>
        <v>131.47000000000003</v>
      </c>
      <c r="AA44" s="723">
        <f t="shared" ref="AA44:AA50" si="25">K44-W44</f>
        <v>-173.08000000000004</v>
      </c>
      <c r="AB44" s="724">
        <f t="shared" ref="AB44:AB51" si="26">Z44-AA44</f>
        <v>304.55000000000007</v>
      </c>
    </row>
    <row r="45" spans="1:28" ht="12.75" x14ac:dyDescent="0.2">
      <c r="A45" s="714"/>
      <c r="B45" s="1053" t="s">
        <v>269</v>
      </c>
      <c r="C45" s="1054"/>
      <c r="D45" s="1054"/>
      <c r="E45" s="1055"/>
      <c r="F45" s="725">
        <v>40118.39</v>
      </c>
      <c r="G45" s="726"/>
      <c r="H45" s="727">
        <f t="shared" si="18"/>
        <v>40118.39</v>
      </c>
      <c r="I45" s="728">
        <v>41170.199999999997</v>
      </c>
      <c r="J45" s="728"/>
      <c r="K45" s="727">
        <f t="shared" si="19"/>
        <v>41170.199999999997</v>
      </c>
      <c r="L45" s="729">
        <f t="shared" si="20"/>
        <v>1051.8099999999977</v>
      </c>
      <c r="M45" s="720"/>
      <c r="N45" s="1053" t="s">
        <v>269</v>
      </c>
      <c r="O45" s="1054"/>
      <c r="P45" s="1054"/>
      <c r="Q45" s="1055"/>
      <c r="R45" s="725">
        <v>35510.5</v>
      </c>
      <c r="S45" s="726"/>
      <c r="T45" s="727">
        <f t="shared" si="21"/>
        <v>35510.5</v>
      </c>
      <c r="U45" s="728">
        <v>36255</v>
      </c>
      <c r="V45" s="728"/>
      <c r="W45" s="727">
        <f t="shared" si="22"/>
        <v>36255</v>
      </c>
      <c r="X45" s="729">
        <f t="shared" si="23"/>
        <v>744.5</v>
      </c>
      <c r="Y45" s="721"/>
      <c r="Z45" s="722">
        <f t="shared" si="24"/>
        <v>4607.8899999999994</v>
      </c>
      <c r="AA45" s="723">
        <f t="shared" si="25"/>
        <v>4915.1999999999971</v>
      </c>
      <c r="AB45" s="724">
        <f t="shared" si="26"/>
        <v>-307.30999999999767</v>
      </c>
    </row>
    <row r="46" spans="1:28" ht="12.75" x14ac:dyDescent="0.2">
      <c r="A46" s="714"/>
      <c r="B46" s="1053"/>
      <c r="C46" s="1054"/>
      <c r="D46" s="1054"/>
      <c r="E46" s="1055"/>
      <c r="F46" s="725"/>
      <c r="G46" s="726"/>
      <c r="H46" s="727">
        <f t="shared" si="18"/>
        <v>0</v>
      </c>
      <c r="I46" s="728"/>
      <c r="J46" s="728"/>
      <c r="K46" s="727">
        <f t="shared" si="19"/>
        <v>0</v>
      </c>
      <c r="L46" s="729">
        <f t="shared" si="20"/>
        <v>0</v>
      </c>
      <c r="M46" s="720"/>
      <c r="N46" s="1053"/>
      <c r="O46" s="1054"/>
      <c r="P46" s="1054"/>
      <c r="Q46" s="1055"/>
      <c r="R46" s="725"/>
      <c r="S46" s="726"/>
      <c r="T46" s="727">
        <f t="shared" si="21"/>
        <v>0</v>
      </c>
      <c r="U46" s="728"/>
      <c r="V46" s="728"/>
      <c r="W46" s="727">
        <f t="shared" si="22"/>
        <v>0</v>
      </c>
      <c r="X46" s="729">
        <f t="shared" si="23"/>
        <v>0</v>
      </c>
      <c r="Y46" s="721"/>
      <c r="Z46" s="722">
        <f t="shared" si="24"/>
        <v>0</v>
      </c>
      <c r="AA46" s="723">
        <f t="shared" si="25"/>
        <v>0</v>
      </c>
      <c r="AB46" s="724">
        <f t="shared" si="26"/>
        <v>0</v>
      </c>
    </row>
    <row r="47" spans="1:28" s="714" customFormat="1" ht="12.75" x14ac:dyDescent="0.2">
      <c r="B47" s="1053"/>
      <c r="C47" s="1054"/>
      <c r="D47" s="1054"/>
      <c r="E47" s="1055"/>
      <c r="F47" s="725"/>
      <c r="G47" s="726"/>
      <c r="H47" s="727">
        <f t="shared" si="18"/>
        <v>0</v>
      </c>
      <c r="I47" s="728"/>
      <c r="J47" s="728"/>
      <c r="K47" s="727">
        <f t="shared" si="19"/>
        <v>0</v>
      </c>
      <c r="L47" s="729">
        <f t="shared" si="20"/>
        <v>0</v>
      </c>
      <c r="M47" s="720"/>
      <c r="N47" s="1053"/>
      <c r="O47" s="1054"/>
      <c r="P47" s="1054"/>
      <c r="Q47" s="1055"/>
      <c r="R47" s="725"/>
      <c r="S47" s="726"/>
      <c r="T47" s="727">
        <f t="shared" si="21"/>
        <v>0</v>
      </c>
      <c r="U47" s="728"/>
      <c r="V47" s="728"/>
      <c r="W47" s="727">
        <f t="shared" si="22"/>
        <v>0</v>
      </c>
      <c r="X47" s="729">
        <f t="shared" si="23"/>
        <v>0</v>
      </c>
      <c r="Y47" s="721"/>
      <c r="Z47" s="722">
        <f t="shared" si="24"/>
        <v>0</v>
      </c>
      <c r="AA47" s="723">
        <f t="shared" si="25"/>
        <v>0</v>
      </c>
      <c r="AB47" s="724">
        <f t="shared" si="26"/>
        <v>0</v>
      </c>
    </row>
    <row r="48" spans="1:28" s="714" customFormat="1" ht="12.75" x14ac:dyDescent="0.2">
      <c r="B48" s="1053"/>
      <c r="C48" s="1054"/>
      <c r="D48" s="1054"/>
      <c r="E48" s="1055"/>
      <c r="F48" s="725"/>
      <c r="G48" s="726"/>
      <c r="H48" s="727">
        <f t="shared" si="18"/>
        <v>0</v>
      </c>
      <c r="I48" s="728"/>
      <c r="J48" s="728"/>
      <c r="K48" s="727">
        <f t="shared" si="19"/>
        <v>0</v>
      </c>
      <c r="L48" s="729">
        <f t="shared" si="20"/>
        <v>0</v>
      </c>
      <c r="M48" s="720"/>
      <c r="N48" s="1053"/>
      <c r="O48" s="1054"/>
      <c r="P48" s="1054"/>
      <c r="Q48" s="1055"/>
      <c r="R48" s="725"/>
      <c r="S48" s="726"/>
      <c r="T48" s="727">
        <f t="shared" si="21"/>
        <v>0</v>
      </c>
      <c r="U48" s="728"/>
      <c r="V48" s="728"/>
      <c r="W48" s="727">
        <f t="shared" si="22"/>
        <v>0</v>
      </c>
      <c r="X48" s="729">
        <f t="shared" si="23"/>
        <v>0</v>
      </c>
      <c r="Y48" s="721"/>
      <c r="Z48" s="722">
        <f t="shared" si="24"/>
        <v>0</v>
      </c>
      <c r="AA48" s="723">
        <f t="shared" si="25"/>
        <v>0</v>
      </c>
      <c r="AB48" s="724">
        <f t="shared" si="26"/>
        <v>0</v>
      </c>
    </row>
    <row r="49" spans="1:28" s="714" customFormat="1" ht="13.5" thickBot="1" x14ac:dyDescent="0.25">
      <c r="B49" s="1056"/>
      <c r="C49" s="1057"/>
      <c r="D49" s="1057"/>
      <c r="E49" s="1058"/>
      <c r="F49" s="730"/>
      <c r="G49" s="731"/>
      <c r="H49" s="732">
        <f t="shared" si="18"/>
        <v>0</v>
      </c>
      <c r="I49" s="733"/>
      <c r="J49" s="733"/>
      <c r="K49" s="732">
        <f t="shared" si="19"/>
        <v>0</v>
      </c>
      <c r="L49" s="734">
        <f t="shared" si="20"/>
        <v>0</v>
      </c>
      <c r="M49" s="720"/>
      <c r="N49" s="1056"/>
      <c r="O49" s="1057"/>
      <c r="P49" s="1057"/>
      <c r="Q49" s="1058"/>
      <c r="R49" s="730"/>
      <c r="S49" s="731"/>
      <c r="T49" s="732">
        <f t="shared" si="21"/>
        <v>0</v>
      </c>
      <c r="U49" s="733"/>
      <c r="V49" s="733"/>
      <c r="W49" s="732">
        <f t="shared" si="22"/>
        <v>0</v>
      </c>
      <c r="X49" s="734">
        <f t="shared" si="23"/>
        <v>0</v>
      </c>
      <c r="Y49" s="721"/>
      <c r="Z49" s="722">
        <f t="shared" si="24"/>
        <v>0</v>
      </c>
      <c r="AA49" s="723">
        <f t="shared" si="25"/>
        <v>0</v>
      </c>
      <c r="AB49" s="724">
        <f t="shared" si="26"/>
        <v>0</v>
      </c>
    </row>
    <row r="50" spans="1:28" s="714" customFormat="1" ht="13.5" thickBot="1" x14ac:dyDescent="0.25">
      <c r="B50" s="1045"/>
      <c r="C50" s="1046"/>
      <c r="D50" s="1046"/>
      <c r="E50" s="1047"/>
      <c r="F50" s="735">
        <f t="shared" ref="F50" si="27">SUM(F44:F49)</f>
        <v>41212.769999999997</v>
      </c>
      <c r="G50" s="736">
        <f>SUM(G44:G49)</f>
        <v>886.89</v>
      </c>
      <c r="H50" s="737">
        <f t="shared" si="18"/>
        <v>42099.659999999996</v>
      </c>
      <c r="I50" s="735">
        <f>SUM(I44:I49)</f>
        <v>41213.78</v>
      </c>
      <c r="J50" s="735">
        <f>SUM(J44:J49)</f>
        <v>891.24</v>
      </c>
      <c r="K50" s="737">
        <f t="shared" si="19"/>
        <v>42105.02</v>
      </c>
      <c r="L50" s="738">
        <f t="shared" si="20"/>
        <v>5.3600000000005821</v>
      </c>
      <c r="M50" s="739"/>
      <c r="N50" s="1045"/>
      <c r="O50" s="1046"/>
      <c r="P50" s="1046"/>
      <c r="Q50" s="1047"/>
      <c r="R50" s="735">
        <f t="shared" ref="R50" si="28">SUM(R44:R49)</f>
        <v>36471.5</v>
      </c>
      <c r="S50" s="736">
        <f>SUM(S44:S49)</f>
        <v>888.8</v>
      </c>
      <c r="T50" s="737">
        <f t="shared" si="21"/>
        <v>37360.300000000003</v>
      </c>
      <c r="U50" s="735">
        <f>SUM(U44:U49)</f>
        <v>36471.9</v>
      </c>
      <c r="V50" s="735">
        <f>SUM(V44:V49)</f>
        <v>891</v>
      </c>
      <c r="W50" s="737">
        <f t="shared" si="22"/>
        <v>37362.9</v>
      </c>
      <c r="X50" s="738">
        <f t="shared" si="23"/>
        <v>2.5999999999985448</v>
      </c>
      <c r="Y50" s="721"/>
      <c r="Z50" s="722">
        <f t="shared" si="24"/>
        <v>4739.3599999999933</v>
      </c>
      <c r="AA50" s="723">
        <f t="shared" si="25"/>
        <v>4742.1199999999953</v>
      </c>
      <c r="AB50" s="724">
        <f t="shared" si="26"/>
        <v>-2.7600000000020373</v>
      </c>
    </row>
    <row r="51" spans="1:28" s="714" customFormat="1" ht="13.5" thickBot="1" x14ac:dyDescent="0.25">
      <c r="A51" s="684"/>
      <c r="B51" s="1048" t="s">
        <v>334</v>
      </c>
      <c r="C51" s="1049"/>
      <c r="D51" s="1049"/>
      <c r="E51" s="1050"/>
      <c r="F51" s="1051" t="s">
        <v>353</v>
      </c>
      <c r="G51" s="1052"/>
      <c r="H51" s="740">
        <f>I50-F50</f>
        <v>1.0100000000020373</v>
      </c>
      <c r="I51" s="741" t="s">
        <v>354</v>
      </c>
      <c r="J51" s="742"/>
      <c r="K51" s="740">
        <f>J50-G50</f>
        <v>4.3500000000000227</v>
      </c>
      <c r="L51" s="743">
        <f>H51+K51</f>
        <v>5.36000000000206</v>
      </c>
      <c r="M51" s="744"/>
      <c r="N51" s="1048" t="s">
        <v>334</v>
      </c>
      <c r="O51" s="1049"/>
      <c r="P51" s="1049"/>
      <c r="Q51" s="1050"/>
      <c r="R51" s="1051" t="s">
        <v>353</v>
      </c>
      <c r="S51" s="1052"/>
      <c r="T51" s="740">
        <v>0.4</v>
      </c>
      <c r="U51" s="741" t="s">
        <v>354</v>
      </c>
      <c r="V51" s="742"/>
      <c r="W51" s="740">
        <v>2.2000000000000002</v>
      </c>
      <c r="X51" s="743">
        <f>T51+W51</f>
        <v>2.6</v>
      </c>
      <c r="Y51" s="745"/>
      <c r="Z51" s="746">
        <f>SUM(Z44:Z50)</f>
        <v>9478.7199999999939</v>
      </c>
      <c r="AA51" s="747">
        <f>SUM(AA44:AA50)</f>
        <v>9484.2399999999925</v>
      </c>
      <c r="AB51" s="748">
        <f t="shared" si="26"/>
        <v>-5.5199999999986176</v>
      </c>
    </row>
    <row r="52" spans="1:28" s="714" customFormat="1" ht="13.5" thickBot="1" x14ac:dyDescent="0.25">
      <c r="F52" s="749"/>
      <c r="G52" s="749"/>
      <c r="H52" s="720"/>
      <c r="I52" s="720"/>
      <c r="J52" s="720"/>
      <c r="K52" s="720"/>
      <c r="L52" s="720"/>
      <c r="M52" s="720"/>
      <c r="N52" s="720"/>
      <c r="O52" s="750"/>
      <c r="P52" s="720"/>
      <c r="Q52" s="720"/>
      <c r="R52" s="720"/>
      <c r="Y52" s="751"/>
    </row>
    <row r="53" spans="1:28" s="714" customFormat="1" ht="12.75" x14ac:dyDescent="0.2">
      <c r="F53" s="749"/>
      <c r="G53" s="749"/>
      <c r="H53" s="720"/>
      <c r="I53" s="720"/>
      <c r="J53" s="720"/>
      <c r="K53" s="720"/>
      <c r="L53" s="720"/>
      <c r="M53" s="720"/>
      <c r="N53" s="720"/>
      <c r="O53" s="750"/>
      <c r="P53" s="720"/>
      <c r="Q53" s="720"/>
      <c r="R53" s="720"/>
      <c r="Z53" s="752" t="s">
        <v>355</v>
      </c>
      <c r="AA53" s="753"/>
      <c r="AB53" s="754">
        <f>H51/T51</f>
        <v>2.5250000000050932</v>
      </c>
    </row>
    <row r="54" spans="1:28" s="714" customFormat="1" ht="13.5" thickBot="1" x14ac:dyDescent="0.25">
      <c r="F54" s="749"/>
      <c r="G54" s="749"/>
      <c r="H54" s="720"/>
      <c r="I54" s="720"/>
      <c r="J54" s="720"/>
      <c r="K54" s="720"/>
      <c r="L54" s="720"/>
      <c r="M54" s="720"/>
      <c r="N54" s="720"/>
      <c r="O54" s="750"/>
      <c r="P54" s="720"/>
      <c r="Q54" s="720"/>
      <c r="R54" s="720"/>
      <c r="Z54" s="755" t="s">
        <v>356</v>
      </c>
      <c r="AA54" s="756"/>
      <c r="AB54" s="757">
        <f>K51/W51</f>
        <v>1.9772727272727375</v>
      </c>
    </row>
    <row r="55" spans="1:28" s="714" customFormat="1" ht="13.5" thickBot="1" x14ac:dyDescent="0.25">
      <c r="A55" s="684"/>
      <c r="B55" s="684"/>
      <c r="C55" s="758" t="s">
        <v>397</v>
      </c>
      <c r="D55" s="684"/>
      <c r="E55" s="684" t="s">
        <v>198</v>
      </c>
      <c r="F55" s="684"/>
      <c r="G55" s="684"/>
      <c r="H55" s="759" t="s">
        <v>398</v>
      </c>
      <c r="I55" s="759"/>
      <c r="J55" s="760"/>
      <c r="K55" s="761"/>
      <c r="L55" s="762"/>
      <c r="M55" s="685"/>
      <c r="N55" s="685"/>
      <c r="O55" s="684"/>
      <c r="P55" s="684"/>
      <c r="Q55" s="684"/>
      <c r="R55" s="684"/>
      <c r="S55" s="684"/>
      <c r="T55" s="684"/>
      <c r="U55" s="684"/>
      <c r="V55" s="684"/>
      <c r="W55" s="684"/>
      <c r="X55" s="684"/>
      <c r="Y55" s="684"/>
      <c r="Z55" s="763" t="s">
        <v>390</v>
      </c>
      <c r="AA55" s="764"/>
      <c r="AB55" s="765">
        <f>L51/X51</f>
        <v>2.0615384615392536</v>
      </c>
    </row>
    <row r="56" spans="1:28" ht="12.75" x14ac:dyDescent="0.2">
      <c r="C56" s="1043" t="s">
        <v>366</v>
      </c>
      <c r="D56" s="1043"/>
      <c r="E56" s="766">
        <v>42114</v>
      </c>
      <c r="J56" s="684" t="s">
        <v>399</v>
      </c>
      <c r="L56" s="1044"/>
      <c r="M56" s="1044"/>
      <c r="N56" s="1044"/>
    </row>
    <row r="57" spans="1:28" s="714" customFormat="1" ht="12.75" x14ac:dyDescent="0.2">
      <c r="A57" s="684"/>
      <c r="B57" s="684"/>
      <c r="C57" s="758"/>
      <c r="D57" s="758"/>
      <c r="E57" s="684"/>
      <c r="F57" s="684"/>
      <c r="G57" s="684"/>
      <c r="H57" s="684"/>
      <c r="I57" s="684"/>
      <c r="K57" s="684"/>
      <c r="L57" s="685"/>
      <c r="M57" s="685"/>
      <c r="N57" s="685"/>
      <c r="O57" s="684"/>
      <c r="P57" s="684"/>
      <c r="Q57" s="684"/>
      <c r="R57" s="684"/>
      <c r="S57" s="684"/>
      <c r="T57" s="684"/>
      <c r="U57" s="684"/>
      <c r="V57" s="684"/>
      <c r="W57" s="684"/>
      <c r="X57" s="684"/>
      <c r="Y57" s="684"/>
      <c r="Z57" s="684"/>
      <c r="AA57" s="684"/>
      <c r="AB57" s="684"/>
    </row>
    <row r="58" spans="1:28" ht="12.75" customHeight="1" x14ac:dyDescent="0.2"/>
    <row r="59" spans="1:28" ht="12.75" customHeight="1" x14ac:dyDescent="0.2">
      <c r="J59" s="767" t="s">
        <v>280</v>
      </c>
    </row>
    <row r="60" spans="1:28" ht="12.75" customHeight="1" x14ac:dyDescent="0.2"/>
    <row r="61" spans="1:28" ht="12.75" customHeight="1" x14ac:dyDescent="0.2"/>
    <row r="62" spans="1:28" ht="12.75" customHeight="1" x14ac:dyDescent="0.2"/>
    <row r="63" spans="1:28" ht="12.75" customHeight="1" x14ac:dyDescent="0.2"/>
    <row r="64" spans="1:2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</sheetData>
  <mergeCells count="9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7:E17"/>
    <mergeCell ref="C6:E6"/>
    <mergeCell ref="C7:E7"/>
    <mergeCell ref="C8:E8"/>
    <mergeCell ref="C9:E9"/>
    <mergeCell ref="C10:E10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F22:I22"/>
    <mergeCell ref="J22:M22"/>
    <mergeCell ref="B30:E30"/>
    <mergeCell ref="R22:R23"/>
    <mergeCell ref="S22:S23"/>
    <mergeCell ref="T22:T23"/>
    <mergeCell ref="U22:X22"/>
    <mergeCell ref="B23:E23"/>
    <mergeCell ref="B24:E24"/>
    <mergeCell ref="N22:Q22"/>
    <mergeCell ref="B25:E25"/>
    <mergeCell ref="B26:E26"/>
    <mergeCell ref="B27:E27"/>
    <mergeCell ref="B28:E28"/>
    <mergeCell ref="B29:E29"/>
    <mergeCell ref="B37:E38"/>
    <mergeCell ref="B31:E31"/>
    <mergeCell ref="B32:E32"/>
    <mergeCell ref="B33:E33"/>
    <mergeCell ref="H34:I34"/>
    <mergeCell ref="W34:X34"/>
    <mergeCell ref="B36:E36"/>
    <mergeCell ref="F36:I36"/>
    <mergeCell ref="J36:M36"/>
    <mergeCell ref="N36:Q36"/>
    <mergeCell ref="L34:M34"/>
    <mergeCell ref="P34:Q34"/>
    <mergeCell ref="B43:E43"/>
    <mergeCell ref="N43:Q43"/>
    <mergeCell ref="N39:O39"/>
    <mergeCell ref="P39:Q39"/>
    <mergeCell ref="B40:E40"/>
    <mergeCell ref="F40:I40"/>
    <mergeCell ref="J40:M40"/>
    <mergeCell ref="N40:Q40"/>
    <mergeCell ref="B39:C39"/>
    <mergeCell ref="D39:E39"/>
    <mergeCell ref="F39:G39"/>
    <mergeCell ref="H39:I39"/>
    <mergeCell ref="J39:K39"/>
    <mergeCell ref="L39:M39"/>
    <mergeCell ref="B42:E42"/>
    <mergeCell ref="F42:L42"/>
    <mergeCell ref="N42:Q42"/>
    <mergeCell ref="R42:X42"/>
    <mergeCell ref="Z42:AB42"/>
    <mergeCell ref="B44:E44"/>
    <mergeCell ref="N44:Q44"/>
    <mergeCell ref="B45:E45"/>
    <mergeCell ref="N45:Q45"/>
    <mergeCell ref="B46:E46"/>
    <mergeCell ref="N46:Q46"/>
    <mergeCell ref="R51:S51"/>
    <mergeCell ref="B47:E47"/>
    <mergeCell ref="N47:Q47"/>
    <mergeCell ref="B48:E48"/>
    <mergeCell ref="N48:Q48"/>
    <mergeCell ref="B49:E49"/>
    <mergeCell ref="N49:Q49"/>
    <mergeCell ref="C56:D56"/>
    <mergeCell ref="L56:N56"/>
    <mergeCell ref="B50:E50"/>
    <mergeCell ref="N50:Q50"/>
    <mergeCell ref="B51:E51"/>
    <mergeCell ref="F51:G51"/>
    <mergeCell ref="N51:Q51"/>
  </mergeCells>
  <pageMargins left="0.30694444444444402" right="0.30694444444444402" top="0.78680555555555598" bottom="0.78680555555555598" header="0.29861111111111099" footer="0.29861111111111099"/>
  <pageSetup paperSize="9" scale="3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activeCell="C9" sqref="C9"/>
    </sheetView>
  </sheetViews>
  <sheetFormatPr defaultColWidth="0" defaultRowHeight="14.25" zeroHeight="1" x14ac:dyDescent="0.2"/>
  <cols>
    <col min="1" max="1" width="2.5703125" style="5" customWidth="1"/>
    <col min="2" max="2" width="41.7109375" style="5" customWidth="1"/>
    <col min="3" max="3" width="11.7109375" style="5" customWidth="1"/>
    <col min="4" max="4" width="6.7109375" style="5" customWidth="1"/>
    <col min="5" max="5" width="41.7109375" style="5" customWidth="1"/>
    <col min="6" max="6" width="11.7109375" style="5" customWidth="1"/>
    <col min="7" max="7" width="3.28515625" style="5" customWidth="1"/>
    <col min="8" max="8" width="2.7109375" style="5" customWidth="1"/>
    <col min="9" max="11" width="0" style="5" hidden="1" customWidth="1"/>
    <col min="12" max="16384" width="9.140625" style="5" hidden="1"/>
  </cols>
  <sheetData>
    <row r="1" spans="1:8" ht="18" x14ac:dyDescent="0.25">
      <c r="A1" s="1"/>
      <c r="B1" s="2" t="s">
        <v>0</v>
      </c>
      <c r="C1" s="3"/>
      <c r="D1" s="3"/>
      <c r="E1" s="3"/>
      <c r="F1" s="3"/>
      <c r="G1" s="4"/>
      <c r="H1" s="1"/>
    </row>
    <row r="2" spans="1:8" ht="15" x14ac:dyDescent="0.2">
      <c r="A2" s="1"/>
      <c r="B2" s="6"/>
      <c r="C2" s="6"/>
      <c r="D2" s="6"/>
      <c r="E2" s="6"/>
      <c r="F2" s="6"/>
      <c r="G2" s="6"/>
      <c r="H2" s="1"/>
    </row>
    <row r="3" spans="1:8" ht="17.25" x14ac:dyDescent="0.2">
      <c r="A3" s="1"/>
      <c r="B3" s="912" t="s">
        <v>1</v>
      </c>
      <c r="C3" s="912"/>
      <c r="D3" s="912"/>
      <c r="E3" s="912"/>
      <c r="F3" s="913">
        <v>42004</v>
      </c>
      <c r="G3" s="913"/>
      <c r="H3" s="1"/>
    </row>
    <row r="4" spans="1:8" s="9" customFormat="1" ht="12.75" x14ac:dyDescent="0.2">
      <c r="A4" s="7"/>
      <c r="B4" s="8"/>
      <c r="C4" s="8"/>
      <c r="D4" s="8"/>
      <c r="E4" s="8"/>
      <c r="F4" s="8"/>
      <c r="G4" s="8"/>
      <c r="H4" s="7"/>
    </row>
    <row r="5" spans="1:8" ht="15" x14ac:dyDescent="0.2">
      <c r="A5" s="1"/>
      <c r="B5" s="10" t="s">
        <v>2</v>
      </c>
      <c r="C5" s="1182" t="s">
        <v>200</v>
      </c>
      <c r="D5" s="1182"/>
      <c r="E5" s="1182"/>
      <c r="F5" s="1182"/>
      <c r="G5" s="6"/>
      <c r="H5" s="1"/>
    </row>
    <row r="6" spans="1:8" x14ac:dyDescent="0.2">
      <c r="A6" s="1"/>
      <c r="B6" s="11"/>
      <c r="C6" s="11"/>
      <c r="D6" s="12"/>
      <c r="E6" s="12"/>
      <c r="F6" s="12"/>
      <c r="G6" s="12"/>
      <c r="H6" s="1"/>
    </row>
    <row r="7" spans="1:8" ht="16.5" thickBot="1" x14ac:dyDescent="0.25">
      <c r="A7" s="1"/>
      <c r="B7" s="13" t="s">
        <v>4</v>
      </c>
      <c r="C7" s="11"/>
      <c r="D7" s="12"/>
      <c r="E7" s="12"/>
      <c r="F7" s="12"/>
      <c r="G7" s="12"/>
      <c r="H7" s="1"/>
    </row>
    <row r="8" spans="1:8" ht="15.75" thickBot="1" x14ac:dyDescent="0.25">
      <c r="A8" s="1"/>
      <c r="B8" s="14" t="s">
        <v>5</v>
      </c>
      <c r="C8" s="15" t="s">
        <v>6</v>
      </c>
      <c r="D8" s="16"/>
      <c r="E8" s="17" t="s">
        <v>7</v>
      </c>
      <c r="F8" s="15" t="s">
        <v>6</v>
      </c>
      <c r="G8" s="18"/>
      <c r="H8" s="1"/>
    </row>
    <row r="9" spans="1:8" x14ac:dyDescent="0.2">
      <c r="A9" s="1"/>
      <c r="B9" s="19" t="s">
        <v>8</v>
      </c>
      <c r="C9" s="20">
        <v>2569.6999999999998</v>
      </c>
      <c r="D9" s="12"/>
      <c r="E9" s="21" t="s">
        <v>9</v>
      </c>
      <c r="F9" s="20">
        <v>1501.4</v>
      </c>
      <c r="G9" s="12"/>
      <c r="H9" s="1"/>
    </row>
    <row r="10" spans="1:8" x14ac:dyDescent="0.2">
      <c r="A10" s="1"/>
      <c r="B10" s="22" t="s">
        <v>10</v>
      </c>
      <c r="C10" s="23">
        <v>16641.900000000001</v>
      </c>
      <c r="D10" s="12"/>
      <c r="E10" s="24" t="s">
        <v>11</v>
      </c>
      <c r="F10" s="23">
        <v>0</v>
      </c>
      <c r="G10" s="12"/>
      <c r="H10" s="1"/>
    </row>
    <row r="11" spans="1:8" x14ac:dyDescent="0.2">
      <c r="A11" s="1"/>
      <c r="B11" s="25" t="s">
        <v>12</v>
      </c>
      <c r="C11" s="26">
        <v>0</v>
      </c>
      <c r="D11" s="12"/>
      <c r="E11" s="24" t="s">
        <v>13</v>
      </c>
      <c r="F11" s="23">
        <v>149.30000000000001</v>
      </c>
      <c r="G11" s="12"/>
      <c r="H11" s="1"/>
    </row>
    <row r="12" spans="1:8" x14ac:dyDescent="0.2">
      <c r="A12" s="1"/>
      <c r="B12" s="22" t="s">
        <v>14</v>
      </c>
      <c r="C12" s="23">
        <v>39</v>
      </c>
      <c r="D12" s="12"/>
      <c r="E12" s="24" t="s">
        <v>15</v>
      </c>
      <c r="F12" s="23">
        <v>0</v>
      </c>
      <c r="G12" s="12"/>
      <c r="H12" s="1"/>
    </row>
    <row r="13" spans="1:8" x14ac:dyDescent="0.2">
      <c r="A13" s="1"/>
      <c r="B13" s="22" t="s">
        <v>16</v>
      </c>
      <c r="C13" s="23">
        <v>951.1</v>
      </c>
      <c r="D13" s="12"/>
      <c r="E13" s="24" t="s">
        <v>17</v>
      </c>
      <c r="F13" s="23">
        <v>0</v>
      </c>
      <c r="G13" s="12"/>
      <c r="H13" s="1"/>
    </row>
    <row r="14" spans="1:8" x14ac:dyDescent="0.2">
      <c r="A14" s="1"/>
      <c r="B14" s="22" t="s">
        <v>18</v>
      </c>
      <c r="C14" s="23">
        <v>0</v>
      </c>
      <c r="D14" s="12"/>
      <c r="E14" s="24" t="s">
        <v>19</v>
      </c>
      <c r="F14" s="23">
        <v>0</v>
      </c>
      <c r="G14" s="12"/>
      <c r="H14" s="1"/>
    </row>
    <row r="15" spans="1:8" ht="15" x14ac:dyDescent="0.2">
      <c r="A15" s="1"/>
      <c r="B15" s="22" t="s">
        <v>20</v>
      </c>
      <c r="C15" s="23">
        <v>100</v>
      </c>
      <c r="D15" s="12"/>
      <c r="E15" s="27" t="s">
        <v>21</v>
      </c>
      <c r="F15" s="28">
        <f>SUM(F9:F14)</f>
        <v>1650.7</v>
      </c>
      <c r="G15" s="12"/>
      <c r="H15" s="1"/>
    </row>
    <row r="16" spans="1:8" x14ac:dyDescent="0.2">
      <c r="A16" s="1"/>
      <c r="B16" s="22" t="s">
        <v>22</v>
      </c>
      <c r="C16" s="23">
        <v>8.1999999999999993</v>
      </c>
      <c r="D16" s="18"/>
      <c r="E16" s="24"/>
      <c r="F16" s="29"/>
      <c r="G16" s="18"/>
      <c r="H16" s="1"/>
    </row>
    <row r="17" spans="1:8" ht="15" x14ac:dyDescent="0.2">
      <c r="A17" s="1"/>
      <c r="B17" s="30" t="s">
        <v>23</v>
      </c>
      <c r="C17" s="28">
        <f>SUM(C9:C16)</f>
        <v>20309.900000000001</v>
      </c>
      <c r="D17" s="12"/>
      <c r="E17" s="24" t="s">
        <v>24</v>
      </c>
      <c r="F17" s="29">
        <f>F18+F19+F20+F21+F22+F23</f>
        <v>139.9</v>
      </c>
      <c r="G17" s="12"/>
      <c r="H17" s="1"/>
    </row>
    <row r="18" spans="1:8" x14ac:dyDescent="0.2">
      <c r="A18" s="1"/>
      <c r="B18" s="22"/>
      <c r="C18" s="29"/>
      <c r="D18" s="12"/>
      <c r="E18" s="31" t="s">
        <v>201</v>
      </c>
      <c r="F18" s="32">
        <v>89.5</v>
      </c>
      <c r="G18" s="12"/>
      <c r="H18" s="1"/>
    </row>
    <row r="19" spans="1:8" x14ac:dyDescent="0.2">
      <c r="A19" s="1"/>
      <c r="B19" s="22" t="s">
        <v>26</v>
      </c>
      <c r="C19" s="23">
        <v>8344.1</v>
      </c>
      <c r="D19" s="12"/>
      <c r="E19" s="33" t="s">
        <v>202</v>
      </c>
      <c r="F19" s="34">
        <v>50.4</v>
      </c>
      <c r="G19" s="12"/>
      <c r="H19" s="1"/>
    </row>
    <row r="20" spans="1:8" x14ac:dyDescent="0.2">
      <c r="A20" s="1"/>
      <c r="B20" s="22" t="s">
        <v>28</v>
      </c>
      <c r="C20" s="23">
        <v>8794.7999999999993</v>
      </c>
      <c r="D20" s="12"/>
      <c r="E20" s="33" t="s">
        <v>33</v>
      </c>
      <c r="F20" s="34"/>
      <c r="G20" s="12"/>
      <c r="H20" s="1"/>
    </row>
    <row r="21" spans="1:8" x14ac:dyDescent="0.2">
      <c r="A21" s="1"/>
      <c r="B21" s="22" t="s">
        <v>30</v>
      </c>
      <c r="C21" s="23">
        <v>2774.3</v>
      </c>
      <c r="D21" s="12"/>
      <c r="E21" s="33" t="s">
        <v>100</v>
      </c>
      <c r="F21" s="34"/>
      <c r="G21" s="12"/>
      <c r="H21" s="1"/>
    </row>
    <row r="22" spans="1:8" x14ac:dyDescent="0.2">
      <c r="A22" s="1"/>
      <c r="B22" s="22" t="s">
        <v>32</v>
      </c>
      <c r="C22" s="23">
        <v>160.4</v>
      </c>
      <c r="D22" s="12"/>
      <c r="E22" s="33" t="s">
        <v>33</v>
      </c>
      <c r="F22" s="34"/>
      <c r="G22" s="12"/>
      <c r="H22" s="1"/>
    </row>
    <row r="23" spans="1:8" x14ac:dyDescent="0.2">
      <c r="A23" s="1"/>
      <c r="B23" s="22" t="s">
        <v>34</v>
      </c>
      <c r="C23" s="23">
        <v>0</v>
      </c>
      <c r="D23" s="12"/>
      <c r="E23" s="35" t="s">
        <v>33</v>
      </c>
      <c r="F23" s="34"/>
      <c r="G23" s="12"/>
      <c r="H23" s="1"/>
    </row>
    <row r="24" spans="1:8" ht="15" x14ac:dyDescent="0.2">
      <c r="A24" s="1"/>
      <c r="B24" s="30" t="s">
        <v>35</v>
      </c>
      <c r="C24" s="28">
        <f>SUM(C19:C23)</f>
        <v>20073.600000000002</v>
      </c>
      <c r="D24" s="18"/>
      <c r="E24" s="24" t="s">
        <v>36</v>
      </c>
      <c r="F24" s="23">
        <v>0</v>
      </c>
      <c r="G24" s="18"/>
      <c r="H24" s="1"/>
    </row>
    <row r="25" spans="1:8" x14ac:dyDescent="0.2">
      <c r="A25" s="1"/>
      <c r="B25" s="22"/>
      <c r="C25" s="29"/>
      <c r="D25" s="12"/>
      <c r="E25" s="36" t="s">
        <v>37</v>
      </c>
      <c r="F25" s="23">
        <v>52.2</v>
      </c>
      <c r="G25" s="12"/>
      <c r="H25" s="1"/>
    </row>
    <row r="26" spans="1:8" ht="15.75" thickBot="1" x14ac:dyDescent="0.25">
      <c r="A26" s="1"/>
      <c r="B26" s="37" t="s">
        <v>38</v>
      </c>
      <c r="C26" s="38">
        <f>C17-C24</f>
        <v>236.29999999999927</v>
      </c>
      <c r="D26" s="18"/>
      <c r="E26" s="27" t="s">
        <v>39</v>
      </c>
      <c r="F26" s="28">
        <f>F17+F24+F25</f>
        <v>192.10000000000002</v>
      </c>
      <c r="G26" s="18"/>
      <c r="H26" s="1"/>
    </row>
    <row r="27" spans="1:8" x14ac:dyDescent="0.2">
      <c r="A27" s="1"/>
      <c r="B27" s="19" t="s">
        <v>40</v>
      </c>
      <c r="C27" s="20">
        <v>231.9</v>
      </c>
      <c r="D27" s="12"/>
      <c r="E27" s="24"/>
      <c r="F27" s="29"/>
      <c r="G27" s="12"/>
      <c r="H27" s="1"/>
    </row>
    <row r="28" spans="1:8" ht="15.75" thickBot="1" x14ac:dyDescent="0.25">
      <c r="A28" s="1"/>
      <c r="B28" s="39" t="s">
        <v>41</v>
      </c>
      <c r="C28" s="40">
        <v>4.4000000000000004</v>
      </c>
      <c r="D28" s="12"/>
      <c r="E28" s="41" t="s">
        <v>42</v>
      </c>
      <c r="F28" s="42">
        <f>F15-F26</f>
        <v>1458.6</v>
      </c>
      <c r="G28" s="12"/>
      <c r="H28" s="1"/>
    </row>
    <row r="29" spans="1:8" x14ac:dyDescent="0.2">
      <c r="A29" s="1"/>
      <c r="B29" s="43"/>
      <c r="C29" s="44"/>
      <c r="D29" s="12"/>
      <c r="E29" s="12"/>
      <c r="F29" s="12"/>
      <c r="G29" s="12"/>
      <c r="H29" s="1"/>
    </row>
    <row r="30" spans="1:8" ht="16.5" thickBot="1" x14ac:dyDescent="0.25">
      <c r="A30" s="1"/>
      <c r="B30" s="45" t="s">
        <v>43</v>
      </c>
      <c r="C30" s="45"/>
      <c r="D30" s="45"/>
      <c r="E30" s="12"/>
      <c r="F30" s="12"/>
      <c r="G30" s="45"/>
      <c r="H30" s="1"/>
    </row>
    <row r="31" spans="1:8" ht="15.75" thickBot="1" x14ac:dyDescent="0.25">
      <c r="A31" s="1"/>
      <c r="B31" s="14" t="s">
        <v>44</v>
      </c>
      <c r="C31" s="15" t="s">
        <v>6</v>
      </c>
      <c r="D31" s="16"/>
      <c r="E31" s="14" t="s">
        <v>45</v>
      </c>
      <c r="F31" s="15" t="s">
        <v>6</v>
      </c>
      <c r="G31" s="16"/>
      <c r="H31" s="1"/>
    </row>
    <row r="32" spans="1:8" x14ac:dyDescent="0.2">
      <c r="A32" s="1"/>
      <c r="B32" s="46" t="s">
        <v>46</v>
      </c>
      <c r="C32" s="47">
        <v>544.6</v>
      </c>
      <c r="D32" s="12"/>
      <c r="E32" s="46" t="s">
        <v>47</v>
      </c>
      <c r="F32" s="47">
        <v>165.4</v>
      </c>
      <c r="G32" s="12"/>
      <c r="H32" s="1"/>
    </row>
    <row r="33" spans="1:8" x14ac:dyDescent="0.2">
      <c r="A33" s="1"/>
      <c r="B33" s="22" t="s">
        <v>48</v>
      </c>
      <c r="C33" s="23">
        <v>200</v>
      </c>
      <c r="D33" s="12"/>
      <c r="E33" s="22" t="s">
        <v>48</v>
      </c>
      <c r="F33" s="23">
        <v>60.1</v>
      </c>
      <c r="G33" s="12"/>
      <c r="H33" s="1"/>
    </row>
    <row r="34" spans="1:8" x14ac:dyDescent="0.2">
      <c r="A34" s="1"/>
      <c r="B34" s="22" t="s">
        <v>49</v>
      </c>
      <c r="C34" s="23">
        <v>0</v>
      </c>
      <c r="D34" s="12"/>
      <c r="E34" s="22"/>
      <c r="F34" s="29"/>
      <c r="G34" s="12"/>
      <c r="H34" s="1"/>
    </row>
    <row r="35" spans="1:8" ht="15" x14ac:dyDescent="0.2">
      <c r="A35" s="1"/>
      <c r="B35" s="30" t="s">
        <v>21</v>
      </c>
      <c r="C35" s="28">
        <f>SUM(C32:C34)</f>
        <v>744.6</v>
      </c>
      <c r="D35" s="18"/>
      <c r="E35" s="30" t="s">
        <v>21</v>
      </c>
      <c r="F35" s="28">
        <f>SUM(F32:F33)</f>
        <v>225.5</v>
      </c>
      <c r="G35" s="18"/>
      <c r="H35" s="1"/>
    </row>
    <row r="36" spans="1:8" x14ac:dyDescent="0.2">
      <c r="A36" s="1"/>
      <c r="B36" s="22"/>
      <c r="C36" s="29"/>
      <c r="D36" s="12"/>
      <c r="E36" s="22"/>
      <c r="F36" s="29"/>
      <c r="G36" s="12"/>
      <c r="H36" s="1"/>
    </row>
    <row r="37" spans="1:8" x14ac:dyDescent="0.2">
      <c r="A37" s="1"/>
      <c r="B37" s="22" t="s">
        <v>50</v>
      </c>
      <c r="C37" s="23">
        <v>0</v>
      </c>
      <c r="D37" s="12"/>
      <c r="E37" s="22" t="s">
        <v>51</v>
      </c>
      <c r="F37" s="23">
        <v>100</v>
      </c>
      <c r="G37" s="12"/>
      <c r="H37" s="1"/>
    </row>
    <row r="38" spans="1:8" x14ac:dyDescent="0.2">
      <c r="A38" s="1"/>
      <c r="B38" s="22" t="s">
        <v>52</v>
      </c>
      <c r="C38" s="23">
        <v>0</v>
      </c>
      <c r="D38" s="12"/>
      <c r="E38" s="22"/>
      <c r="F38" s="29"/>
      <c r="G38" s="12"/>
      <c r="H38" s="1"/>
    </row>
    <row r="39" spans="1:8" x14ac:dyDescent="0.2">
      <c r="A39" s="1"/>
      <c r="B39" s="22" t="s">
        <v>53</v>
      </c>
      <c r="C39" s="23">
        <v>0</v>
      </c>
      <c r="D39" s="12"/>
      <c r="E39" s="22"/>
      <c r="F39" s="29"/>
      <c r="G39" s="12"/>
      <c r="H39" s="1"/>
    </row>
    <row r="40" spans="1:8" ht="15" x14ac:dyDescent="0.2">
      <c r="A40" s="1"/>
      <c r="B40" s="30" t="s">
        <v>39</v>
      </c>
      <c r="C40" s="28">
        <f>SUM(C37:C39)</f>
        <v>0</v>
      </c>
      <c r="D40" s="18"/>
      <c r="E40" s="30" t="s">
        <v>39</v>
      </c>
      <c r="F40" s="28">
        <f>F37</f>
        <v>100</v>
      </c>
      <c r="G40" s="18"/>
      <c r="H40" s="1"/>
    </row>
    <row r="41" spans="1:8" x14ac:dyDescent="0.2">
      <c r="A41" s="1"/>
      <c r="B41" s="22"/>
      <c r="C41" s="29"/>
      <c r="D41" s="12"/>
      <c r="E41" s="22"/>
      <c r="F41" s="29"/>
      <c r="G41" s="12"/>
      <c r="H41" s="1"/>
    </row>
    <row r="42" spans="1:8" ht="15.75" thickBot="1" x14ac:dyDescent="0.25">
      <c r="A42" s="1"/>
      <c r="B42" s="48" t="s">
        <v>54</v>
      </c>
      <c r="C42" s="42">
        <f>C35-C40</f>
        <v>744.6</v>
      </c>
      <c r="D42" s="16"/>
      <c r="E42" s="48" t="s">
        <v>55</v>
      </c>
      <c r="F42" s="42">
        <f>F35-F40</f>
        <v>125.5</v>
      </c>
      <c r="G42" s="16"/>
      <c r="H42" s="1"/>
    </row>
    <row r="43" spans="1:8" x14ac:dyDescent="0.2">
      <c r="A43" s="1"/>
      <c r="B43" s="12"/>
      <c r="C43" s="12"/>
      <c r="D43" s="12"/>
      <c r="E43" s="12"/>
      <c r="F43" s="12"/>
      <c r="G43" s="12"/>
      <c r="H43" s="1"/>
    </row>
    <row r="44" spans="1:8" ht="16.5" thickBot="1" x14ac:dyDescent="0.3">
      <c r="A44" s="1"/>
      <c r="B44" s="49" t="s">
        <v>56</v>
      </c>
      <c r="C44" s="50"/>
      <c r="D44" s="12"/>
      <c r="E44" s="51" t="s">
        <v>57</v>
      </c>
      <c r="F44" s="12"/>
      <c r="G44" s="12"/>
      <c r="H44" s="1"/>
    </row>
    <row r="45" spans="1:8" x14ac:dyDescent="0.2">
      <c r="A45" s="1"/>
      <c r="B45" s="19" t="s">
        <v>58</v>
      </c>
      <c r="C45" s="52">
        <v>24.6</v>
      </c>
      <c r="D45" s="12"/>
      <c r="E45" s="19" t="s">
        <v>59</v>
      </c>
      <c r="F45" s="20">
        <v>0</v>
      </c>
      <c r="G45" s="12"/>
      <c r="H45" s="1"/>
    </row>
    <row r="46" spans="1:8" ht="15" thickBot="1" x14ac:dyDescent="0.25">
      <c r="A46" s="1"/>
      <c r="B46" s="53" t="s">
        <v>60</v>
      </c>
      <c r="C46" s="54">
        <v>81.7</v>
      </c>
      <c r="D46" s="12"/>
      <c r="E46" s="55" t="s">
        <v>61</v>
      </c>
      <c r="F46" s="56">
        <v>15.5</v>
      </c>
      <c r="G46" s="12"/>
      <c r="H46" s="1"/>
    </row>
    <row r="47" spans="1:8" ht="15.75" thickBot="1" x14ac:dyDescent="0.3">
      <c r="A47" s="1"/>
      <c r="B47" s="30" t="s">
        <v>21</v>
      </c>
      <c r="C47" s="57">
        <f>SUM(C45:C46)</f>
        <v>106.30000000000001</v>
      </c>
      <c r="D47" s="12"/>
      <c r="E47" s="58" t="s">
        <v>62</v>
      </c>
      <c r="F47" s="59">
        <f>SUM(F45:F46)</f>
        <v>15.5</v>
      </c>
      <c r="G47" s="12"/>
      <c r="H47" s="1"/>
    </row>
    <row r="48" spans="1:8" ht="15" x14ac:dyDescent="0.2">
      <c r="A48" s="1"/>
      <c r="B48" s="53"/>
      <c r="C48" s="60"/>
      <c r="D48" s="12"/>
      <c r="E48" s="61"/>
      <c r="F48" s="62"/>
      <c r="G48" s="12"/>
      <c r="H48" s="1"/>
    </row>
    <row r="49" spans="1:8" ht="15" x14ac:dyDescent="0.2">
      <c r="A49" s="1"/>
      <c r="B49" s="53" t="s">
        <v>63</v>
      </c>
      <c r="C49" s="54">
        <v>63.9</v>
      </c>
      <c r="D49" s="12"/>
      <c r="E49" s="61"/>
      <c r="F49" s="62"/>
      <c r="G49" s="12"/>
      <c r="H49" s="1"/>
    </row>
    <row r="50" spans="1:8" ht="16.5" thickBot="1" x14ac:dyDescent="0.25">
      <c r="A50" s="1"/>
      <c r="B50" s="53" t="s">
        <v>64</v>
      </c>
      <c r="C50" s="54">
        <v>8</v>
      </c>
      <c r="D50" s="12"/>
      <c r="E50" s="63" t="s">
        <v>65</v>
      </c>
      <c r="F50" s="62"/>
      <c r="G50" s="12"/>
      <c r="H50" s="1"/>
    </row>
    <row r="51" spans="1:8" x14ac:dyDescent="0.2">
      <c r="A51" s="1"/>
      <c r="B51" s="53" t="s">
        <v>66</v>
      </c>
      <c r="C51" s="54">
        <v>0</v>
      </c>
      <c r="D51" s="12"/>
      <c r="E51" s="64" t="s">
        <v>67</v>
      </c>
      <c r="F51" s="65">
        <v>3588.5</v>
      </c>
      <c r="G51" s="1"/>
      <c r="H51" s="1"/>
    </row>
    <row r="52" spans="1:8" x14ac:dyDescent="0.2">
      <c r="A52" s="1"/>
      <c r="B52" s="53" t="s">
        <v>68</v>
      </c>
      <c r="C52" s="54">
        <v>0</v>
      </c>
      <c r="D52" s="12"/>
      <c r="E52" s="66" t="s">
        <v>69</v>
      </c>
      <c r="F52" s="67">
        <v>47.6</v>
      </c>
      <c r="G52" s="1"/>
      <c r="H52" s="1"/>
    </row>
    <row r="53" spans="1:8" ht="15" thickBot="1" x14ac:dyDescent="0.25">
      <c r="A53" s="1"/>
      <c r="B53" s="53" t="s">
        <v>70</v>
      </c>
      <c r="C53" s="54">
        <v>0</v>
      </c>
      <c r="D53" s="12"/>
      <c r="E53" s="68" t="s">
        <v>71</v>
      </c>
      <c r="F53" s="69">
        <v>99.2</v>
      </c>
      <c r="G53" s="1"/>
      <c r="H53" s="1"/>
    </row>
    <row r="54" spans="1:8" ht="15" x14ac:dyDescent="0.2">
      <c r="A54" s="1"/>
      <c r="B54" s="53" t="s">
        <v>72</v>
      </c>
      <c r="C54" s="54">
        <v>8.1</v>
      </c>
      <c r="D54" s="12"/>
      <c r="E54" s="61"/>
      <c r="F54" s="62"/>
      <c r="G54" s="12"/>
      <c r="H54" s="1"/>
    </row>
    <row r="55" spans="1:8" ht="16.5" thickBot="1" x14ac:dyDescent="0.3">
      <c r="A55" s="1"/>
      <c r="B55" s="30" t="s">
        <v>39</v>
      </c>
      <c r="C55" s="70">
        <f>SUM(C49:C54)</f>
        <v>80</v>
      </c>
      <c r="D55" s="12"/>
      <c r="E55" s="63" t="s">
        <v>73</v>
      </c>
      <c r="F55" s="62"/>
      <c r="G55" s="12"/>
      <c r="H55" s="1"/>
    </row>
    <row r="56" spans="1:8" x14ac:dyDescent="0.2">
      <c r="A56" s="1"/>
      <c r="B56" s="71"/>
      <c r="C56" s="72"/>
      <c r="D56" s="12"/>
      <c r="E56" s="19" t="s">
        <v>74</v>
      </c>
      <c r="F56" s="20">
        <v>141.6</v>
      </c>
      <c r="G56" s="12"/>
      <c r="H56" s="1"/>
    </row>
    <row r="57" spans="1:8" ht="15.75" thickBot="1" x14ac:dyDescent="0.25">
      <c r="A57" s="1"/>
      <c r="B57" s="73" t="s">
        <v>75</v>
      </c>
      <c r="C57" s="74">
        <f>C47-C55</f>
        <v>26.300000000000011</v>
      </c>
      <c r="D57" s="12"/>
      <c r="E57" s="39" t="s">
        <v>76</v>
      </c>
      <c r="F57" s="40">
        <v>59044.1</v>
      </c>
      <c r="G57" s="12"/>
      <c r="H57" s="1"/>
    </row>
    <row r="58" spans="1:8" ht="15.75" x14ac:dyDescent="0.2">
      <c r="A58" s="1"/>
      <c r="B58" s="50"/>
      <c r="C58" s="1"/>
      <c r="D58" s="12"/>
      <c r="E58" s="63"/>
      <c r="F58" s="62"/>
      <c r="G58" s="12"/>
      <c r="H58" s="1"/>
    </row>
    <row r="59" spans="1:8" ht="16.5" thickBot="1" x14ac:dyDescent="0.25">
      <c r="A59" s="1"/>
      <c r="B59" s="51" t="s">
        <v>77</v>
      </c>
      <c r="C59" s="12"/>
      <c r="D59" s="12"/>
      <c r="E59" s="51" t="s">
        <v>78</v>
      </c>
      <c r="F59" s="75"/>
      <c r="G59" s="12"/>
      <c r="H59" s="1"/>
    </row>
    <row r="60" spans="1:8" ht="15" x14ac:dyDescent="0.2">
      <c r="A60" s="1"/>
      <c r="B60" s="76" t="s">
        <v>79</v>
      </c>
      <c r="C60" s="77">
        <v>1157</v>
      </c>
      <c r="D60" s="12"/>
      <c r="E60" s="19" t="s">
        <v>80</v>
      </c>
      <c r="F60" s="20">
        <v>0</v>
      </c>
      <c r="G60" s="12"/>
      <c r="H60" s="1"/>
    </row>
    <row r="61" spans="1:8" ht="15" x14ac:dyDescent="0.2">
      <c r="A61" s="1"/>
      <c r="B61" s="78"/>
      <c r="C61" s="79"/>
      <c r="D61" s="12"/>
      <c r="E61" s="22" t="s">
        <v>81</v>
      </c>
      <c r="F61" s="23">
        <v>1676.2</v>
      </c>
      <c r="G61" s="12"/>
      <c r="H61" s="1"/>
    </row>
    <row r="62" spans="1:8" ht="15" x14ac:dyDescent="0.25">
      <c r="A62" s="1"/>
      <c r="B62" s="80" t="s">
        <v>82</v>
      </c>
      <c r="C62" s="81">
        <f>SUM(C63:C67)</f>
        <v>1148.7</v>
      </c>
      <c r="D62" s="12"/>
      <c r="E62" s="82" t="s">
        <v>83</v>
      </c>
      <c r="F62" s="83">
        <f>SUM(F60:F61)</f>
        <v>1676.2</v>
      </c>
      <c r="G62" s="12"/>
      <c r="H62" s="1"/>
    </row>
    <row r="63" spans="1:8" ht="15" thickBot="1" x14ac:dyDescent="0.25">
      <c r="A63" s="1"/>
      <c r="B63" s="84" t="s">
        <v>203</v>
      </c>
      <c r="C63" s="85">
        <v>1148.7</v>
      </c>
      <c r="D63" s="12"/>
      <c r="E63" s="39" t="s">
        <v>85</v>
      </c>
      <c r="F63" s="40">
        <v>0</v>
      </c>
      <c r="G63" s="12"/>
      <c r="H63" s="1"/>
    </row>
    <row r="64" spans="1:8" x14ac:dyDescent="0.2">
      <c r="A64" s="1"/>
      <c r="B64" s="84" t="s">
        <v>100</v>
      </c>
      <c r="C64" s="85"/>
      <c r="D64" s="12"/>
      <c r="E64" s="12"/>
      <c r="F64" s="75"/>
      <c r="G64" s="12"/>
      <c r="H64" s="1"/>
    </row>
    <row r="65" spans="1:8" x14ac:dyDescent="0.2">
      <c r="A65" s="1"/>
      <c r="B65" s="84" t="s">
        <v>33</v>
      </c>
      <c r="C65" s="85"/>
      <c r="D65" s="12"/>
      <c r="E65" s="12"/>
      <c r="F65" s="75"/>
      <c r="G65" s="12"/>
      <c r="H65" s="1"/>
    </row>
    <row r="66" spans="1:8" ht="16.5" thickBot="1" x14ac:dyDescent="0.25">
      <c r="A66" s="1"/>
      <c r="B66" s="84" t="s">
        <v>33</v>
      </c>
      <c r="C66" s="85"/>
      <c r="D66" s="12"/>
      <c r="E66" s="51" t="s">
        <v>87</v>
      </c>
      <c r="F66" s="75"/>
      <c r="G66" s="12"/>
      <c r="H66" s="1"/>
    </row>
    <row r="67" spans="1:8" x14ac:dyDescent="0.2">
      <c r="A67" s="1"/>
      <c r="B67" s="84" t="s">
        <v>33</v>
      </c>
      <c r="C67" s="85"/>
      <c r="D67" s="12"/>
      <c r="E67" s="19" t="s">
        <v>88</v>
      </c>
      <c r="F67" s="20">
        <v>107.9</v>
      </c>
      <c r="G67" s="12"/>
      <c r="H67" s="1"/>
    </row>
    <row r="68" spans="1:8" ht="15.75" thickBot="1" x14ac:dyDescent="0.25">
      <c r="A68" s="1"/>
      <c r="B68" s="86" t="s">
        <v>89</v>
      </c>
      <c r="C68" s="87">
        <f>C60-C62</f>
        <v>8.2999999999999545</v>
      </c>
      <c r="D68" s="12"/>
      <c r="E68" s="22" t="s">
        <v>80</v>
      </c>
      <c r="F68" s="23">
        <v>0</v>
      </c>
      <c r="G68" s="12"/>
      <c r="H68" s="1"/>
    </row>
    <row r="69" spans="1:8" ht="15" x14ac:dyDescent="0.25">
      <c r="A69" s="1"/>
      <c r="B69" s="12"/>
      <c r="C69" s="12"/>
      <c r="D69" s="12"/>
      <c r="E69" s="82" t="s">
        <v>83</v>
      </c>
      <c r="F69" s="83">
        <f>SUM(F67:F68)</f>
        <v>107.9</v>
      </c>
      <c r="G69" s="12"/>
      <c r="H69" s="1"/>
    </row>
    <row r="70" spans="1:8" x14ac:dyDescent="0.2">
      <c r="A70" s="1"/>
      <c r="B70" s="88" t="s">
        <v>90</v>
      </c>
      <c r="C70" s="12"/>
      <c r="D70" s="12"/>
      <c r="E70" s="22" t="s">
        <v>91</v>
      </c>
      <c r="F70" s="23">
        <v>0</v>
      </c>
      <c r="G70" s="12"/>
      <c r="H70" s="1"/>
    </row>
    <row r="71" spans="1:8" x14ac:dyDescent="0.2">
      <c r="A71" s="1"/>
      <c r="B71" s="89" t="s">
        <v>204</v>
      </c>
      <c r="C71" s="12"/>
      <c r="D71" s="12"/>
      <c r="E71" s="22" t="s">
        <v>93</v>
      </c>
      <c r="F71" s="23">
        <v>23.3</v>
      </c>
      <c r="G71" s="12"/>
      <c r="H71" s="1"/>
    </row>
    <row r="72" spans="1:8" ht="15" thickBot="1" x14ac:dyDescent="0.25">
      <c r="A72" s="1"/>
      <c r="B72" s="90"/>
      <c r="C72" s="12"/>
      <c r="D72" s="12"/>
      <c r="E72" s="39" t="s">
        <v>94</v>
      </c>
      <c r="F72" s="40">
        <v>12.8</v>
      </c>
      <c r="G72" s="12"/>
      <c r="H72" s="1"/>
    </row>
    <row r="73" spans="1:8" x14ac:dyDescent="0.2">
      <c r="A73" s="1"/>
      <c r="B73" s="88" t="s">
        <v>95</v>
      </c>
      <c r="C73" s="12"/>
      <c r="D73" s="12"/>
      <c r="E73" s="12"/>
      <c r="F73" s="12"/>
      <c r="G73" s="12"/>
      <c r="H73" s="1"/>
    </row>
    <row r="74" spans="1:8" x14ac:dyDescent="0.2">
      <c r="A74" s="1"/>
      <c r="B74" s="89" t="s">
        <v>205</v>
      </c>
      <c r="C74" s="12"/>
      <c r="D74" s="12"/>
      <c r="E74" s="12"/>
      <c r="F74" s="12"/>
      <c r="G74" s="12"/>
      <c r="H74" s="1"/>
    </row>
    <row r="75" spans="1:8" x14ac:dyDescent="0.2">
      <c r="A75" s="1"/>
      <c r="B75" s="1"/>
      <c r="C75" s="11"/>
      <c r="D75" s="11"/>
      <c r="E75" s="915"/>
      <c r="F75" s="915"/>
      <c r="G75" s="12"/>
      <c r="H75" s="1"/>
    </row>
    <row r="76" spans="1:8" x14ac:dyDescent="0.2">
      <c r="A76" s="1"/>
      <c r="B76" s="91" t="s">
        <v>97</v>
      </c>
      <c r="C76" s="92">
        <v>42059</v>
      </c>
      <c r="D76" s="11"/>
      <c r="E76" s="916"/>
      <c r="F76" s="916"/>
      <c r="G76" s="12"/>
      <c r="H76" s="1"/>
    </row>
    <row r="77" spans="1:8" x14ac:dyDescent="0.2">
      <c r="A77" s="1"/>
      <c r="B77" s="1"/>
      <c r="C77" s="1"/>
      <c r="D77" s="1"/>
      <c r="E77" s="93" t="s">
        <v>98</v>
      </c>
      <c r="F77" s="12"/>
      <c r="G77" s="12"/>
      <c r="H77" s="1"/>
    </row>
    <row r="78" spans="1:8" x14ac:dyDescent="0.2">
      <c r="A78" s="1"/>
      <c r="B78" s="1"/>
      <c r="C78" s="50"/>
      <c r="D78" s="12"/>
      <c r="E78" s="12"/>
      <c r="F78" s="12"/>
      <c r="G78" s="12"/>
      <c r="H78" s="1"/>
    </row>
    <row r="79" spans="1:8" hidden="1" x14ac:dyDescent="0.2">
      <c r="B79" s="94"/>
      <c r="C79" s="94"/>
    </row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</sheetData>
  <mergeCells count="4">
    <mergeCell ref="B3:E3"/>
    <mergeCell ref="F3:G3"/>
    <mergeCell ref="C5:F5"/>
    <mergeCell ref="E75:F7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D227"/>
  <sheetViews>
    <sheetView zoomScaleNormal="100" workbookViewId="0">
      <selection activeCell="B24" sqref="B24:E24"/>
    </sheetView>
  </sheetViews>
  <sheetFormatPr defaultColWidth="0" defaultRowHeight="0" customHeight="1" zeroHeight="1" x14ac:dyDescent="0.2"/>
  <cols>
    <col min="1" max="1" width="1.140625" style="454" customWidth="1"/>
    <col min="2" max="4" width="13.7109375" style="454" customWidth="1"/>
    <col min="5" max="5" width="14.28515625" style="454" customWidth="1"/>
    <col min="6" max="21" width="13.7109375" style="454" customWidth="1"/>
    <col min="22" max="22" width="14.140625" style="454" customWidth="1"/>
    <col min="23" max="23" width="13.5703125" style="454" customWidth="1"/>
    <col min="24" max="24" width="13.85546875" style="454" customWidth="1"/>
    <col min="25" max="28" width="13.7109375" style="454" customWidth="1"/>
    <col min="29" max="29" width="5.42578125" style="454" customWidth="1"/>
    <col min="30" max="243" width="9.140625" style="454" hidden="1" customWidth="1"/>
    <col min="244" max="244" width="2.5703125" style="454" hidden="1" customWidth="1"/>
    <col min="245" max="245" width="1.7109375" style="454" hidden="1" customWidth="1"/>
    <col min="246" max="246" width="2.5703125" style="454" hidden="1" customWidth="1"/>
    <col min="247" max="247" width="5.5703125" style="454" hidden="1" customWidth="1"/>
    <col min="248" max="248" width="3.140625" style="454" hidden="1" customWidth="1"/>
    <col min="249" max="249" width="10.42578125" style="454" hidden="1" customWidth="1"/>
    <col min="250" max="250" width="6.140625" style="454" hidden="1" customWidth="1"/>
    <col min="251" max="251" width="6.85546875" style="454" hidden="1" customWidth="1"/>
    <col min="252" max="252" width="4" style="454" hidden="1" customWidth="1"/>
    <col min="253" max="253" width="7.28515625" style="454" hidden="1" customWidth="1"/>
    <col min="254" max="254" width="2.7109375" style="454" hidden="1" customWidth="1"/>
    <col min="255" max="255" width="1.5703125" style="454" hidden="1" customWidth="1"/>
    <col min="256" max="256" width="5" style="454" hidden="1" customWidth="1"/>
    <col min="257" max="257" width="7.5703125" style="454" hidden="1" customWidth="1"/>
    <col min="258" max="260" width="0" style="454" hidden="1" customWidth="1"/>
    <col min="261" max="261" width="7.5703125" style="454" hidden="1" customWidth="1"/>
    <col min="262" max="264" width="0" style="454" hidden="1" customWidth="1"/>
    <col min="265" max="16384" width="8.5703125" style="454" hidden="1"/>
  </cols>
  <sheetData>
    <row r="1" spans="1:28" s="530" customFormat="1" ht="20.25" thickBot="1" x14ac:dyDescent="0.35">
      <c r="A1" s="362"/>
      <c r="B1" s="1013" t="s">
        <v>293</v>
      </c>
      <c r="C1" s="1014"/>
      <c r="D1" s="1014"/>
      <c r="E1" s="1015"/>
      <c r="F1" s="1016" t="s">
        <v>461</v>
      </c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  <c r="Y1" s="529"/>
      <c r="Z1" s="529"/>
      <c r="AA1" s="529"/>
      <c r="AB1" s="529"/>
    </row>
    <row r="2" spans="1:28" s="532" customFormat="1" ht="15.75" thickBot="1" x14ac:dyDescent="0.3">
      <c r="A2" s="364"/>
      <c r="B2" s="1019" t="s">
        <v>372</v>
      </c>
      <c r="C2" s="1020"/>
      <c r="D2" s="1020"/>
      <c r="E2" s="1021"/>
      <c r="F2" s="1025" t="s">
        <v>295</v>
      </c>
      <c r="G2" s="1026"/>
      <c r="H2" s="1026"/>
      <c r="I2" s="1027"/>
      <c r="J2" s="1031" t="s">
        <v>296</v>
      </c>
      <c r="K2" s="1032"/>
      <c r="L2" s="1032"/>
      <c r="M2" s="1033"/>
      <c r="N2" s="1031" t="s">
        <v>297</v>
      </c>
      <c r="O2" s="1032"/>
      <c r="P2" s="1032"/>
      <c r="Q2" s="1033"/>
      <c r="R2" s="1031" t="s">
        <v>297</v>
      </c>
      <c r="S2" s="1032"/>
      <c r="T2" s="1032"/>
      <c r="U2" s="1033"/>
      <c r="V2" s="1034" t="s">
        <v>298</v>
      </c>
      <c r="W2" s="1035"/>
      <c r="X2" s="1036" t="s">
        <v>299</v>
      </c>
      <c r="Y2" s="531"/>
      <c r="Z2" s="531"/>
      <c r="AA2" s="531"/>
      <c r="AB2" s="531"/>
    </row>
    <row r="3" spans="1:28" s="532" customFormat="1" ht="15.75" thickBot="1" x14ac:dyDescent="0.3">
      <c r="A3" s="364"/>
      <c r="B3" s="1022"/>
      <c r="C3" s="1023"/>
      <c r="D3" s="1023"/>
      <c r="E3" s="1024"/>
      <c r="F3" s="1028"/>
      <c r="G3" s="1029"/>
      <c r="H3" s="1029"/>
      <c r="I3" s="1030"/>
      <c r="J3" s="992" t="s">
        <v>298</v>
      </c>
      <c r="K3" s="993"/>
      <c r="L3" s="993"/>
      <c r="M3" s="994"/>
      <c r="N3" s="1000" t="s">
        <v>298</v>
      </c>
      <c r="O3" s="1001"/>
      <c r="P3" s="1001"/>
      <c r="Q3" s="1002"/>
      <c r="R3" s="1000" t="s">
        <v>300</v>
      </c>
      <c r="S3" s="1001"/>
      <c r="T3" s="1001"/>
      <c r="U3" s="1002"/>
      <c r="V3" s="1003" t="s">
        <v>301</v>
      </c>
      <c r="W3" s="1005" t="s">
        <v>302</v>
      </c>
      <c r="X3" s="1037"/>
      <c r="Y3" s="531"/>
      <c r="Z3" s="531"/>
      <c r="AA3" s="531"/>
      <c r="AB3" s="531"/>
    </row>
    <row r="4" spans="1:28" s="533" customFormat="1" ht="16.5" thickBot="1" x14ac:dyDescent="0.3">
      <c r="A4" s="370"/>
      <c r="B4" s="1007" t="s">
        <v>303</v>
      </c>
      <c r="C4" s="1008"/>
      <c r="D4" s="1008"/>
      <c r="E4" s="1009"/>
      <c r="F4" s="365" t="s">
        <v>304</v>
      </c>
      <c r="G4" s="366" t="s">
        <v>305</v>
      </c>
      <c r="H4" s="367" t="s">
        <v>281</v>
      </c>
      <c r="I4" s="368" t="s">
        <v>306</v>
      </c>
      <c r="J4" s="365" t="s">
        <v>304</v>
      </c>
      <c r="K4" s="366" t="s">
        <v>305</v>
      </c>
      <c r="L4" s="366" t="s">
        <v>281</v>
      </c>
      <c r="M4" s="369" t="s">
        <v>306</v>
      </c>
      <c r="N4" s="365" t="s">
        <v>304</v>
      </c>
      <c r="O4" s="366" t="s">
        <v>305</v>
      </c>
      <c r="P4" s="366" t="s">
        <v>281</v>
      </c>
      <c r="Q4" s="369" t="s">
        <v>306</v>
      </c>
      <c r="R4" s="365" t="s">
        <v>304</v>
      </c>
      <c r="S4" s="366" t="s">
        <v>305</v>
      </c>
      <c r="T4" s="366" t="s">
        <v>281</v>
      </c>
      <c r="U4" s="369" t="s">
        <v>306</v>
      </c>
      <c r="V4" s="1004"/>
      <c r="W4" s="1006"/>
      <c r="X4" s="1038"/>
      <c r="Y4" s="531"/>
      <c r="Z4" s="531"/>
      <c r="AA4" s="531"/>
      <c r="AB4" s="531"/>
    </row>
    <row r="5" spans="1:28" s="534" customFormat="1" ht="15.75" x14ac:dyDescent="0.25">
      <c r="A5" s="379"/>
      <c r="B5" s="995" t="s">
        <v>307</v>
      </c>
      <c r="C5" s="996"/>
      <c r="D5" s="996"/>
      <c r="E5" s="997"/>
      <c r="F5" s="371">
        <f>SUM(F6:F10)</f>
        <v>2618</v>
      </c>
      <c r="G5" s="372">
        <v>979</v>
      </c>
      <c r="H5" s="373">
        <v>16642</v>
      </c>
      <c r="I5" s="374">
        <f t="shared" ref="I5:I10" si="0">SUM(F5:H5)</f>
        <v>20239</v>
      </c>
      <c r="J5" s="371">
        <v>2618</v>
      </c>
      <c r="K5" s="372">
        <v>979</v>
      </c>
      <c r="L5" s="373">
        <v>16642</v>
      </c>
      <c r="M5" s="374">
        <f t="shared" ref="M5:M10" si="1">SUM(J5:L5)</f>
        <v>20239</v>
      </c>
      <c r="N5" s="371">
        <f>SUM(N6:N10)</f>
        <v>2677.89</v>
      </c>
      <c r="O5" s="372">
        <v>990.11</v>
      </c>
      <c r="P5" s="373">
        <v>16641.939999999999</v>
      </c>
      <c r="Q5" s="374">
        <f t="shared" ref="Q5:Q10" si="2">SUM(N5:P5)</f>
        <v>20309.939999999999</v>
      </c>
      <c r="R5" s="371">
        <f>SUM(R6:R10)</f>
        <v>3058</v>
      </c>
      <c r="S5" s="372">
        <v>987</v>
      </c>
      <c r="T5" s="373">
        <v>16131</v>
      </c>
      <c r="U5" s="374">
        <f t="shared" ref="U5:U10" si="3">SUM(R5:T5)</f>
        <v>20176</v>
      </c>
      <c r="V5" s="375">
        <f>N5/J5</f>
        <v>1.0228762414056531</v>
      </c>
      <c r="W5" s="376">
        <f t="shared" ref="W5:W18" si="4">P5/L5</f>
        <v>0.99999639466410284</v>
      </c>
      <c r="X5" s="377">
        <f t="shared" ref="X5:X18" si="5">P5/H5</f>
        <v>0.99999639466410284</v>
      </c>
      <c r="Y5" s="425"/>
      <c r="Z5" s="425"/>
      <c r="AA5" s="425"/>
      <c r="AB5" s="425"/>
    </row>
    <row r="6" spans="1:28" s="532" customFormat="1" ht="15.75" x14ac:dyDescent="0.25">
      <c r="A6" s="364"/>
      <c r="B6" s="380" t="s">
        <v>308</v>
      </c>
      <c r="C6" s="987" t="s">
        <v>462</v>
      </c>
      <c r="D6" s="987"/>
      <c r="E6" s="988"/>
      <c r="F6" s="381">
        <v>200</v>
      </c>
      <c r="G6" s="382"/>
      <c r="H6" s="383"/>
      <c r="I6" s="384">
        <f t="shared" si="0"/>
        <v>200</v>
      </c>
      <c r="J6" s="381"/>
      <c r="K6" s="382"/>
      <c r="L6" s="383"/>
      <c r="M6" s="384">
        <f t="shared" si="1"/>
        <v>0</v>
      </c>
      <c r="N6" s="381">
        <v>152.66</v>
      </c>
      <c r="O6" s="382"/>
      <c r="P6" s="383"/>
      <c r="Q6" s="384">
        <f t="shared" si="2"/>
        <v>152.66</v>
      </c>
      <c r="R6" s="381">
        <v>516</v>
      </c>
      <c r="S6" s="382"/>
      <c r="T6" s="383"/>
      <c r="U6" s="384">
        <f t="shared" si="3"/>
        <v>516</v>
      </c>
      <c r="V6" s="385"/>
      <c r="W6" s="386"/>
      <c r="X6" s="387"/>
      <c r="Y6" s="535"/>
      <c r="Z6" s="535"/>
      <c r="AA6" s="535"/>
      <c r="AB6" s="535"/>
    </row>
    <row r="7" spans="1:28" s="532" customFormat="1" ht="15.75" x14ac:dyDescent="0.25">
      <c r="A7" s="364"/>
      <c r="B7" s="389"/>
      <c r="C7" s="987" t="s">
        <v>463</v>
      </c>
      <c r="D7" s="987"/>
      <c r="E7" s="988"/>
      <c r="F7" s="381">
        <v>561</v>
      </c>
      <c r="G7" s="382"/>
      <c r="H7" s="383"/>
      <c r="I7" s="384">
        <f t="shared" si="0"/>
        <v>561</v>
      </c>
      <c r="J7" s="381"/>
      <c r="K7" s="382"/>
      <c r="L7" s="383"/>
      <c r="M7" s="384">
        <f t="shared" si="1"/>
        <v>0</v>
      </c>
      <c r="N7" s="381">
        <v>564.19000000000005</v>
      </c>
      <c r="O7" s="382"/>
      <c r="P7" s="383"/>
      <c r="Q7" s="384">
        <f t="shared" si="2"/>
        <v>564.19000000000005</v>
      </c>
      <c r="R7" s="381">
        <v>506</v>
      </c>
      <c r="S7" s="382"/>
      <c r="T7" s="383"/>
      <c r="U7" s="384">
        <f t="shared" si="3"/>
        <v>506</v>
      </c>
      <c r="V7" s="385"/>
      <c r="W7" s="386"/>
      <c r="X7" s="387"/>
      <c r="Y7" s="535"/>
      <c r="Z7" s="535"/>
      <c r="AA7" s="535"/>
      <c r="AB7" s="535"/>
    </row>
    <row r="8" spans="1:28" s="532" customFormat="1" ht="15.75" x14ac:dyDescent="0.25">
      <c r="A8" s="364"/>
      <c r="B8" s="389"/>
      <c r="C8" s="987" t="s">
        <v>464</v>
      </c>
      <c r="D8" s="987"/>
      <c r="E8" s="988"/>
      <c r="F8" s="381">
        <v>1620</v>
      </c>
      <c r="G8" s="382"/>
      <c r="H8" s="383"/>
      <c r="I8" s="384">
        <f t="shared" si="0"/>
        <v>1620</v>
      </c>
      <c r="J8" s="381"/>
      <c r="K8" s="382"/>
      <c r="L8" s="383"/>
      <c r="M8" s="384">
        <f t="shared" si="1"/>
        <v>0</v>
      </c>
      <c r="N8" s="381">
        <v>1512.03</v>
      </c>
      <c r="O8" s="382"/>
      <c r="P8" s="383"/>
      <c r="Q8" s="384">
        <f t="shared" si="2"/>
        <v>1512.03</v>
      </c>
      <c r="R8" s="381">
        <v>1594</v>
      </c>
      <c r="S8" s="382"/>
      <c r="T8" s="383"/>
      <c r="U8" s="384">
        <f t="shared" si="3"/>
        <v>1594</v>
      </c>
      <c r="V8" s="385"/>
      <c r="W8" s="386"/>
      <c r="X8" s="387"/>
      <c r="Y8" s="535"/>
      <c r="Z8" s="535"/>
      <c r="AA8" s="535"/>
      <c r="AB8" s="535"/>
    </row>
    <row r="9" spans="1:28" s="532" customFormat="1" ht="15.75" x14ac:dyDescent="0.25">
      <c r="A9" s="364"/>
      <c r="B9" s="389"/>
      <c r="C9" s="987" t="s">
        <v>465</v>
      </c>
      <c r="D9" s="987"/>
      <c r="E9" s="988"/>
      <c r="F9" s="381">
        <v>102</v>
      </c>
      <c r="G9" s="382"/>
      <c r="H9" s="383"/>
      <c r="I9" s="384">
        <f t="shared" si="0"/>
        <v>102</v>
      </c>
      <c r="J9" s="381"/>
      <c r="K9" s="382"/>
      <c r="L9" s="383"/>
      <c r="M9" s="384">
        <f t="shared" si="1"/>
        <v>0</v>
      </c>
      <c r="N9" s="381">
        <v>165.12</v>
      </c>
      <c r="O9" s="382"/>
      <c r="P9" s="383"/>
      <c r="Q9" s="384">
        <f t="shared" si="2"/>
        <v>165.12</v>
      </c>
      <c r="R9" s="381">
        <v>146</v>
      </c>
      <c r="S9" s="382"/>
      <c r="T9" s="383"/>
      <c r="U9" s="384">
        <f t="shared" si="3"/>
        <v>146</v>
      </c>
      <c r="V9" s="385"/>
      <c r="W9" s="386"/>
      <c r="X9" s="387"/>
      <c r="Y9" s="535"/>
      <c r="Z9" s="535"/>
      <c r="AA9" s="535"/>
      <c r="AB9" s="535"/>
    </row>
    <row r="10" spans="1:28" s="532" customFormat="1" ht="16.5" thickBot="1" x14ac:dyDescent="0.3">
      <c r="A10" s="364"/>
      <c r="B10" s="400"/>
      <c r="C10" s="998" t="s">
        <v>466</v>
      </c>
      <c r="D10" s="998"/>
      <c r="E10" s="999"/>
      <c r="F10" s="401">
        <v>135</v>
      </c>
      <c r="G10" s="402"/>
      <c r="H10" s="403"/>
      <c r="I10" s="404">
        <f t="shared" si="0"/>
        <v>135</v>
      </c>
      <c r="J10" s="401"/>
      <c r="K10" s="402"/>
      <c r="L10" s="403"/>
      <c r="M10" s="404">
        <f t="shared" si="1"/>
        <v>0</v>
      </c>
      <c r="N10" s="401">
        <v>283.89</v>
      </c>
      <c r="O10" s="402"/>
      <c r="P10" s="403"/>
      <c r="Q10" s="404">
        <f t="shared" si="2"/>
        <v>283.89</v>
      </c>
      <c r="R10" s="401">
        <v>296</v>
      </c>
      <c r="S10" s="402"/>
      <c r="T10" s="403"/>
      <c r="U10" s="404">
        <f t="shared" si="3"/>
        <v>296</v>
      </c>
      <c r="V10" s="405"/>
      <c r="W10" s="406"/>
      <c r="X10" s="407"/>
      <c r="Y10" s="535"/>
      <c r="Z10" s="535"/>
      <c r="AA10" s="535"/>
      <c r="AB10" s="535"/>
    </row>
    <row r="11" spans="1:28" s="534" customFormat="1" ht="15.75" x14ac:dyDescent="0.25">
      <c r="A11" s="379"/>
      <c r="B11" s="1010" t="s">
        <v>314</v>
      </c>
      <c r="C11" s="1011"/>
      <c r="D11" s="1011"/>
      <c r="E11" s="1012"/>
      <c r="F11" s="408">
        <f>SUM(F12:F19)</f>
        <v>2618</v>
      </c>
      <c r="G11" s="409">
        <f t="shared" ref="G11:U11" si="6">SUM(G12:G19)</f>
        <v>979</v>
      </c>
      <c r="H11" s="410">
        <f t="shared" si="6"/>
        <v>16642</v>
      </c>
      <c r="I11" s="374">
        <f t="shared" si="6"/>
        <v>20239</v>
      </c>
      <c r="J11" s="408">
        <f>SUM(J12:J19)</f>
        <v>2618</v>
      </c>
      <c r="K11" s="409">
        <f t="shared" si="6"/>
        <v>979</v>
      </c>
      <c r="L11" s="410">
        <f t="shared" si="6"/>
        <v>16642</v>
      </c>
      <c r="M11" s="374">
        <f>SUM(M12:M19)</f>
        <v>20239</v>
      </c>
      <c r="N11" s="408">
        <f t="shared" si="6"/>
        <v>3118.8</v>
      </c>
      <c r="O11" s="409">
        <f t="shared" si="6"/>
        <v>990.11000000000013</v>
      </c>
      <c r="P11" s="410">
        <f t="shared" si="6"/>
        <v>15964.64</v>
      </c>
      <c r="Q11" s="374">
        <f t="shared" si="6"/>
        <v>20073.55</v>
      </c>
      <c r="R11" s="408">
        <f t="shared" si="6"/>
        <v>2798</v>
      </c>
      <c r="S11" s="409">
        <f t="shared" si="6"/>
        <v>987</v>
      </c>
      <c r="T11" s="410">
        <f t="shared" si="6"/>
        <v>16131</v>
      </c>
      <c r="U11" s="374">
        <f t="shared" si="6"/>
        <v>19916</v>
      </c>
      <c r="V11" s="385">
        <f>N11/J11</f>
        <v>1.1912910618792973</v>
      </c>
      <c r="W11" s="386">
        <f t="shared" si="4"/>
        <v>0.95929816127869239</v>
      </c>
      <c r="X11" s="387">
        <f t="shared" si="5"/>
        <v>0.95929816127869239</v>
      </c>
      <c r="Y11" s="535"/>
      <c r="Z11" s="535"/>
      <c r="AA11" s="535"/>
      <c r="AB11" s="535"/>
    </row>
    <row r="12" spans="1:28" s="532" customFormat="1" ht="15.75" x14ac:dyDescent="0.25">
      <c r="A12" s="364"/>
      <c r="B12" s="974" t="s">
        <v>315</v>
      </c>
      <c r="C12" s="975"/>
      <c r="D12" s="975"/>
      <c r="E12" s="976"/>
      <c r="F12" s="381">
        <v>417</v>
      </c>
      <c r="G12" s="382">
        <v>370</v>
      </c>
      <c r="H12" s="383">
        <v>1933</v>
      </c>
      <c r="I12" s="384">
        <f t="shared" ref="I12:I19" si="7">SUM(F12:H12)</f>
        <v>2720</v>
      </c>
      <c r="J12" s="383">
        <v>417</v>
      </c>
      <c r="K12" s="382">
        <v>370</v>
      </c>
      <c r="L12" s="864">
        <v>1933</v>
      </c>
      <c r="M12" s="384">
        <f t="shared" ref="M12:M19" si="8">SUM(J12:L12)</f>
        <v>2720</v>
      </c>
      <c r="N12" s="381">
        <v>403.93</v>
      </c>
      <c r="O12" s="382">
        <v>412.17</v>
      </c>
      <c r="P12" s="383">
        <v>1933</v>
      </c>
      <c r="Q12" s="384">
        <f t="shared" ref="Q12:Q19" si="9">SUM(N12:P12)</f>
        <v>2749.1</v>
      </c>
      <c r="R12" s="381">
        <v>399</v>
      </c>
      <c r="S12" s="382">
        <v>444</v>
      </c>
      <c r="T12" s="383">
        <v>1947</v>
      </c>
      <c r="U12" s="384">
        <f t="shared" ref="U12:U19" si="10">SUM(R12:T12)</f>
        <v>2790</v>
      </c>
      <c r="V12" s="385"/>
      <c r="W12" s="386">
        <f>P12/J12</f>
        <v>4.6354916067146279</v>
      </c>
      <c r="X12" s="387">
        <f t="shared" si="5"/>
        <v>1</v>
      </c>
      <c r="Y12" s="535"/>
      <c r="Z12" s="535"/>
      <c r="AA12" s="535"/>
      <c r="AB12" s="535"/>
    </row>
    <row r="13" spans="1:28" s="532" customFormat="1" ht="15.75" x14ac:dyDescent="0.25">
      <c r="A13" s="364"/>
      <c r="B13" s="974" t="s">
        <v>316</v>
      </c>
      <c r="C13" s="975"/>
      <c r="D13" s="975"/>
      <c r="E13" s="976"/>
      <c r="F13" s="381">
        <v>0</v>
      </c>
      <c r="G13" s="382">
        <v>4</v>
      </c>
      <c r="H13" s="383">
        <v>2610</v>
      </c>
      <c r="I13" s="384">
        <f t="shared" si="7"/>
        <v>2614</v>
      </c>
      <c r="J13" s="381">
        <v>0</v>
      </c>
      <c r="K13" s="382">
        <v>4</v>
      </c>
      <c r="L13" s="383">
        <v>2610</v>
      </c>
      <c r="M13" s="384">
        <f t="shared" si="8"/>
        <v>2614</v>
      </c>
      <c r="N13" s="381">
        <v>2.0299999999999998</v>
      </c>
      <c r="O13" s="382">
        <v>2</v>
      </c>
      <c r="P13" s="383">
        <v>1937.38</v>
      </c>
      <c r="Q13" s="384">
        <f t="shared" si="9"/>
        <v>1941.41</v>
      </c>
      <c r="R13" s="381">
        <v>0</v>
      </c>
      <c r="S13" s="382">
        <v>2</v>
      </c>
      <c r="T13" s="383">
        <v>1897</v>
      </c>
      <c r="U13" s="384">
        <f t="shared" si="10"/>
        <v>1899</v>
      </c>
      <c r="V13" s="385"/>
      <c r="W13" s="386">
        <f t="shared" si="4"/>
        <v>0.74229118773946368</v>
      </c>
      <c r="X13" s="387">
        <f t="shared" si="5"/>
        <v>0.74229118773946368</v>
      </c>
      <c r="Y13" s="535"/>
      <c r="Z13" s="535"/>
      <c r="AA13" s="535"/>
      <c r="AB13" s="535"/>
    </row>
    <row r="14" spans="1:28" s="532" customFormat="1" ht="15.75" x14ac:dyDescent="0.25">
      <c r="A14" s="364"/>
      <c r="B14" s="974" t="s">
        <v>317</v>
      </c>
      <c r="C14" s="975"/>
      <c r="D14" s="975"/>
      <c r="E14" s="976"/>
      <c r="F14" s="381">
        <v>0</v>
      </c>
      <c r="G14" s="382">
        <v>0</v>
      </c>
      <c r="H14" s="383">
        <v>200</v>
      </c>
      <c r="I14" s="384">
        <f t="shared" si="7"/>
        <v>200</v>
      </c>
      <c r="J14" s="381">
        <v>0</v>
      </c>
      <c r="K14" s="382">
        <v>0</v>
      </c>
      <c r="L14" s="383">
        <v>200</v>
      </c>
      <c r="M14" s="384">
        <f t="shared" si="8"/>
        <v>200</v>
      </c>
      <c r="N14" s="381">
        <v>0</v>
      </c>
      <c r="O14" s="382">
        <v>0</v>
      </c>
      <c r="P14" s="383">
        <v>200.76</v>
      </c>
      <c r="Q14" s="384">
        <f t="shared" si="9"/>
        <v>200.76</v>
      </c>
      <c r="R14" s="381">
        <v>0</v>
      </c>
      <c r="S14" s="382">
        <v>0</v>
      </c>
      <c r="T14" s="383">
        <v>300</v>
      </c>
      <c r="U14" s="384">
        <f t="shared" si="10"/>
        <v>300</v>
      </c>
      <c r="V14" s="385"/>
      <c r="W14" s="386">
        <f t="shared" si="4"/>
        <v>1.0038</v>
      </c>
      <c r="X14" s="387">
        <f t="shared" si="5"/>
        <v>1.0038</v>
      </c>
      <c r="Y14" s="535"/>
      <c r="Z14" s="535"/>
      <c r="AA14" s="535"/>
      <c r="AB14" s="535"/>
    </row>
    <row r="15" spans="1:28" s="532" customFormat="1" ht="15.75" x14ac:dyDescent="0.25">
      <c r="A15" s="364"/>
      <c r="B15" s="974" t="s">
        <v>318</v>
      </c>
      <c r="C15" s="975"/>
      <c r="D15" s="975"/>
      <c r="E15" s="976"/>
      <c r="F15" s="381">
        <v>1480</v>
      </c>
      <c r="G15" s="382">
        <v>10</v>
      </c>
      <c r="H15" s="383">
        <v>542</v>
      </c>
      <c r="I15" s="384">
        <f t="shared" si="7"/>
        <v>2032</v>
      </c>
      <c r="J15" s="381">
        <v>1480</v>
      </c>
      <c r="K15" s="382">
        <v>10</v>
      </c>
      <c r="L15" s="383">
        <v>542</v>
      </c>
      <c r="M15" s="384">
        <f t="shared" si="8"/>
        <v>2032</v>
      </c>
      <c r="N15" s="381">
        <v>1537.3</v>
      </c>
      <c r="O15" s="382">
        <v>1.24</v>
      </c>
      <c r="P15" s="383">
        <v>542</v>
      </c>
      <c r="Q15" s="384">
        <f t="shared" si="9"/>
        <v>2080.54</v>
      </c>
      <c r="R15" s="381">
        <v>1626</v>
      </c>
      <c r="S15" s="382">
        <v>11</v>
      </c>
      <c r="T15" s="383">
        <v>797</v>
      </c>
      <c r="U15" s="384">
        <f t="shared" si="10"/>
        <v>2434</v>
      </c>
      <c r="V15" s="385">
        <f>N15/J15</f>
        <v>1.0387162162162162</v>
      </c>
      <c r="W15" s="386">
        <f t="shared" si="4"/>
        <v>1</v>
      </c>
      <c r="X15" s="387">
        <f t="shared" si="5"/>
        <v>1</v>
      </c>
      <c r="Y15" s="535"/>
      <c r="Z15" s="535"/>
      <c r="AA15" s="535"/>
      <c r="AB15" s="535"/>
    </row>
    <row r="16" spans="1:28" s="532" customFormat="1" ht="15.75" x14ac:dyDescent="0.25">
      <c r="A16" s="364"/>
      <c r="B16" s="974" t="s">
        <v>319</v>
      </c>
      <c r="C16" s="975"/>
      <c r="D16" s="975"/>
      <c r="E16" s="976"/>
      <c r="F16" s="381">
        <v>0</v>
      </c>
      <c r="G16" s="382">
        <v>532</v>
      </c>
      <c r="H16" s="383">
        <v>11075</v>
      </c>
      <c r="I16" s="384">
        <f t="shared" si="7"/>
        <v>11607</v>
      </c>
      <c r="J16" s="381">
        <v>0</v>
      </c>
      <c r="K16" s="382">
        <v>532</v>
      </c>
      <c r="L16" s="383">
        <v>11075</v>
      </c>
      <c r="M16" s="384">
        <f t="shared" si="8"/>
        <v>11607</v>
      </c>
      <c r="N16" s="381">
        <v>14.69</v>
      </c>
      <c r="O16" s="382">
        <v>507.75</v>
      </c>
      <c r="P16" s="383">
        <v>11069.5</v>
      </c>
      <c r="Q16" s="384">
        <f t="shared" si="9"/>
        <v>11591.94</v>
      </c>
      <c r="R16" s="381">
        <v>174</v>
      </c>
      <c r="S16" s="382">
        <v>498</v>
      </c>
      <c r="T16" s="383">
        <v>10650</v>
      </c>
      <c r="U16" s="384">
        <f t="shared" si="10"/>
        <v>11322</v>
      </c>
      <c r="V16" s="385"/>
      <c r="W16" s="386">
        <f t="shared" si="4"/>
        <v>0.99950338600451472</v>
      </c>
      <c r="X16" s="387">
        <f t="shared" si="5"/>
        <v>0.99950338600451472</v>
      </c>
      <c r="Y16" s="535"/>
      <c r="Z16" s="535"/>
      <c r="AA16" s="535"/>
      <c r="AB16" s="535"/>
    </row>
    <row r="17" spans="1:28" s="532" customFormat="1" ht="15.75" x14ac:dyDescent="0.25">
      <c r="A17" s="364"/>
      <c r="B17" s="974" t="s">
        <v>320</v>
      </c>
      <c r="C17" s="975"/>
      <c r="D17" s="975"/>
      <c r="E17" s="976"/>
      <c r="F17" s="381">
        <v>108</v>
      </c>
      <c r="G17" s="382">
        <v>0</v>
      </c>
      <c r="H17" s="383">
        <v>52</v>
      </c>
      <c r="I17" s="384">
        <f t="shared" si="7"/>
        <v>160</v>
      </c>
      <c r="J17" s="381">
        <v>108</v>
      </c>
      <c r="K17" s="382">
        <v>0</v>
      </c>
      <c r="L17" s="383">
        <v>52</v>
      </c>
      <c r="M17" s="384">
        <f t="shared" si="8"/>
        <v>160</v>
      </c>
      <c r="N17" s="381">
        <v>97.33</v>
      </c>
      <c r="O17" s="382">
        <v>11.11</v>
      </c>
      <c r="P17" s="383">
        <v>52</v>
      </c>
      <c r="Q17" s="384">
        <f t="shared" si="9"/>
        <v>160.44</v>
      </c>
      <c r="R17" s="381">
        <v>135</v>
      </c>
      <c r="S17" s="382">
        <v>7</v>
      </c>
      <c r="T17" s="383">
        <v>0</v>
      </c>
      <c r="U17" s="384">
        <f t="shared" si="10"/>
        <v>142</v>
      </c>
      <c r="V17" s="385">
        <f>N17/J17</f>
        <v>0.90120370370370373</v>
      </c>
      <c r="W17" s="386">
        <f t="shared" si="4"/>
        <v>1</v>
      </c>
      <c r="X17" s="387">
        <f t="shared" si="5"/>
        <v>1</v>
      </c>
      <c r="Y17" s="535"/>
      <c r="Z17" s="535"/>
      <c r="AA17" s="535"/>
      <c r="AB17" s="535"/>
    </row>
    <row r="18" spans="1:28" s="532" customFormat="1" ht="15.75" x14ac:dyDescent="0.25">
      <c r="A18" s="364"/>
      <c r="B18" s="974" t="s">
        <v>321</v>
      </c>
      <c r="C18" s="975"/>
      <c r="D18" s="975"/>
      <c r="E18" s="976"/>
      <c r="F18" s="381">
        <v>0</v>
      </c>
      <c r="G18" s="382">
        <v>39</v>
      </c>
      <c r="H18" s="383">
        <v>230</v>
      </c>
      <c r="I18" s="384">
        <f t="shared" si="7"/>
        <v>269</v>
      </c>
      <c r="J18" s="381">
        <v>0</v>
      </c>
      <c r="K18" s="382">
        <v>39</v>
      </c>
      <c r="L18" s="383">
        <v>230</v>
      </c>
      <c r="M18" s="384">
        <f t="shared" si="8"/>
        <v>269</v>
      </c>
      <c r="N18" s="381">
        <v>420.74</v>
      </c>
      <c r="O18" s="382">
        <v>39</v>
      </c>
      <c r="P18" s="383">
        <v>230</v>
      </c>
      <c r="Q18" s="384">
        <f t="shared" si="9"/>
        <v>689.74</v>
      </c>
      <c r="R18" s="381">
        <v>374</v>
      </c>
      <c r="S18" s="382">
        <v>0</v>
      </c>
      <c r="T18" s="383">
        <v>0</v>
      </c>
      <c r="U18" s="384">
        <f t="shared" si="10"/>
        <v>374</v>
      </c>
      <c r="V18" s="385"/>
      <c r="W18" s="386">
        <f t="shared" si="4"/>
        <v>1</v>
      </c>
      <c r="X18" s="387">
        <f t="shared" si="5"/>
        <v>1</v>
      </c>
      <c r="Y18" s="535"/>
      <c r="Z18" s="535"/>
      <c r="AA18" s="535"/>
      <c r="AB18" s="535"/>
    </row>
    <row r="19" spans="1:28" s="532" customFormat="1" ht="16.5" thickBot="1" x14ac:dyDescent="0.3">
      <c r="A19" s="364"/>
      <c r="B19" s="989" t="s">
        <v>322</v>
      </c>
      <c r="C19" s="990"/>
      <c r="D19" s="990"/>
      <c r="E19" s="991"/>
      <c r="F19" s="393">
        <v>613</v>
      </c>
      <c r="G19" s="394">
        <v>24</v>
      </c>
      <c r="H19" s="395">
        <v>0</v>
      </c>
      <c r="I19" s="396">
        <f t="shared" si="7"/>
        <v>637</v>
      </c>
      <c r="J19" s="393">
        <v>613</v>
      </c>
      <c r="K19" s="394">
        <v>24</v>
      </c>
      <c r="L19" s="395">
        <v>0</v>
      </c>
      <c r="M19" s="396">
        <f t="shared" si="8"/>
        <v>637</v>
      </c>
      <c r="N19" s="393">
        <v>642.78</v>
      </c>
      <c r="O19" s="394">
        <v>16.84</v>
      </c>
      <c r="P19" s="395">
        <v>0</v>
      </c>
      <c r="Q19" s="396">
        <f t="shared" si="9"/>
        <v>659.62</v>
      </c>
      <c r="R19" s="393">
        <v>90</v>
      </c>
      <c r="S19" s="394">
        <v>25</v>
      </c>
      <c r="T19" s="395">
        <v>540</v>
      </c>
      <c r="U19" s="396">
        <f t="shared" si="10"/>
        <v>655</v>
      </c>
      <c r="V19" s="411">
        <f>N19/J19</f>
        <v>1.0485807504078304</v>
      </c>
      <c r="W19" s="412"/>
      <c r="X19" s="413"/>
      <c r="Y19" s="535"/>
      <c r="Z19" s="535"/>
      <c r="AA19" s="535"/>
      <c r="AB19" s="535"/>
    </row>
    <row r="20" spans="1:28" s="539" customFormat="1" ht="17.25" thickTop="1" thickBot="1" x14ac:dyDescent="0.3">
      <c r="A20" s="420"/>
      <c r="B20" s="971" t="s">
        <v>323</v>
      </c>
      <c r="C20" s="972"/>
      <c r="D20" s="972"/>
      <c r="E20" s="973"/>
      <c r="F20" s="414">
        <f t="shared" ref="F20:U20" si="11">F5-F11</f>
        <v>0</v>
      </c>
      <c r="G20" s="415">
        <f t="shared" si="11"/>
        <v>0</v>
      </c>
      <c r="H20" s="415">
        <f t="shared" si="11"/>
        <v>0</v>
      </c>
      <c r="I20" s="416">
        <f>I5-I11</f>
        <v>0</v>
      </c>
      <c r="J20" s="414">
        <f t="shared" si="11"/>
        <v>0</v>
      </c>
      <c r="K20" s="415">
        <f t="shared" si="11"/>
        <v>0</v>
      </c>
      <c r="L20" s="415">
        <f t="shared" si="11"/>
        <v>0</v>
      </c>
      <c r="M20" s="416">
        <f>M5-M11</f>
        <v>0</v>
      </c>
      <c r="N20" s="414">
        <f t="shared" si="11"/>
        <v>-440.91000000000031</v>
      </c>
      <c r="O20" s="415">
        <f t="shared" si="11"/>
        <v>0</v>
      </c>
      <c r="P20" s="415">
        <f t="shared" si="11"/>
        <v>677.29999999999927</v>
      </c>
      <c r="Q20" s="416">
        <f>Q5-Q11</f>
        <v>236.38999999999942</v>
      </c>
      <c r="R20" s="414">
        <f t="shared" si="11"/>
        <v>260</v>
      </c>
      <c r="S20" s="415">
        <f t="shared" si="11"/>
        <v>0</v>
      </c>
      <c r="T20" s="415">
        <f t="shared" si="11"/>
        <v>0</v>
      </c>
      <c r="U20" s="416">
        <f t="shared" si="11"/>
        <v>260</v>
      </c>
      <c r="V20" s="417"/>
      <c r="W20" s="418"/>
      <c r="X20" s="419"/>
      <c r="Y20" s="425"/>
      <c r="Z20" s="425"/>
      <c r="AA20" s="425"/>
      <c r="AB20" s="425"/>
    </row>
    <row r="21" spans="1:28" s="426" customFormat="1" ht="16.5" thickBot="1" x14ac:dyDescent="0.3">
      <c r="B21" s="421"/>
      <c r="C21" s="421"/>
      <c r="D21" s="421"/>
      <c r="E21" s="421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  <c r="U21" s="423"/>
      <c r="V21" s="424"/>
      <c r="W21" s="424"/>
      <c r="X21" s="425"/>
      <c r="Y21" s="425"/>
      <c r="Z21" s="425"/>
      <c r="AA21" s="425"/>
      <c r="AB21" s="425"/>
    </row>
    <row r="22" spans="1:28" s="426" customFormat="1" ht="16.5" thickBot="1" x14ac:dyDescent="0.3">
      <c r="B22" s="427"/>
      <c r="C22" s="428"/>
      <c r="D22" s="428"/>
      <c r="E22" s="428"/>
      <c r="F22" s="983" t="s">
        <v>324</v>
      </c>
      <c r="G22" s="984"/>
      <c r="H22" s="984"/>
      <c r="I22" s="985"/>
      <c r="J22" s="983" t="s">
        <v>325</v>
      </c>
      <c r="K22" s="984"/>
      <c r="L22" s="984"/>
      <c r="M22" s="985"/>
      <c r="N22" s="983" t="s">
        <v>282</v>
      </c>
      <c r="O22" s="984"/>
      <c r="P22" s="984"/>
      <c r="Q22" s="985"/>
      <c r="R22" s="960" t="s">
        <v>326</v>
      </c>
      <c r="S22" s="960" t="s">
        <v>327</v>
      </c>
      <c r="T22" s="977" t="s">
        <v>328</v>
      </c>
      <c r="U22" s="1187"/>
      <c r="V22" s="1187"/>
      <c r="W22" s="1187"/>
      <c r="X22" s="1187"/>
      <c r="Y22" s="540"/>
      <c r="Z22" s="540"/>
      <c r="AA22" s="540"/>
      <c r="AB22" s="540"/>
    </row>
    <row r="23" spans="1:28" s="539" customFormat="1" ht="45.75" customHeight="1" thickBot="1" x14ac:dyDescent="0.3">
      <c r="A23" s="420"/>
      <c r="B23" s="920" t="s">
        <v>329</v>
      </c>
      <c r="C23" s="921"/>
      <c r="D23" s="921"/>
      <c r="E23" s="922"/>
      <c r="F23" s="430" t="s">
        <v>330</v>
      </c>
      <c r="G23" s="541" t="s">
        <v>373</v>
      </c>
      <c r="H23" s="432" t="s">
        <v>332</v>
      </c>
      <c r="I23" s="433" t="s">
        <v>374</v>
      </c>
      <c r="J23" s="430" t="s">
        <v>330</v>
      </c>
      <c r="K23" s="541" t="s">
        <v>373</v>
      </c>
      <c r="L23" s="432" t="s">
        <v>332</v>
      </c>
      <c r="M23" s="433" t="s">
        <v>374</v>
      </c>
      <c r="N23" s="430" t="s">
        <v>330</v>
      </c>
      <c r="O23" s="541" t="s">
        <v>373</v>
      </c>
      <c r="P23" s="432" t="s">
        <v>332</v>
      </c>
      <c r="Q23" s="433" t="s">
        <v>374</v>
      </c>
      <c r="R23" s="961"/>
      <c r="S23" s="961"/>
      <c r="T23" s="978"/>
      <c r="U23" s="542"/>
      <c r="V23" s="542"/>
      <c r="W23" s="542"/>
      <c r="X23" s="543"/>
      <c r="Y23" s="543"/>
      <c r="Z23" s="543"/>
      <c r="AA23" s="543"/>
      <c r="AB23" s="543"/>
    </row>
    <row r="24" spans="1:28" s="539" customFormat="1" ht="16.5" thickBot="1" x14ac:dyDescent="0.3">
      <c r="A24" s="420"/>
      <c r="B24" s="980"/>
      <c r="C24" s="981"/>
      <c r="D24" s="981"/>
      <c r="E24" s="982"/>
      <c r="F24" s="436">
        <v>20239</v>
      </c>
      <c r="G24" s="437">
        <v>3597</v>
      </c>
      <c r="H24" s="438">
        <f>G24-F24</f>
        <v>-16642</v>
      </c>
      <c r="I24" s="439">
        <v>16642</v>
      </c>
      <c r="J24" s="436">
        <v>20073.55</v>
      </c>
      <c r="K24" s="437">
        <v>3668</v>
      </c>
      <c r="L24" s="438">
        <f>K24-J24</f>
        <v>-16405.55</v>
      </c>
      <c r="M24" s="439">
        <v>16641.939999999999</v>
      </c>
      <c r="N24" s="436">
        <v>19916</v>
      </c>
      <c r="O24" s="437">
        <v>4045</v>
      </c>
      <c r="P24" s="438">
        <f>O24-N24</f>
        <v>-15871</v>
      </c>
      <c r="Q24" s="439">
        <v>16131</v>
      </c>
      <c r="R24" s="440">
        <f>J24/F24</f>
        <v>0.99182518899155092</v>
      </c>
      <c r="S24" s="440">
        <f>K24/G24</f>
        <v>1.019738671114818</v>
      </c>
      <c r="T24" s="441">
        <f>L24-P24</f>
        <v>-534.54999999999927</v>
      </c>
      <c r="U24" s="544"/>
      <c r="V24" s="544"/>
      <c r="W24" s="544"/>
      <c r="X24" s="545"/>
      <c r="Y24" s="545"/>
      <c r="Z24" s="545"/>
      <c r="AA24" s="545"/>
      <c r="AB24" s="545"/>
    </row>
    <row r="25" spans="1:28" s="539" customFormat="1" ht="16.5" thickBot="1" x14ac:dyDescent="0.3">
      <c r="A25" s="420"/>
      <c r="B25" s="928" t="s">
        <v>334</v>
      </c>
      <c r="C25" s="929"/>
      <c r="D25" s="929"/>
      <c r="E25" s="930"/>
      <c r="F25" s="444">
        <f>SUM(F24:F24)</f>
        <v>20239</v>
      </c>
      <c r="G25" s="444">
        <f>SUM(G24:G24)</f>
        <v>3597</v>
      </c>
      <c r="H25" s="445">
        <f>G25-F25</f>
        <v>-16642</v>
      </c>
      <c r="I25" s="446">
        <f t="shared" ref="I25:Q25" si="12">SUM(I24:I24)</f>
        <v>16642</v>
      </c>
      <c r="J25" s="444">
        <f t="shared" si="12"/>
        <v>20073.55</v>
      </c>
      <c r="K25" s="444">
        <f t="shared" si="12"/>
        <v>3668</v>
      </c>
      <c r="L25" s="445">
        <f t="shared" si="12"/>
        <v>-16405.55</v>
      </c>
      <c r="M25" s="446">
        <f t="shared" si="12"/>
        <v>16641.939999999999</v>
      </c>
      <c r="N25" s="444">
        <f t="shared" si="12"/>
        <v>19916</v>
      </c>
      <c r="O25" s="444">
        <f t="shared" si="12"/>
        <v>4045</v>
      </c>
      <c r="P25" s="445">
        <f t="shared" si="12"/>
        <v>-15871</v>
      </c>
      <c r="Q25" s="446">
        <f t="shared" si="12"/>
        <v>16131</v>
      </c>
      <c r="R25" s="447">
        <f>J25/F25</f>
        <v>0.99182518899155092</v>
      </c>
      <c r="S25" s="447">
        <f>K25/G25</f>
        <v>1.019738671114818</v>
      </c>
      <c r="T25" s="448">
        <f>L25-P25</f>
        <v>-534.54999999999927</v>
      </c>
      <c r="U25" s="544"/>
      <c r="V25" s="544"/>
      <c r="W25" s="544"/>
      <c r="X25" s="545"/>
      <c r="Y25" s="545"/>
      <c r="Z25" s="545"/>
      <c r="AA25" s="545"/>
      <c r="AB25" s="545"/>
    </row>
    <row r="26" spans="1:28" s="564" customFormat="1" ht="13.5" thickBot="1" x14ac:dyDescent="0.25">
      <c r="A26" s="450"/>
      <c r="B26" s="449"/>
      <c r="C26" s="449"/>
      <c r="D26" s="449"/>
      <c r="E26" s="449"/>
      <c r="F26" s="449"/>
      <c r="G26" s="449"/>
      <c r="H26" s="943">
        <f>H25+I25</f>
        <v>0</v>
      </c>
      <c r="I26" s="938"/>
      <c r="J26" s="449"/>
      <c r="K26" s="449"/>
      <c r="L26" s="943">
        <f>L25+M25</f>
        <v>236.38999999999942</v>
      </c>
      <c r="M26" s="938"/>
      <c r="N26" s="449"/>
      <c r="O26" s="449"/>
      <c r="P26" s="943">
        <f>P25+Q25</f>
        <v>260</v>
      </c>
      <c r="Q26" s="938"/>
      <c r="R26" s="450"/>
      <c r="S26" s="450"/>
      <c r="T26" s="450"/>
      <c r="U26" s="562"/>
      <c r="V26" s="562"/>
      <c r="W26" s="1184"/>
      <c r="X26" s="1185"/>
      <c r="Y26" s="563"/>
      <c r="Z26" s="563"/>
      <c r="AA26" s="563"/>
      <c r="AB26" s="563"/>
    </row>
    <row r="27" spans="1:28" s="484" customFormat="1" ht="13.5" thickBot="1" x14ac:dyDescent="0.25">
      <c r="A27" s="454"/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4"/>
      <c r="S27" s="454"/>
      <c r="T27" s="454"/>
    </row>
    <row r="28" spans="1:28" ht="13.5" thickBot="1" x14ac:dyDescent="0.25">
      <c r="B28" s="964"/>
      <c r="C28" s="965"/>
      <c r="D28" s="965"/>
      <c r="E28" s="966"/>
      <c r="F28" s="967" t="s">
        <v>335</v>
      </c>
      <c r="G28" s="968"/>
      <c r="H28" s="968"/>
      <c r="I28" s="969"/>
      <c r="J28" s="967" t="s">
        <v>336</v>
      </c>
      <c r="K28" s="968"/>
      <c r="L28" s="968"/>
      <c r="M28" s="969"/>
      <c r="N28" s="1186"/>
      <c r="O28" s="1186"/>
      <c r="P28" s="1186"/>
      <c r="Q28" s="1186"/>
    </row>
    <row r="29" spans="1:28" ht="13.5" thickBot="1" x14ac:dyDescent="0.25">
      <c r="B29" s="954" t="s">
        <v>337</v>
      </c>
      <c r="C29" s="955"/>
      <c r="D29" s="955"/>
      <c r="E29" s="956"/>
      <c r="F29" s="455" t="s">
        <v>273</v>
      </c>
      <c r="G29" s="456" t="s">
        <v>274</v>
      </c>
      <c r="H29" s="457" t="s">
        <v>338</v>
      </c>
      <c r="I29" s="458" t="s">
        <v>276</v>
      </c>
      <c r="J29" s="455" t="s">
        <v>273</v>
      </c>
      <c r="K29" s="456" t="s">
        <v>274</v>
      </c>
      <c r="L29" s="458" t="s">
        <v>338</v>
      </c>
      <c r="M29" s="458" t="s">
        <v>276</v>
      </c>
      <c r="N29" s="565"/>
      <c r="O29" s="565"/>
      <c r="P29" s="565"/>
      <c r="Q29" s="565"/>
    </row>
    <row r="30" spans="1:28" ht="13.5" thickBot="1" x14ac:dyDescent="0.25">
      <c r="B30" s="957"/>
      <c r="C30" s="958"/>
      <c r="D30" s="958"/>
      <c r="E30" s="959"/>
      <c r="F30" s="460">
        <v>165.4</v>
      </c>
      <c r="G30" s="461">
        <v>544.6</v>
      </c>
      <c r="H30" s="462">
        <v>1501.4</v>
      </c>
      <c r="I30" s="463">
        <v>24.6</v>
      </c>
      <c r="J30" s="460">
        <v>125.5</v>
      </c>
      <c r="K30" s="461">
        <v>744.6</v>
      </c>
      <c r="L30" s="463">
        <v>1458.6</v>
      </c>
      <c r="M30" s="463">
        <v>26.3</v>
      </c>
      <c r="N30" s="570"/>
      <c r="O30" s="570"/>
      <c r="P30" s="570"/>
      <c r="Q30" s="570"/>
    </row>
    <row r="31" spans="1:28" ht="14.25" thickTop="1" thickBot="1" x14ac:dyDescent="0.25">
      <c r="B31" s="950" t="s">
        <v>339</v>
      </c>
      <c r="C31" s="951"/>
      <c r="D31" s="952" t="s">
        <v>340</v>
      </c>
      <c r="E31" s="953"/>
      <c r="F31" s="933">
        <v>38</v>
      </c>
      <c r="G31" s="934"/>
      <c r="H31" s="933">
        <v>34.9</v>
      </c>
      <c r="I31" s="935"/>
      <c r="J31" s="933">
        <v>36</v>
      </c>
      <c r="K31" s="934"/>
      <c r="L31" s="933">
        <v>34.299999999999997</v>
      </c>
      <c r="M31" s="935"/>
      <c r="N31" s="1183"/>
      <c r="O31" s="1183"/>
      <c r="P31" s="1183"/>
      <c r="Q31" s="1183"/>
    </row>
    <row r="32" spans="1:28" ht="13.5" thickBot="1" x14ac:dyDescent="0.25">
      <c r="B32" s="944" t="s">
        <v>467</v>
      </c>
      <c r="C32" s="945"/>
      <c r="D32" s="945"/>
      <c r="E32" s="946"/>
      <c r="F32" s="947">
        <v>17979</v>
      </c>
      <c r="G32" s="948"/>
      <c r="H32" s="948"/>
      <c r="I32" s="949"/>
      <c r="J32" s="947">
        <v>19111</v>
      </c>
      <c r="K32" s="948"/>
      <c r="L32" s="948"/>
      <c r="M32" s="949"/>
      <c r="N32" s="1183"/>
      <c r="O32" s="1183"/>
      <c r="P32" s="1183"/>
      <c r="Q32" s="1183"/>
    </row>
    <row r="33" spans="1:28" ht="13.5" thickBot="1" x14ac:dyDescent="0.25">
      <c r="B33" s="466"/>
      <c r="C33" s="466"/>
      <c r="D33" s="466"/>
      <c r="E33" s="466"/>
      <c r="F33" s="467"/>
      <c r="G33" s="467"/>
      <c r="H33" s="467"/>
      <c r="I33" s="467"/>
      <c r="J33" s="467"/>
      <c r="K33" s="467"/>
      <c r="L33" s="467"/>
      <c r="M33" s="467"/>
      <c r="N33" s="570"/>
      <c r="O33" s="570"/>
      <c r="P33" s="570"/>
      <c r="Q33" s="570"/>
    </row>
    <row r="34" spans="1:28" ht="13.5" thickBot="1" x14ac:dyDescent="0.25">
      <c r="B34" s="923"/>
      <c r="C34" s="924"/>
      <c r="D34" s="924"/>
      <c r="E34" s="925"/>
      <c r="F34" s="936" t="s">
        <v>325</v>
      </c>
      <c r="G34" s="937"/>
      <c r="H34" s="937"/>
      <c r="I34" s="937"/>
      <c r="J34" s="937"/>
      <c r="K34" s="937"/>
      <c r="L34" s="938"/>
      <c r="M34" s="468"/>
      <c r="N34" s="923"/>
      <c r="O34" s="924"/>
      <c r="P34" s="924"/>
      <c r="Q34" s="925"/>
      <c r="R34" s="936" t="s">
        <v>468</v>
      </c>
      <c r="S34" s="937"/>
      <c r="T34" s="937"/>
      <c r="U34" s="937"/>
      <c r="V34" s="937"/>
      <c r="W34" s="937"/>
      <c r="X34" s="938"/>
      <c r="Y34" s="452"/>
      <c r="Z34" s="939" t="s">
        <v>328</v>
      </c>
      <c r="AA34" s="940"/>
      <c r="AB34" s="941"/>
    </row>
    <row r="35" spans="1:28" ht="39" thickBot="1" x14ac:dyDescent="0.25">
      <c r="B35" s="920" t="s">
        <v>386</v>
      </c>
      <c r="C35" s="921"/>
      <c r="D35" s="921"/>
      <c r="E35" s="922"/>
      <c r="F35" s="469" t="s">
        <v>343</v>
      </c>
      <c r="G35" s="470" t="s">
        <v>344</v>
      </c>
      <c r="H35" s="471" t="s">
        <v>345</v>
      </c>
      <c r="I35" s="469" t="s">
        <v>346</v>
      </c>
      <c r="J35" s="472" t="s">
        <v>347</v>
      </c>
      <c r="K35" s="471" t="s">
        <v>348</v>
      </c>
      <c r="L35" s="473" t="s">
        <v>332</v>
      </c>
      <c r="M35" s="474"/>
      <c r="N35" s="920" t="s">
        <v>387</v>
      </c>
      <c r="O35" s="921"/>
      <c r="P35" s="921"/>
      <c r="Q35" s="922"/>
      <c r="R35" s="475" t="s">
        <v>343</v>
      </c>
      <c r="S35" s="476" t="s">
        <v>344</v>
      </c>
      <c r="T35" s="477" t="s">
        <v>345</v>
      </c>
      <c r="U35" s="475" t="s">
        <v>346</v>
      </c>
      <c r="V35" s="478" t="s">
        <v>347</v>
      </c>
      <c r="W35" s="477" t="s">
        <v>348</v>
      </c>
      <c r="X35" s="479" t="s">
        <v>332</v>
      </c>
      <c r="Y35" s="480"/>
      <c r="Z35" s="481" t="s">
        <v>350</v>
      </c>
      <c r="AA35" s="482" t="s">
        <v>351</v>
      </c>
      <c r="AB35" s="483" t="s">
        <v>352</v>
      </c>
    </row>
    <row r="36" spans="1:28" ht="13.5" thickBot="1" x14ac:dyDescent="0.25">
      <c r="A36" s="484"/>
      <c r="B36" s="917"/>
      <c r="C36" s="918"/>
      <c r="D36" s="918"/>
      <c r="E36" s="919"/>
      <c r="F36" s="485">
        <v>20071.89</v>
      </c>
      <c r="G36" s="486">
        <v>1.66</v>
      </c>
      <c r="H36" s="487">
        <f>F36+G36</f>
        <v>20073.55</v>
      </c>
      <c r="I36" s="488">
        <v>20303.84</v>
      </c>
      <c r="J36" s="488">
        <v>6.1</v>
      </c>
      <c r="K36" s="487">
        <f>I36+J36</f>
        <v>20309.939999999999</v>
      </c>
      <c r="L36" s="489">
        <f>K36-H36</f>
        <v>236.38999999999942</v>
      </c>
      <c r="M36" s="490"/>
      <c r="N36" s="917"/>
      <c r="O36" s="918"/>
      <c r="P36" s="918"/>
      <c r="Q36" s="919"/>
      <c r="R36" s="485">
        <v>19914</v>
      </c>
      <c r="S36" s="486">
        <v>2</v>
      </c>
      <c r="T36" s="487">
        <f>R36+S36</f>
        <v>19916</v>
      </c>
      <c r="U36" s="488">
        <v>20162</v>
      </c>
      <c r="V36" s="488">
        <v>14</v>
      </c>
      <c r="W36" s="487">
        <f>U36+V36</f>
        <v>20176</v>
      </c>
      <c r="X36" s="489">
        <f>W36-T36</f>
        <v>260</v>
      </c>
      <c r="Y36" s="491"/>
      <c r="Z36" s="492">
        <f>H36-T36</f>
        <v>157.54999999999927</v>
      </c>
      <c r="AA36" s="493">
        <f>K36-W36</f>
        <v>133.93999999999869</v>
      </c>
      <c r="AB36" s="494">
        <f>Z36-AA36</f>
        <v>23.610000000000582</v>
      </c>
    </row>
    <row r="37" spans="1:28" s="484" customFormat="1" ht="13.5" thickBot="1" x14ac:dyDescent="0.25">
      <c r="A37" s="454"/>
      <c r="B37" s="928" t="s">
        <v>334</v>
      </c>
      <c r="C37" s="929"/>
      <c r="D37" s="929"/>
      <c r="E37" s="930"/>
      <c r="F37" s="931" t="s">
        <v>353</v>
      </c>
      <c r="G37" s="932"/>
      <c r="H37" s="495">
        <f>I36-F36</f>
        <v>231.95000000000073</v>
      </c>
      <c r="I37" s="496" t="s">
        <v>388</v>
      </c>
      <c r="J37" s="497"/>
      <c r="K37" s="495">
        <f>J36-G36</f>
        <v>4.4399999999999995</v>
      </c>
      <c r="L37" s="498">
        <f>H37+K37</f>
        <v>236.39000000000073</v>
      </c>
      <c r="M37" s="499"/>
      <c r="N37" s="928" t="s">
        <v>334</v>
      </c>
      <c r="O37" s="929"/>
      <c r="P37" s="929"/>
      <c r="Q37" s="930"/>
      <c r="R37" s="931" t="s">
        <v>353</v>
      </c>
      <c r="S37" s="932"/>
      <c r="T37" s="495">
        <f>U36-R36</f>
        <v>248</v>
      </c>
      <c r="U37" s="496" t="s">
        <v>388</v>
      </c>
      <c r="V37" s="497"/>
      <c r="W37" s="495">
        <f>V36-S36</f>
        <v>12</v>
      </c>
      <c r="X37" s="498">
        <f>T37+W37</f>
        <v>260</v>
      </c>
      <c r="Y37" s="500"/>
      <c r="Z37" s="501">
        <f>SUM(Z36:Z36)</f>
        <v>157.54999999999927</v>
      </c>
      <c r="AA37" s="502">
        <f>SUM(AA36:AA36)</f>
        <v>133.93999999999869</v>
      </c>
      <c r="AB37" s="503">
        <f>Z37-AA37</f>
        <v>23.610000000000582</v>
      </c>
    </row>
    <row r="38" spans="1:28" s="484" customFormat="1" ht="13.5" thickBot="1" x14ac:dyDescent="0.25">
      <c r="F38" s="504"/>
      <c r="G38" s="504"/>
      <c r="H38" s="490"/>
      <c r="I38" s="490"/>
      <c r="J38" s="490"/>
      <c r="K38" s="505"/>
      <c r="L38" s="490"/>
      <c r="M38" s="490"/>
      <c r="N38" s="490"/>
      <c r="O38" s="506"/>
      <c r="P38" s="490"/>
      <c r="Q38" s="490"/>
      <c r="R38" s="490"/>
      <c r="Y38" s="507"/>
    </row>
    <row r="39" spans="1:28" s="484" customFormat="1" ht="12.75" x14ac:dyDescent="0.2">
      <c r="F39" s="504"/>
      <c r="G39" s="504"/>
      <c r="H39" s="490"/>
      <c r="I39" s="490"/>
      <c r="J39" s="490"/>
      <c r="K39" s="505"/>
      <c r="L39" s="490"/>
      <c r="M39" s="490"/>
      <c r="N39" s="490"/>
      <c r="O39" s="506"/>
      <c r="P39" s="490"/>
      <c r="Q39" s="490"/>
      <c r="R39" s="490"/>
      <c r="Z39" s="508" t="s">
        <v>355</v>
      </c>
      <c r="AA39" s="509"/>
      <c r="AB39" s="510">
        <f>H37/T37</f>
        <v>0.93528225806451903</v>
      </c>
    </row>
    <row r="40" spans="1:28" s="484" customFormat="1" ht="13.5" thickBot="1" x14ac:dyDescent="0.25">
      <c r="F40" s="504"/>
      <c r="G40" s="504"/>
      <c r="H40" s="490"/>
      <c r="I40" s="490"/>
      <c r="J40" s="490"/>
      <c r="K40" s="505"/>
      <c r="L40" s="490"/>
      <c r="M40" s="490"/>
      <c r="N40" s="490"/>
      <c r="O40" s="506"/>
      <c r="P40" s="490"/>
      <c r="Q40" s="490"/>
      <c r="R40" s="490"/>
      <c r="Z40" s="511" t="s">
        <v>356</v>
      </c>
      <c r="AA40" s="512"/>
      <c r="AB40" s="513">
        <f>K37/W37</f>
        <v>0.36999999999999994</v>
      </c>
    </row>
    <row r="41" spans="1:28" s="484" customFormat="1" ht="13.5" thickBot="1" x14ac:dyDescent="0.25">
      <c r="A41" s="454"/>
      <c r="B41" s="454"/>
      <c r="C41" s="514" t="s">
        <v>357</v>
      </c>
      <c r="D41" s="454" t="s">
        <v>204</v>
      </c>
      <c r="E41" s="454"/>
      <c r="F41" s="454"/>
      <c r="G41" s="454"/>
      <c r="H41" s="515" t="s">
        <v>358</v>
      </c>
      <c r="I41" s="515"/>
      <c r="J41" s="516"/>
      <c r="K41" s="517"/>
      <c r="L41" s="518"/>
      <c r="M41" s="453"/>
      <c r="N41" s="453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519" t="s">
        <v>390</v>
      </c>
      <c r="AA41" s="520"/>
      <c r="AB41" s="521">
        <f>L37/X37</f>
        <v>0.90919230769231052</v>
      </c>
    </row>
    <row r="42" spans="1:28" ht="12.75" x14ac:dyDescent="0.2">
      <c r="C42" s="926" t="s">
        <v>469</v>
      </c>
      <c r="D42" s="926"/>
      <c r="J42" s="454" t="s">
        <v>98</v>
      </c>
      <c r="L42" s="927"/>
      <c r="M42" s="927"/>
      <c r="N42" s="927"/>
    </row>
    <row r="43" spans="1:28" s="484" customFormat="1" ht="12.75" x14ac:dyDescent="0.2">
      <c r="A43" s="454"/>
      <c r="B43" s="454"/>
      <c r="C43" s="514"/>
      <c r="D43" s="514"/>
      <c r="E43" s="454"/>
      <c r="F43" s="454"/>
      <c r="G43" s="454"/>
      <c r="H43" s="454"/>
      <c r="I43" s="454"/>
      <c r="K43" s="454"/>
      <c r="L43" s="453"/>
      <c r="M43" s="453"/>
      <c r="N43" s="453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</row>
    <row r="44" spans="1:28" ht="12.75" x14ac:dyDescent="0.2"/>
    <row r="45" spans="1:28" ht="12.75" x14ac:dyDescent="0.2">
      <c r="J45" s="524" t="s">
        <v>280</v>
      </c>
    </row>
    <row r="46" spans="1:28" ht="12.75" x14ac:dyDescent="0.2"/>
    <row r="47" spans="1:28" ht="12.75" x14ac:dyDescent="0.2"/>
    <row r="48" spans="1:2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</sheetData>
  <mergeCells count="77">
    <mergeCell ref="B5:E5"/>
    <mergeCell ref="B1:E1"/>
    <mergeCell ref="F1:X1"/>
    <mergeCell ref="B2:E3"/>
    <mergeCell ref="F2:I3"/>
    <mergeCell ref="J2:M2"/>
    <mergeCell ref="N2:Q2"/>
    <mergeCell ref="R2:U2"/>
    <mergeCell ref="V2:W2"/>
    <mergeCell ref="X2:X4"/>
    <mergeCell ref="J3:M3"/>
    <mergeCell ref="N3:Q3"/>
    <mergeCell ref="R3:U3"/>
    <mergeCell ref="V3:V4"/>
    <mergeCell ref="W3:W4"/>
    <mergeCell ref="B4:E4"/>
    <mergeCell ref="B17:E17"/>
    <mergeCell ref="C6:E6"/>
    <mergeCell ref="C7:E7"/>
    <mergeCell ref="C8:E8"/>
    <mergeCell ref="C9:E9"/>
    <mergeCell ref="C10:E10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F22:I22"/>
    <mergeCell ref="J22:M22"/>
    <mergeCell ref="S22:S23"/>
    <mergeCell ref="T22:T23"/>
    <mergeCell ref="U22:X22"/>
    <mergeCell ref="B23:E23"/>
    <mergeCell ref="B24:E24"/>
    <mergeCell ref="N22:Q22"/>
    <mergeCell ref="B28:E28"/>
    <mergeCell ref="F28:I28"/>
    <mergeCell ref="J28:M28"/>
    <mergeCell ref="N28:Q28"/>
    <mergeCell ref="R22:R23"/>
    <mergeCell ref="B25:E25"/>
    <mergeCell ref="H26:I26"/>
    <mergeCell ref="L26:M26"/>
    <mergeCell ref="P26:Q26"/>
    <mergeCell ref="W26:X26"/>
    <mergeCell ref="B29:E30"/>
    <mergeCell ref="B31:C31"/>
    <mergeCell ref="D31:E31"/>
    <mergeCell ref="F31:G31"/>
    <mergeCell ref="H31:I31"/>
    <mergeCell ref="Z34:AB34"/>
    <mergeCell ref="B35:E35"/>
    <mergeCell ref="N35:Q35"/>
    <mergeCell ref="L31:M31"/>
    <mergeCell ref="N31:O31"/>
    <mergeCell ref="P31:Q31"/>
    <mergeCell ref="B32:E32"/>
    <mergeCell ref="F32:I32"/>
    <mergeCell ref="J32:M32"/>
    <mergeCell ref="N32:Q32"/>
    <mergeCell ref="J31:K31"/>
    <mergeCell ref="R37:S37"/>
    <mergeCell ref="B34:E34"/>
    <mergeCell ref="F34:L34"/>
    <mergeCell ref="N34:Q34"/>
    <mergeCell ref="R34:X34"/>
    <mergeCell ref="C42:D42"/>
    <mergeCell ref="L42:N42"/>
    <mergeCell ref="B36:E36"/>
    <mergeCell ref="N36:Q36"/>
    <mergeCell ref="B37:E37"/>
    <mergeCell ref="F37:G37"/>
    <mergeCell ref="N37:Q37"/>
  </mergeCells>
  <pageMargins left="0.7" right="0.7" top="0.78740157499999996" bottom="0.78740157499999996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1</vt:i4>
      </vt:variant>
    </vt:vector>
  </HeadingPairs>
  <TitlesOfParts>
    <vt:vector size="40" baseType="lpstr">
      <vt:lpstr>Obsah</vt:lpstr>
      <vt:lpstr>HV</vt:lpstr>
      <vt:lpstr>Fondy</vt:lpstr>
      <vt:lpstr>MěLe</vt:lpstr>
      <vt:lpstr>MěLe2</vt:lpstr>
      <vt:lpstr>PZOO</vt:lpstr>
      <vt:lpstr>PZOO2</vt:lpstr>
      <vt:lpstr>SKKS</vt:lpstr>
      <vt:lpstr>SKKS2</vt:lpstr>
      <vt:lpstr>SOS</vt:lpstr>
      <vt:lpstr>SOS2</vt:lpstr>
      <vt:lpstr>TSmCh</vt:lpstr>
      <vt:lpstr>TSmCh2</vt:lpstr>
      <vt:lpstr>MŠ</vt:lpstr>
      <vt:lpstr>MŠ (2)</vt:lpstr>
      <vt:lpstr>ZŠSaMŠ</vt:lpstr>
      <vt:lpstr>ZŠSaMŠ2</vt:lpstr>
      <vt:lpstr>ZŠaMŠ</vt:lpstr>
      <vt:lpstr>ZŠaMŠ2</vt:lpstr>
      <vt:lpstr>2ZŠ</vt:lpstr>
      <vt:lpstr>2ZŠ2</vt:lpstr>
      <vt:lpstr>3ZŠ</vt:lpstr>
      <vt:lpstr>3ZŠ2</vt:lpstr>
      <vt:lpstr>4ZŠ</vt:lpstr>
      <vt:lpstr>4ZŠ2</vt:lpstr>
      <vt:lpstr>5ZŠ</vt:lpstr>
      <vt:lpstr>5ZŠ2</vt:lpstr>
      <vt:lpstr>7ZŠ</vt:lpstr>
      <vt:lpstr>7ZŠ2</vt:lpstr>
      <vt:lpstr>8ZŠ</vt:lpstr>
      <vt:lpstr>8ZŠ2</vt:lpstr>
      <vt:lpstr>12ZŠ</vt:lpstr>
      <vt:lpstr>12ZŠ2</vt:lpstr>
      <vt:lpstr>13ZŠ</vt:lpstr>
      <vt:lpstr>13ZŠ2</vt:lpstr>
      <vt:lpstr>ZUŠ</vt:lpstr>
      <vt:lpstr>ZUŠ2</vt:lpstr>
      <vt:lpstr>SVČ Dom</vt:lpstr>
      <vt:lpstr>SVČ Dom2</vt:lpstr>
      <vt:lpstr>HV!Oblast_tisku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2015-05-20T12:39:58Z</dcterms:created>
  <dcterms:modified xsi:type="dcterms:W3CDTF">2015-05-21T11:39:37Z</dcterms:modified>
</cp:coreProperties>
</file>