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28" windowWidth="15600" windowHeight="9852" tabRatio="982"/>
  </bookViews>
  <sheets>
    <sheet name="Souhrnná tabulka" sheetId="25" r:id="rId1"/>
  </sheets>
  <definedNames>
    <definedName name="_xlnm.Print_Area" localSheetId="0">'Souhrnná tabulka'!$A$1:$P$131</definedName>
  </definedNames>
  <calcPr calcId="145621"/>
</workbook>
</file>

<file path=xl/calcChain.xml><?xml version="1.0" encoding="utf-8"?>
<calcChain xmlns="http://schemas.openxmlformats.org/spreadsheetml/2006/main">
  <c r="I42" i="25" l="1"/>
  <c r="G42" i="25"/>
  <c r="I39" i="25"/>
  <c r="G39" i="25"/>
  <c r="I96" i="25"/>
  <c r="G96" i="25"/>
  <c r="I94" i="25"/>
  <c r="G94" i="25"/>
  <c r="F56" i="25" l="1"/>
  <c r="F54" i="25"/>
  <c r="I32" i="25" l="1"/>
  <c r="G32" i="25"/>
  <c r="I101" i="25" l="1"/>
  <c r="G101" i="25"/>
  <c r="H81" i="25"/>
  <c r="G34" i="25" l="1"/>
  <c r="H30" i="25" l="1"/>
  <c r="H110" i="25" s="1"/>
  <c r="I16" i="25" l="1"/>
  <c r="I17" i="25"/>
  <c r="I44" i="25"/>
  <c r="G44" i="25"/>
  <c r="E30" i="25"/>
  <c r="I36" i="25"/>
  <c r="G36" i="25"/>
  <c r="D29" i="25"/>
  <c r="E29" i="25"/>
  <c r="F55" i="25"/>
  <c r="F86" i="25"/>
  <c r="F30" i="25"/>
  <c r="C30" i="25" l="1"/>
  <c r="C54" i="25" l="1"/>
  <c r="C55" i="25"/>
  <c r="E56" i="25"/>
  <c r="C103" i="25"/>
  <c r="C86" i="25"/>
  <c r="C17" i="25"/>
  <c r="G17" i="25" s="1"/>
  <c r="C8" i="25"/>
  <c r="C14" i="25" s="1"/>
  <c r="G56" i="25"/>
  <c r="H56" i="25" s="1"/>
  <c r="F125" i="25"/>
  <c r="H103" i="25"/>
  <c r="I15" i="25"/>
  <c r="H14" i="25"/>
  <c r="H18" i="25" s="1"/>
  <c r="F118" i="25" s="1"/>
  <c r="H86" i="25"/>
  <c r="I107" i="25"/>
  <c r="I106" i="25"/>
  <c r="G106" i="25"/>
  <c r="I105" i="25"/>
  <c r="G105" i="25"/>
  <c r="I104" i="25"/>
  <c r="G104" i="25"/>
  <c r="G103" i="25" s="1"/>
  <c r="F103" i="25"/>
  <c r="F108" i="25" s="1"/>
  <c r="E103" i="25"/>
  <c r="D103" i="25"/>
  <c r="I102" i="25"/>
  <c r="G102" i="25"/>
  <c r="I100" i="25"/>
  <c r="G100" i="25"/>
  <c r="I99" i="25"/>
  <c r="G99" i="25"/>
  <c r="I98" i="25"/>
  <c r="G98" i="25"/>
  <c r="I97" i="25"/>
  <c r="G97" i="25"/>
  <c r="I95" i="25"/>
  <c r="G95" i="25"/>
  <c r="I93" i="25"/>
  <c r="G93" i="25"/>
  <c r="I92" i="25"/>
  <c r="G92" i="25"/>
  <c r="I91" i="25"/>
  <c r="G91" i="25"/>
  <c r="I90" i="25"/>
  <c r="G90" i="25"/>
  <c r="I89" i="25"/>
  <c r="G89" i="25"/>
  <c r="I88" i="25"/>
  <c r="G88" i="25"/>
  <c r="I87" i="25"/>
  <c r="G87" i="25"/>
  <c r="E86" i="25"/>
  <c r="E108" i="25" s="1"/>
  <c r="D86" i="25"/>
  <c r="D108" i="25" s="1"/>
  <c r="I85" i="25"/>
  <c r="G85" i="25"/>
  <c r="I81" i="25"/>
  <c r="G81" i="25"/>
  <c r="I80" i="25"/>
  <c r="G80" i="25"/>
  <c r="I79" i="25"/>
  <c r="G79" i="25"/>
  <c r="I78" i="25"/>
  <c r="G78" i="25"/>
  <c r="I77" i="25"/>
  <c r="G77" i="25"/>
  <c r="I76" i="25"/>
  <c r="G76" i="25"/>
  <c r="G75" i="25"/>
  <c r="I74" i="25"/>
  <c r="G74" i="25"/>
  <c r="I73" i="25"/>
  <c r="G73" i="25"/>
  <c r="I72" i="25"/>
  <c r="G72" i="25"/>
  <c r="I71" i="25"/>
  <c r="G71" i="25"/>
  <c r="I70" i="25"/>
  <c r="G70" i="25"/>
  <c r="I69" i="25"/>
  <c r="G69" i="25"/>
  <c r="I68" i="25"/>
  <c r="G68" i="25"/>
  <c r="I67" i="25"/>
  <c r="G67" i="25"/>
  <c r="I66" i="25"/>
  <c r="G66" i="25"/>
  <c r="L54" i="25"/>
  <c r="E47" i="25"/>
  <c r="C47" i="25"/>
  <c r="I46" i="25"/>
  <c r="G46" i="25"/>
  <c r="I45" i="25"/>
  <c r="G45" i="25"/>
  <c r="I43" i="25"/>
  <c r="G43" i="25"/>
  <c r="I41" i="25"/>
  <c r="G41" i="25"/>
  <c r="I40" i="25"/>
  <c r="G40" i="25"/>
  <c r="I38" i="25"/>
  <c r="G38" i="25"/>
  <c r="I37" i="25"/>
  <c r="G37" i="25"/>
  <c r="D55" i="25"/>
  <c r="I33" i="25"/>
  <c r="G33" i="25"/>
  <c r="I31" i="25"/>
  <c r="G31" i="25"/>
  <c r="D30" i="25"/>
  <c r="D47" i="25" s="1"/>
  <c r="G16" i="25"/>
  <c r="G15" i="25"/>
  <c r="F14" i="25"/>
  <c r="F18" i="25" s="1"/>
  <c r="E14" i="25"/>
  <c r="E18" i="25" s="1"/>
  <c r="D14" i="25"/>
  <c r="D18" i="25" s="1"/>
  <c r="I13" i="25"/>
  <c r="G13" i="25"/>
  <c r="I12" i="25"/>
  <c r="G12" i="25"/>
  <c r="I11" i="25"/>
  <c r="G11" i="25"/>
  <c r="I10" i="25"/>
  <c r="G10" i="25"/>
  <c r="I9" i="25"/>
  <c r="G9" i="25"/>
  <c r="G8" i="25"/>
  <c r="I35" i="25"/>
  <c r="G35" i="25"/>
  <c r="G55" i="25"/>
  <c r="I75" i="25"/>
  <c r="I8" i="25"/>
  <c r="G86" i="25" l="1"/>
  <c r="H108" i="25"/>
  <c r="F127" i="25"/>
  <c r="C108" i="25"/>
  <c r="G108" i="25" s="1"/>
  <c r="I103" i="25"/>
  <c r="C18" i="25"/>
  <c r="I86" i="25"/>
  <c r="C57" i="25"/>
  <c r="G14" i="25"/>
  <c r="E118" i="25"/>
  <c r="G18" i="25"/>
  <c r="H55" i="25"/>
  <c r="I14" i="25"/>
  <c r="E119" i="25"/>
  <c r="G30" i="25"/>
  <c r="I30" i="25"/>
  <c r="F119" i="25" l="1"/>
  <c r="F120" i="25" s="1"/>
  <c r="H47" i="25"/>
  <c r="H109" i="25"/>
  <c r="F29" i="25" s="1"/>
  <c r="I29" i="25" s="1"/>
  <c r="F126" i="25"/>
  <c r="I18" i="25"/>
  <c r="G54" i="25"/>
  <c r="G57" i="25" s="1"/>
  <c r="I108" i="25"/>
  <c r="F123" i="25"/>
  <c r="E120" i="25"/>
  <c r="F122" i="25" s="1"/>
  <c r="E55" i="25"/>
  <c r="F47" i="25" l="1"/>
  <c r="G47" i="25" s="1"/>
  <c r="D54" i="25"/>
  <c r="E54" i="25" s="1"/>
  <c r="E57" i="25" s="1"/>
  <c r="G29" i="25"/>
  <c r="F128" i="25"/>
  <c r="F57" i="25"/>
  <c r="H54" i="25"/>
  <c r="I47" i="25" l="1"/>
  <c r="D57" i="25"/>
  <c r="K54" i="25"/>
  <c r="M54" i="25" s="1"/>
  <c r="O54" i="25" s="1"/>
  <c r="H57" i="25"/>
</calcChain>
</file>

<file path=xl/sharedStrings.xml><?xml version="1.0" encoding="utf-8"?>
<sst xmlns="http://schemas.openxmlformats.org/spreadsheetml/2006/main" count="169" uniqueCount="142">
  <si>
    <t>Rekapitulace</t>
  </si>
  <si>
    <t>snížení výdajů</t>
  </si>
  <si>
    <t>saldo</t>
  </si>
  <si>
    <t>snížení příjmů</t>
  </si>
  <si>
    <t xml:space="preserve">DRUH PŘÍJMŮ </t>
  </si>
  <si>
    <t xml:space="preserve">Schválený </t>
  </si>
  <si>
    <t>Upravený rozpočet</t>
  </si>
  <si>
    <t>Skutečnost</t>
  </si>
  <si>
    <t>Požadavek</t>
  </si>
  <si>
    <t xml:space="preserve">Rozdíl </t>
  </si>
  <si>
    <t>ke SR</t>
  </si>
  <si>
    <t>Třída 3 - kapitálové příjmy celkem</t>
  </si>
  <si>
    <t>Třída 4 - přijaté transfery celkem</t>
  </si>
  <si>
    <t>P Ř Í J M Y /bez financování/:</t>
  </si>
  <si>
    <t>Financování (revolvingový úvěr)</t>
  </si>
  <si>
    <t>Financování (volné FP na účtech)</t>
  </si>
  <si>
    <t>PŘÍJMY CELKEM :</t>
  </si>
  <si>
    <t xml:space="preserve">ORGANIZAČNÍ JEDNOTKA </t>
  </si>
  <si>
    <t xml:space="preserve">01 - ODBOR EKONOMIKY </t>
  </si>
  <si>
    <t>01 - ODBOR EKONOMIKY - REZERVA</t>
  </si>
  <si>
    <t>01 - ODBOR EKONOMIKY - REZERVA FOND KOMUNIKACÍ</t>
  </si>
  <si>
    <t xml:space="preserve">02 - ORIaMM, oddělení majetkoprávní </t>
  </si>
  <si>
    <t>03 - PROJEKTY EU</t>
  </si>
  <si>
    <t xml:space="preserve">04 - ODBOR SOCIÁLNÍCH VĚCÍ </t>
  </si>
  <si>
    <t xml:space="preserve">05 - OBECNÍ ŽINOSTENSKÝ ÚŘAD, STAVEBNÍ ÚŘAD A ŽIVOTNÍ PROSTŘEDÍ </t>
  </si>
  <si>
    <t xml:space="preserve">06 - ODBOR DOPRAVNÍCH A SPRÁVNÍCH ČINNOSTÍ </t>
  </si>
  <si>
    <t xml:space="preserve">07 - ODBOR ŠKOLSTVÍ </t>
  </si>
  <si>
    <t>09 - INTERNÍ AUDIT</t>
  </si>
  <si>
    <t>12 - ÚSEK PERSONÁLNÍ A MZDOVÝ</t>
  </si>
  <si>
    <t>13 - INTERNÍ AUDIT - KP</t>
  </si>
  <si>
    <t xml:space="preserve">15 - MĚSTSKÁ POLICIE </t>
  </si>
  <si>
    <t>16 - JEDN. SBORU DOBROVOL. HASIČŮ</t>
  </si>
  <si>
    <t>17 - ODBOR ROZVOJE, INVESTIC A MAJETKU MĚSTA</t>
  </si>
  <si>
    <t>18 - ORGANIZAČNÍ SLOŽKA - PRACOVNÍ SKUPINA</t>
  </si>
  <si>
    <t>31 - PŘÍSPĚVKOVÉ ORGANIZACE</t>
  </si>
  <si>
    <t>Podkrušnohorský zoopark - provoz</t>
  </si>
  <si>
    <t>Podkrušnohorský zoopark - investice</t>
  </si>
  <si>
    <t>Podkrušnohorský zoopark - půjčka investice dofin. projektů</t>
  </si>
  <si>
    <t>Podkrušnohorský zoopark - půjčka neinvestice dofin. projektů</t>
  </si>
  <si>
    <t>Podkrušnohorský zoopark - neinvestice  projekty</t>
  </si>
  <si>
    <t>Podkrušnohorský zoopark - investice  projekty</t>
  </si>
  <si>
    <t>Městské lesy - provoz</t>
  </si>
  <si>
    <t>Sociální služby Chomutov - provoz</t>
  </si>
  <si>
    <t>Sociální služby Chomutov - projekt</t>
  </si>
  <si>
    <t>Sociální služby Chomutov - investice</t>
  </si>
  <si>
    <t>Technické služby města Chomutova - provoz</t>
  </si>
  <si>
    <t>Technické služby města Chomutova - investice</t>
  </si>
  <si>
    <t>Středisko knihov. a kultur.služeb - provoz</t>
  </si>
  <si>
    <t xml:space="preserve">32 - OBCHODNÍ SPOLEČNOSTI </t>
  </si>
  <si>
    <t>Dopravní podnik měst CV a Jirkova a.s.</t>
  </si>
  <si>
    <t>Dopravní podnik měst CV a Jirkova a.s. - rekreační doprava</t>
  </si>
  <si>
    <t>KULTURA A SPORT CHOMUTOV S.R.O. - provoz</t>
  </si>
  <si>
    <t>KULTURA A SPORT CHOMUTOV S.R.O. - investice</t>
  </si>
  <si>
    <t>VÝDAJE CELKEM :</t>
  </si>
  <si>
    <t>z toho: běžné výdaje</t>
  </si>
  <si>
    <t xml:space="preserve">             kapitálové výdaje</t>
  </si>
  <si>
    <t xml:space="preserve">             financování - (volné FP na účtech)</t>
  </si>
  <si>
    <t xml:space="preserve">             financování - splátka půjčky SFŽP FP</t>
  </si>
  <si>
    <t xml:space="preserve">             financování - splátka půjčených FP</t>
  </si>
  <si>
    <t xml:space="preserve"> </t>
  </si>
  <si>
    <t>Objem příjmů</t>
  </si>
  <si>
    <t xml:space="preserve">Objem výdajů </t>
  </si>
  <si>
    <t>ROZDÍL</t>
  </si>
  <si>
    <t>Třída 5 - běžné výdaje</t>
  </si>
  <si>
    <t>Třída 6 - kapitálové výdaje</t>
  </si>
  <si>
    <t xml:space="preserve">DRUH VÝDAJŮ </t>
  </si>
  <si>
    <t>MěPo</t>
  </si>
  <si>
    <t>ORIaMM</t>
  </si>
  <si>
    <t>PZOO - půjčka</t>
  </si>
  <si>
    <t>PZOO - vratka nájmů</t>
  </si>
  <si>
    <t>FRDI</t>
  </si>
  <si>
    <t>IA - projekty</t>
  </si>
  <si>
    <t>Provozní rozpočet</t>
  </si>
  <si>
    <t>Kapitálový rozpočet</t>
  </si>
  <si>
    <t>Příjmy</t>
  </si>
  <si>
    <t>Výdaje</t>
  </si>
  <si>
    <t>Saldo</t>
  </si>
  <si>
    <t>Celkem</t>
  </si>
  <si>
    <t>SOUHRNNÁ REKAPITULACE</t>
  </si>
  <si>
    <t xml:space="preserve">Financování: </t>
  </si>
  <si>
    <t>Financování (volné FP - portfolio J&amp;T Banka)</t>
  </si>
  <si>
    <t>Čisté provozní saldo</t>
  </si>
  <si>
    <t>Saldo bez vratek dotací</t>
  </si>
  <si>
    <t>saldo konečné</t>
  </si>
  <si>
    <t>z toho:  OSMM</t>
  </si>
  <si>
    <t>provozní náklady projektové</t>
  </si>
  <si>
    <t>rezerva FRMK (jež je provozní, ale účelově určená na investice)</t>
  </si>
  <si>
    <t>Návrh OE</t>
  </si>
  <si>
    <t xml:space="preserve">Rozdíl oproti </t>
  </si>
  <si>
    <t>požadavku</t>
  </si>
  <si>
    <t>Rozpočet</t>
  </si>
  <si>
    <t>Požadavky</t>
  </si>
  <si>
    <t>Úprava OE</t>
  </si>
  <si>
    <r>
      <t xml:space="preserve">Třída 2 - nedaňové příjmy </t>
    </r>
    <r>
      <rPr>
        <sz val="11"/>
        <rFont val="Calibri"/>
        <family val="2"/>
        <charset val="238"/>
      </rPr>
      <t>- vratky dotací z let minulých</t>
    </r>
  </si>
  <si>
    <r>
      <t xml:space="preserve">Třída 2 - nedaňové příjmy </t>
    </r>
    <r>
      <rPr>
        <sz val="11"/>
        <rFont val="Calibri"/>
        <family val="2"/>
        <charset val="238"/>
      </rPr>
      <t>- vratky dotací</t>
    </r>
  </si>
  <si>
    <r>
      <t xml:space="preserve">Třída 2 - nedaňové příjmy </t>
    </r>
    <r>
      <rPr>
        <sz val="11"/>
        <rFont val="Calibri"/>
        <family val="2"/>
        <charset val="238"/>
      </rPr>
      <t>- vlastní</t>
    </r>
  </si>
  <si>
    <r>
      <t>Třída 1 - daňové příjmy</t>
    </r>
    <r>
      <rPr>
        <sz val="11"/>
        <rFont val="Calibri"/>
        <family val="2"/>
        <charset val="238"/>
      </rPr>
      <t xml:space="preserve"> (celkem = RUD + vlastní)</t>
    </r>
  </si>
  <si>
    <t>Saldo po úpravách OE</t>
  </si>
  <si>
    <t>Příjmy po úpravách OE</t>
  </si>
  <si>
    <t>Výdaje po úpravách OE</t>
  </si>
  <si>
    <t>Financování</t>
  </si>
  <si>
    <t xml:space="preserve">             0,0 tis. Kč - revolvingový úvěr</t>
  </si>
  <si>
    <t>(plně načerpán)</t>
  </si>
  <si>
    <t xml:space="preserve"> 330 000,0 tis. Kč - splátka půjčených FP (revolvingový úvěr)</t>
  </si>
  <si>
    <t>portfólio</t>
  </si>
  <si>
    <t>FIN/P vol.fin. prostř.</t>
  </si>
  <si>
    <t>FIN/V splátka úvěru</t>
  </si>
  <si>
    <t xml:space="preserve"> Financování: </t>
  </si>
  <si>
    <t>Poznámky:  Stav načerpaného úvěru</t>
  </si>
  <si>
    <t>rozpočet r. 2014</t>
  </si>
  <si>
    <t xml:space="preserve"> r. 2014 </t>
  </si>
  <si>
    <t>FIN/P - JαT Banka</t>
  </si>
  <si>
    <t>08 - ODBOR KANCELÁŘ TAJEMNÍKA (včetně - provoz budov a ICT)</t>
  </si>
  <si>
    <t>OKT - PB a ICT</t>
  </si>
  <si>
    <t>IA - KP</t>
  </si>
  <si>
    <t>SoS Chomutov - Rekonstrukce DPS</t>
  </si>
  <si>
    <t>FROÚMK</t>
  </si>
  <si>
    <t>prostředky na účtech + vratky obdržené</t>
  </si>
  <si>
    <t>přebytek/deficit</t>
  </si>
  <si>
    <t xml:space="preserve">17 - ODBOR ROZVOJE, INVESTIC A MAJETKU MĚSTA - FO </t>
  </si>
  <si>
    <t>17 - ODBOR ROZVOJE, INVESTIC A MAJETKU MĚSTA - běžné výdaje</t>
  </si>
  <si>
    <t>(vratky obdržené+volné FP)</t>
  </si>
  <si>
    <t>OŠ</t>
  </si>
  <si>
    <t xml:space="preserve">      17 - ODBOR ROZVOJE, INVESTIC A MAJETKU MĚSTA - FRDI, FROÚMK, INV. </t>
  </si>
  <si>
    <t>Středisko knihov. a kultur.služeb - investice projekt</t>
  </si>
  <si>
    <t xml:space="preserve">               OE</t>
  </si>
  <si>
    <t>PZOO - nákup vozu EUROSAFARI</t>
  </si>
  <si>
    <t>Návrh rozpočtu statutárního města Chomutova pro rok 2015</t>
  </si>
  <si>
    <t>NÁVRH ROZPOČTU r. 2015 - PŘÍJMY (v tis. Kč)</t>
  </si>
  <si>
    <t>2015 = R 2015</t>
  </si>
  <si>
    <t>NÁVRH ROZPOČTU r. 2015 - VÝDAJE (v tis. Kč)</t>
  </si>
  <si>
    <t>NÁVRH ROZPOČTU r. 2015 - REKAPITULACE (v tis. Kč)</t>
  </si>
  <si>
    <t>NÁVRH ROZPOČTU r. 2015 - VÝDAJE - PODROBNĚJŠÍ ČLENĚNÍ (v tis. Kč)</t>
  </si>
  <si>
    <t>k 31.12.2014</t>
  </si>
  <si>
    <t>379 112,4 tis. Kč - volné zdroje</t>
  </si>
  <si>
    <t>Městské lesy - projekty</t>
  </si>
  <si>
    <t>Sociální služby Chomutov - dotace na sociální služby MPSV</t>
  </si>
  <si>
    <t>SKKS - investiční dotace od KÚ</t>
  </si>
  <si>
    <t>PZOO - investiční dotace na projekty od KÚ</t>
  </si>
  <si>
    <t>stav k 04.03.2015</t>
  </si>
  <si>
    <t>(zatím nečerpáno)</t>
  </si>
  <si>
    <t xml:space="preserve">  75 000,0 tis. Kč - portfólio J&amp;T INVESTIČNÍ SPOLEČNOST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</si>
</sst>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8"/>
      <color indexed="9"/>
      <name val="Calibri"/>
      <family val="2"/>
      <charset val="238"/>
    </font>
    <font>
      <sz val="7"/>
      <color indexed="9"/>
      <name val="Calibri"/>
      <family val="2"/>
      <charset val="238"/>
    </font>
    <font>
      <sz val="22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2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20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Border="0" applyProtection="0"/>
    <xf numFmtId="0" fontId="15" fillId="0" borderId="0"/>
  </cellStyleXfs>
  <cellXfs count="210">
    <xf numFmtId="0" fontId="0" fillId="0" borderId="0" xfId="0"/>
    <xf numFmtId="0" fontId="0" fillId="0" borderId="0" xfId="0" applyFont="1" applyBorder="1"/>
    <xf numFmtId="0" fontId="0" fillId="0" borderId="0" xfId="0" applyFont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/>
    <xf numFmtId="0" fontId="4" fillId="0" borderId="2" xfId="0" applyFont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164" fontId="7" fillId="3" borderId="6" xfId="0" applyNumberFormat="1" applyFont="1" applyFill="1" applyBorder="1"/>
    <xf numFmtId="0" fontId="7" fillId="3" borderId="6" xfId="0" applyFont="1" applyFill="1" applyBorder="1" applyAlignment="1"/>
    <xf numFmtId="164" fontId="4" fillId="0" borderId="7" xfId="0" applyNumberFormat="1" applyFont="1" applyBorder="1"/>
    <xf numFmtId="0" fontId="7" fillId="0" borderId="8" xfId="0" applyFont="1" applyFill="1" applyBorder="1" applyAlignment="1">
      <alignment horizontal="left"/>
    </xf>
    <xf numFmtId="164" fontId="7" fillId="0" borderId="8" xfId="0" applyNumberFormat="1" applyFont="1" applyBorder="1"/>
    <xf numFmtId="164" fontId="4" fillId="0" borderId="8" xfId="0" applyNumberFormat="1" applyFont="1" applyBorder="1"/>
    <xf numFmtId="0" fontId="4" fillId="0" borderId="9" xfId="0" applyFont="1" applyBorder="1"/>
    <xf numFmtId="0" fontId="4" fillId="0" borderId="0" xfId="0" applyFont="1"/>
    <xf numFmtId="0" fontId="4" fillId="0" borderId="0" xfId="0" applyFont="1" applyBorder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6" xfId="0" applyFont="1" applyFill="1" applyBorder="1" applyAlignment="1">
      <alignment horizontal="left" vertical="center"/>
    </xf>
    <xf numFmtId="4" fontId="7" fillId="0" borderId="6" xfId="0" applyNumberFormat="1" applyFont="1" applyFill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0" fontId="1" fillId="2" borderId="5" xfId="0" applyFont="1" applyFill="1" applyBorder="1" applyAlignment="1"/>
    <xf numFmtId="4" fontId="1" fillId="2" borderId="6" xfId="0" applyNumberFormat="1" applyFont="1" applyFill="1" applyBorder="1"/>
    <xf numFmtId="4" fontId="7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11" xfId="0" applyNumberFormat="1" applyFont="1" applyFill="1" applyBorder="1" applyAlignment="1">
      <alignment horizontal="right"/>
    </xf>
    <xf numFmtId="4" fontId="4" fillId="0" borderId="1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9" fillId="0" borderId="0" xfId="0" applyFont="1" applyBorder="1"/>
    <xf numFmtId="0" fontId="7" fillId="3" borderId="6" xfId="0" applyFont="1" applyFill="1" applyBorder="1"/>
    <xf numFmtId="164" fontId="7" fillId="3" borderId="6" xfId="0" applyNumberFormat="1" applyFont="1" applyFill="1" applyBorder="1" applyAlignment="1">
      <alignment horizontal="right"/>
    </xf>
    <xf numFmtId="0" fontId="7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7" fillId="3" borderId="10" xfId="0" applyFont="1" applyFill="1" applyBorder="1"/>
    <xf numFmtId="0" fontId="12" fillId="4" borderId="13" xfId="0" applyFont="1" applyFill="1" applyBorder="1" applyAlignment="1">
      <alignment horizontal="left" indent="2"/>
    </xf>
    <xf numFmtId="164" fontId="4" fillId="4" borderId="13" xfId="0" applyNumberFormat="1" applyFont="1" applyFill="1" applyBorder="1"/>
    <xf numFmtId="0" fontId="12" fillId="4" borderId="12" xfId="0" applyFont="1" applyFill="1" applyBorder="1" applyAlignment="1">
      <alignment horizontal="left" indent="2"/>
    </xf>
    <xf numFmtId="164" fontId="4" fillId="4" borderId="7" xfId="0" applyNumberFormat="1" applyFont="1" applyFill="1" applyBorder="1"/>
    <xf numFmtId="0" fontId="12" fillId="4" borderId="7" xfId="0" applyFont="1" applyFill="1" applyBorder="1" applyAlignment="1">
      <alignment horizontal="left" indent="2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7" fillId="0" borderId="0" xfId="0" applyFont="1" applyBorder="1"/>
    <xf numFmtId="164" fontId="7" fillId="0" borderId="0" xfId="0" applyNumberFormat="1" applyFont="1" applyBorder="1"/>
    <xf numFmtId="0" fontId="7" fillId="0" borderId="0" xfId="0" applyFont="1" applyFill="1" applyBorder="1" applyAlignment="1">
      <alignment horizontal="right"/>
    </xf>
    <xf numFmtId="164" fontId="7" fillId="0" borderId="0" xfId="0" applyNumberFormat="1" applyFont="1" applyBorder="1" applyAlignment="1"/>
    <xf numFmtId="164" fontId="8" fillId="0" borderId="0" xfId="0" applyNumberFormat="1" applyFont="1" applyBorder="1" applyAlignment="1"/>
    <xf numFmtId="0" fontId="1" fillId="0" borderId="0" xfId="0" applyFont="1" applyFill="1" applyBorder="1" applyAlignment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0" fontId="1" fillId="2" borderId="6" xfId="0" applyFont="1" applyFill="1" applyBorder="1" applyAlignment="1"/>
    <xf numFmtId="0" fontId="7" fillId="0" borderId="12" xfId="0" applyFont="1" applyFill="1" applyBorder="1" applyAlignment="1"/>
    <xf numFmtId="0" fontId="13" fillId="2" borderId="5" xfId="0" applyFont="1" applyFill="1" applyBorder="1" applyAlignment="1"/>
    <xf numFmtId="164" fontId="13" fillId="2" borderId="6" xfId="0" applyNumberFormat="1" applyFont="1" applyFill="1" applyBorder="1"/>
    <xf numFmtId="0" fontId="7" fillId="0" borderId="12" xfId="0" applyFont="1" applyFill="1" applyBorder="1" applyAlignment="1">
      <alignment horizontal="left"/>
    </xf>
    <xf numFmtId="164" fontId="7" fillId="0" borderId="12" xfId="0" applyNumberFormat="1" applyFont="1" applyBorder="1"/>
    <xf numFmtId="164" fontId="4" fillId="0" borderId="12" xfId="0" applyNumberFormat="1" applyFont="1" applyBorder="1"/>
    <xf numFmtId="0" fontId="13" fillId="2" borderId="6" xfId="0" applyFont="1" applyFill="1" applyBorder="1"/>
    <xf numFmtId="164" fontId="13" fillId="2" borderId="17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49" fontId="0" fillId="0" borderId="0" xfId="0" applyNumberFormat="1" applyFont="1"/>
    <xf numFmtId="49" fontId="0" fillId="0" borderId="0" xfId="0" applyNumberFormat="1" applyFont="1" applyFill="1"/>
    <xf numFmtId="49" fontId="0" fillId="0" borderId="0" xfId="0" applyNumberFormat="1" applyFont="1" applyFill="1" applyBorder="1"/>
    <xf numFmtId="49" fontId="4" fillId="0" borderId="0" xfId="0" applyNumberFormat="1" applyFont="1" applyFill="1" applyBorder="1"/>
    <xf numFmtId="4" fontId="0" fillId="0" borderId="0" xfId="0" applyNumberFormat="1" applyFont="1"/>
    <xf numFmtId="4" fontId="7" fillId="0" borderId="6" xfId="0" applyNumberFormat="1" applyFont="1" applyFill="1" applyBorder="1" applyAlignment="1">
      <alignment horizontal="right" vertical="center"/>
    </xf>
    <xf numFmtId="4" fontId="7" fillId="0" borderId="6" xfId="0" applyNumberFormat="1" applyFont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13" xfId="0" applyNumberFormat="1" applyFont="1" applyBorder="1"/>
    <xf numFmtId="4" fontId="4" fillId="0" borderId="7" xfId="0" applyNumberFormat="1" applyFont="1" applyBorder="1" applyAlignment="1">
      <alignment horizontal="right"/>
    </xf>
    <xf numFmtId="4" fontId="4" fillId="0" borderId="7" xfId="0" applyNumberFormat="1" applyFont="1" applyBorder="1"/>
    <xf numFmtId="4" fontId="4" fillId="0" borderId="18" xfId="0" applyNumberFormat="1" applyFont="1" applyBorder="1" applyAlignment="1">
      <alignment horizontal="right"/>
    </xf>
    <xf numFmtId="4" fontId="4" fillId="0" borderId="18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13" xfId="0" applyFont="1" applyBorder="1"/>
    <xf numFmtId="0" fontId="4" fillId="0" borderId="7" xfId="0" applyFont="1" applyBorder="1" applyAlignment="1">
      <alignment horizontal="left" indent="5"/>
    </xf>
    <xf numFmtId="0" fontId="4" fillId="0" borderId="18" xfId="0" applyFont="1" applyBorder="1" applyAlignment="1">
      <alignment horizontal="left" indent="5"/>
    </xf>
    <xf numFmtId="164" fontId="4" fillId="0" borderId="0" xfId="0" applyNumberFormat="1" applyFont="1" applyBorder="1" applyAlignment="1"/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 wrapText="1"/>
    </xf>
    <xf numFmtId="0" fontId="7" fillId="5" borderId="6" xfId="0" applyFont="1" applyFill="1" applyBorder="1" applyAlignment="1"/>
    <xf numFmtId="4" fontId="7" fillId="5" borderId="5" xfId="0" applyNumberFormat="1" applyFont="1" applyFill="1" applyBorder="1" applyAlignment="1">
      <alignment horizontal="right"/>
    </xf>
    <xf numFmtId="4" fontId="7" fillId="5" borderId="6" xfId="0" applyNumberFormat="1" applyFont="1" applyFill="1" applyBorder="1" applyAlignment="1">
      <alignment horizontal="right"/>
    </xf>
    <xf numFmtId="4" fontId="2" fillId="5" borderId="6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0" fillId="0" borderId="0" xfId="0" applyNumberFormat="1" applyFont="1" applyFill="1"/>
    <xf numFmtId="0" fontId="22" fillId="0" borderId="0" xfId="1"/>
    <xf numFmtId="164" fontId="4" fillId="0" borderId="18" xfId="0" applyNumberFormat="1" applyFont="1" applyBorder="1"/>
    <xf numFmtId="0" fontId="17" fillId="0" borderId="0" xfId="0" applyFont="1"/>
    <xf numFmtId="4" fontId="17" fillId="0" borderId="0" xfId="0" applyNumberFormat="1" applyFont="1"/>
    <xf numFmtId="0" fontId="7" fillId="0" borderId="10" xfId="0" applyFont="1" applyFill="1" applyBorder="1" applyAlignment="1"/>
    <xf numFmtId="4" fontId="19" fillId="0" borderId="0" xfId="0" applyNumberFormat="1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/>
    <xf numFmtId="4" fontId="19" fillId="0" borderId="0" xfId="0" applyNumberFormat="1" applyFont="1" applyFill="1" applyBorder="1"/>
    <xf numFmtId="0" fontId="7" fillId="0" borderId="7" xfId="0" applyFont="1" applyFill="1" applyBorder="1" applyAlignment="1"/>
    <xf numFmtId="4" fontId="4" fillId="0" borderId="22" xfId="0" applyNumberFormat="1" applyFont="1" applyFill="1" applyBorder="1" applyAlignment="1">
      <alignment horizontal="right"/>
    </xf>
    <xf numFmtId="0" fontId="17" fillId="0" borderId="0" xfId="0" applyFont="1" applyAlignment="1"/>
    <xf numFmtId="164" fontId="14" fillId="0" borderId="8" xfId="0" applyNumberFormat="1" applyFont="1" applyBorder="1"/>
    <xf numFmtId="164" fontId="14" fillId="0" borderId="6" xfId="0" applyNumberFormat="1" applyFont="1" applyBorder="1"/>
    <xf numFmtId="164" fontId="4" fillId="0" borderId="6" xfId="0" applyNumberFormat="1" applyFont="1" applyBorder="1"/>
    <xf numFmtId="0" fontId="1" fillId="6" borderId="5" xfId="0" applyFont="1" applyFill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/>
    <xf numFmtId="0" fontId="7" fillId="7" borderId="5" xfId="0" applyFont="1" applyFill="1" applyBorder="1"/>
    <xf numFmtId="0" fontId="1" fillId="6" borderId="17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2" fontId="0" fillId="0" borderId="0" xfId="0" applyNumberFormat="1" applyFont="1" applyFill="1"/>
    <xf numFmtId="4" fontId="0" fillId="0" borderId="0" xfId="0" applyNumberFormat="1" applyFont="1" applyFill="1" applyBorder="1"/>
    <xf numFmtId="0" fontId="21" fillId="0" borderId="0" xfId="0" applyFont="1"/>
    <xf numFmtId="49" fontId="21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6" fillId="0" borderId="12" xfId="0" applyFont="1" applyBorder="1"/>
    <xf numFmtId="0" fontId="26" fillId="0" borderId="8" xfId="0" applyFont="1" applyBorder="1"/>
    <xf numFmtId="0" fontId="24" fillId="0" borderId="0" xfId="0" applyFont="1"/>
    <xf numFmtId="4" fontId="25" fillId="0" borderId="0" xfId="0" applyNumberFormat="1" applyFont="1" applyFill="1" applyBorder="1" applyAlignment="1">
      <alignment horizontal="right"/>
    </xf>
    <xf numFmtId="164" fontId="25" fillId="0" borderId="15" xfId="0" applyNumberFormat="1" applyFont="1" applyBorder="1"/>
    <xf numFmtId="0" fontId="26" fillId="0" borderId="16" xfId="0" applyFont="1" applyBorder="1"/>
    <xf numFmtId="4" fontId="27" fillId="0" borderId="10" xfId="0" applyNumberFormat="1" applyFont="1" applyFill="1" applyBorder="1" applyAlignment="1">
      <alignment horizontal="right"/>
    </xf>
    <xf numFmtId="4" fontId="27" fillId="0" borderId="10" xfId="0" applyNumberFormat="1" applyFont="1" applyBorder="1"/>
    <xf numFmtId="4" fontId="27" fillId="0" borderId="7" xfId="0" applyNumberFormat="1" applyFont="1" applyFill="1" applyBorder="1" applyAlignment="1">
      <alignment horizontal="right"/>
    </xf>
    <xf numFmtId="164" fontId="24" fillId="0" borderId="0" xfId="0" applyNumberFormat="1" applyFont="1"/>
    <xf numFmtId="4" fontId="24" fillId="0" borderId="0" xfId="0" applyNumberFormat="1" applyFont="1"/>
    <xf numFmtId="0" fontId="28" fillId="0" borderId="0" xfId="0" applyFont="1"/>
    <xf numFmtId="0" fontId="24" fillId="0" borderId="0" xfId="0" applyFont="1" applyAlignment="1">
      <alignment horizontal="left" indent="1"/>
    </xf>
    <xf numFmtId="0" fontId="29" fillId="8" borderId="5" xfId="0" applyFont="1" applyFill="1" applyBorder="1" applyAlignment="1">
      <alignment horizontal="left"/>
    </xf>
    <xf numFmtId="164" fontId="29" fillId="8" borderId="6" xfId="0" applyNumberFormat="1" applyFont="1" applyFill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164" fontId="7" fillId="7" borderId="6" xfId="0" applyNumberFormat="1" applyFont="1" applyFill="1" applyBorder="1"/>
    <xf numFmtId="164" fontId="7" fillId="7" borderId="17" xfId="0" applyNumberFormat="1" applyFont="1" applyFill="1" applyBorder="1"/>
    <xf numFmtId="4" fontId="7" fillId="9" borderId="0" xfId="0" applyNumberFormat="1" applyFont="1" applyFill="1" applyBorder="1" applyAlignment="1">
      <alignment horizontal="right"/>
    </xf>
    <xf numFmtId="164" fontId="7" fillId="9" borderId="0" xfId="0" applyNumberFormat="1" applyFont="1" applyFill="1" applyBorder="1" applyAlignment="1">
      <alignment horizontal="right"/>
    </xf>
    <xf numFmtId="0" fontId="5" fillId="9" borderId="0" xfId="0" applyFont="1" applyFill="1" applyBorder="1" applyAlignment="1">
      <alignment horizontal="right" vertical="center"/>
    </xf>
    <xf numFmtId="49" fontId="7" fillId="9" borderId="0" xfId="0" applyNumberFormat="1" applyFont="1" applyFill="1" applyBorder="1" applyAlignment="1">
      <alignment horizontal="right"/>
    </xf>
    <xf numFmtId="164" fontId="30" fillId="9" borderId="0" xfId="0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 vertical="center"/>
    </xf>
    <xf numFmtId="0" fontId="31" fillId="9" borderId="0" xfId="0" applyFont="1" applyFill="1" applyAlignment="1">
      <alignment horizontal="right"/>
    </xf>
    <xf numFmtId="0" fontId="32" fillId="9" borderId="0" xfId="0" applyFont="1" applyFill="1" applyAlignment="1">
      <alignment horizontal="right"/>
    </xf>
    <xf numFmtId="0" fontId="31" fillId="9" borderId="0" xfId="0" applyFont="1" applyFill="1" applyBorder="1" applyAlignment="1">
      <alignment horizontal="right"/>
    </xf>
    <xf numFmtId="4" fontId="31" fillId="9" borderId="0" xfId="0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164" fontId="4" fillId="9" borderId="6" xfId="0" applyNumberFormat="1" applyFont="1" applyFill="1" applyBorder="1" applyAlignment="1">
      <alignment horizontal="right"/>
    </xf>
    <xf numFmtId="164" fontId="4" fillId="9" borderId="6" xfId="0" applyNumberFormat="1" applyFont="1" applyFill="1" applyBorder="1"/>
    <xf numFmtId="0" fontId="33" fillId="9" borderId="4" xfId="0" applyFont="1" applyFill="1" applyBorder="1" applyAlignment="1">
      <alignment horizontal="left" indent="2"/>
    </xf>
    <xf numFmtId="4" fontId="29" fillId="2" borderId="6" xfId="0" applyNumberFormat="1" applyFont="1" applyFill="1" applyBorder="1"/>
    <xf numFmtId="164" fontId="34" fillId="9" borderId="0" xfId="0" applyNumberFormat="1" applyFont="1" applyFill="1" applyBorder="1" applyAlignment="1">
      <alignment horizontal="right"/>
    </xf>
    <xf numFmtId="0" fontId="33" fillId="9" borderId="6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 indent="2"/>
    </xf>
    <xf numFmtId="164" fontId="7" fillId="3" borderId="4" xfId="0" applyNumberFormat="1" applyFont="1" applyFill="1" applyBorder="1"/>
    <xf numFmtId="0" fontId="12" fillId="4" borderId="25" xfId="0" applyFont="1" applyFill="1" applyBorder="1" applyAlignment="1">
      <alignment horizontal="left" indent="2"/>
    </xf>
    <xf numFmtId="0" fontId="12" fillId="4" borderId="11" xfId="0" applyFont="1" applyFill="1" applyBorder="1" applyAlignment="1">
      <alignment horizontal="left" indent="2"/>
    </xf>
    <xf numFmtId="0" fontId="12" fillId="4" borderId="22" xfId="0" applyFont="1" applyFill="1" applyBorder="1" applyAlignment="1">
      <alignment horizontal="left" indent="2"/>
    </xf>
    <xf numFmtId="164" fontId="4" fillId="0" borderId="13" xfId="0" applyNumberFormat="1" applyFont="1" applyBorder="1"/>
    <xf numFmtId="164" fontId="4" fillId="4" borderId="18" xfId="0" applyNumberFormat="1" applyFont="1" applyFill="1" applyBorder="1"/>
    <xf numFmtId="164" fontId="4" fillId="4" borderId="8" xfId="0" applyNumberFormat="1" applyFont="1" applyFill="1" applyBorder="1"/>
    <xf numFmtId="4" fontId="4" fillId="0" borderId="10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2" xfId="0" applyNumberFormat="1" applyFont="1" applyBorder="1"/>
    <xf numFmtId="0" fontId="27" fillId="0" borderId="0" xfId="0" applyFont="1"/>
    <xf numFmtId="49" fontId="27" fillId="0" borderId="0" xfId="0" applyNumberFormat="1" applyFont="1"/>
    <xf numFmtId="4" fontId="4" fillId="0" borderId="18" xfId="0" applyNumberFormat="1" applyFont="1" applyBorder="1"/>
    <xf numFmtId="0" fontId="7" fillId="0" borderId="0" xfId="0" applyFont="1" applyFill="1" applyBorder="1" applyAlignment="1">
      <alignment horizontal="left" indent="1"/>
    </xf>
    <xf numFmtId="164" fontId="25" fillId="3" borderId="6" xfId="0" applyNumberFormat="1" applyFont="1" applyFill="1" applyBorder="1"/>
    <xf numFmtId="4" fontId="25" fillId="0" borderId="6" xfId="0" applyNumberFormat="1" applyFont="1" applyFill="1" applyBorder="1" applyAlignment="1">
      <alignment horizontal="right"/>
    </xf>
    <xf numFmtId="164" fontId="25" fillId="3" borderId="6" xfId="0" applyNumberFormat="1" applyFont="1" applyFill="1" applyBorder="1" applyAlignment="1">
      <alignment horizontal="right"/>
    </xf>
    <xf numFmtId="164" fontId="25" fillId="0" borderId="6" xfId="0" applyNumberFormat="1" applyFont="1" applyBorder="1"/>
    <xf numFmtId="164" fontId="26" fillId="0" borderId="8" xfId="0" applyNumberFormat="1" applyFont="1" applyBorder="1"/>
    <xf numFmtId="4" fontId="24" fillId="0" borderId="10" xfId="0" applyNumberFormat="1" applyFont="1" applyFill="1" applyBorder="1" applyAlignment="1">
      <alignment horizontal="right"/>
    </xf>
    <xf numFmtId="4" fontId="26" fillId="0" borderId="1" xfId="0" applyNumberFormat="1" applyFont="1" applyFill="1" applyBorder="1" applyAlignment="1">
      <alignment horizontal="right"/>
    </xf>
    <xf numFmtId="0" fontId="35" fillId="0" borderId="0" xfId="0" applyFont="1" applyAlignment="1">
      <alignment horizontal="left" vertical="center" indent="15"/>
    </xf>
    <xf numFmtId="0" fontId="35" fillId="0" borderId="2" xfId="0" applyFont="1" applyBorder="1" applyAlignment="1">
      <alignment horizontal="left" vertical="center" indent="15"/>
    </xf>
    <xf numFmtId="0" fontId="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</cellXfs>
  <cellStyles count="4">
    <cellStyle name="Hypertextový odkaz" xfId="1" builtinId="8"/>
    <cellStyle name="Normální" xfId="0" builtinId="0"/>
    <cellStyle name="normální 2" xfId="2"/>
    <cellStyle name="Normální 3" xfId="3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1219200</xdr:colOff>
      <xdr:row>1</xdr:row>
      <xdr:rowOff>323850</xdr:rowOff>
    </xdr:to>
    <xdr:pic>
      <xdr:nvPicPr>
        <xdr:cNvPr id="9217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219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7"/>
  <sheetViews>
    <sheetView showGridLines="0" tabSelected="1" topLeftCell="A7" zoomScaleNormal="100" workbookViewId="0">
      <selection activeCell="I22" sqref="I22"/>
    </sheetView>
  </sheetViews>
  <sheetFormatPr defaultColWidth="0" defaultRowHeight="14.4" zeroHeight="1" x14ac:dyDescent="0.3"/>
  <cols>
    <col min="1" max="1" width="0.44140625" style="2" customWidth="1"/>
    <col min="2" max="2" width="66.5546875" style="2" bestFit="1" customWidth="1"/>
    <col min="3" max="7" width="16.6640625" style="2" customWidth="1"/>
    <col min="8" max="8" width="16.6640625" style="71" customWidth="1"/>
    <col min="9" max="9" width="16.6640625" style="2" customWidth="1"/>
    <col min="10" max="10" width="16.6640625" style="155" customWidth="1"/>
    <col min="11" max="11" width="3.44140625" style="2" customWidth="1"/>
    <col min="12" max="12" width="12.33203125" style="2" hidden="1" customWidth="1"/>
    <col min="13" max="13" width="10.44140625" style="2" hidden="1" customWidth="1"/>
    <col min="14" max="14" width="17.33203125" style="2" hidden="1" customWidth="1"/>
    <col min="15" max="15" width="10.6640625" style="2" hidden="1" customWidth="1"/>
    <col min="16" max="16" width="3.88671875" style="2" hidden="1" customWidth="1"/>
    <col min="17" max="18" width="0" style="2" hidden="1" customWidth="1"/>
    <col min="19" max="16384" width="16.109375" style="2" hidden="1"/>
  </cols>
  <sheetData>
    <row r="1" spans="2:12" ht="28.5" customHeight="1" x14ac:dyDescent="0.3">
      <c r="B1" s="191" t="s">
        <v>127</v>
      </c>
      <c r="C1" s="191"/>
      <c r="D1" s="191"/>
      <c r="E1" s="191"/>
      <c r="F1" s="191"/>
      <c r="G1" s="191"/>
      <c r="H1" s="101"/>
      <c r="I1" t="s">
        <v>139</v>
      </c>
    </row>
    <row r="2" spans="2:12" s="125" customFormat="1" ht="29.4" thickBot="1" x14ac:dyDescent="0.6">
      <c r="B2" s="192"/>
      <c r="C2" s="192"/>
      <c r="D2" s="192"/>
      <c r="E2" s="192"/>
      <c r="F2" s="192"/>
      <c r="G2" s="192"/>
      <c r="H2" s="126"/>
      <c r="J2" s="156"/>
    </row>
    <row r="3" spans="2:12" ht="15" customHeight="1" x14ac:dyDescent="0.3">
      <c r="B3" s="195" t="s">
        <v>128</v>
      </c>
      <c r="C3" s="196"/>
      <c r="D3" s="196"/>
      <c r="E3" s="196"/>
      <c r="F3" s="196"/>
      <c r="G3" s="196"/>
      <c r="H3" s="196"/>
      <c r="I3" s="197"/>
      <c r="J3" s="151"/>
    </row>
    <row r="4" spans="2:12" ht="15.75" customHeight="1" thickBot="1" x14ac:dyDescent="0.35">
      <c r="B4" s="198"/>
      <c r="C4" s="199"/>
      <c r="D4" s="199"/>
      <c r="E4" s="199"/>
      <c r="F4" s="199"/>
      <c r="G4" s="199"/>
      <c r="H4" s="199"/>
      <c r="I4" s="200"/>
      <c r="J4" s="151"/>
      <c r="L4" s="101"/>
    </row>
    <row r="5" spans="2:12" ht="15.75" thickBot="1" x14ac:dyDescent="0.3">
      <c r="B5" s="7"/>
      <c r="C5" s="7"/>
      <c r="D5" s="7"/>
      <c r="E5" s="7"/>
      <c r="F5" s="7"/>
      <c r="G5" s="7"/>
    </row>
    <row r="6" spans="2:12" x14ac:dyDescent="0.3">
      <c r="B6" s="201" t="s">
        <v>4</v>
      </c>
      <c r="C6" s="99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90" t="s">
        <v>87</v>
      </c>
      <c r="I6" s="90" t="s">
        <v>88</v>
      </c>
      <c r="J6" s="152"/>
    </row>
    <row r="7" spans="2:12" ht="15" thickBot="1" x14ac:dyDescent="0.35">
      <c r="B7" s="202"/>
      <c r="C7" s="128" t="s">
        <v>109</v>
      </c>
      <c r="D7" s="129" t="s">
        <v>110</v>
      </c>
      <c r="E7" s="129" t="s">
        <v>133</v>
      </c>
      <c r="F7" s="9">
        <v>2015</v>
      </c>
      <c r="G7" s="9" t="s">
        <v>10</v>
      </c>
      <c r="H7" s="91" t="s">
        <v>129</v>
      </c>
      <c r="I7" s="91" t="s">
        <v>89</v>
      </c>
      <c r="J7" s="152"/>
    </row>
    <row r="8" spans="2:12" ht="15" thickBot="1" x14ac:dyDescent="0.35">
      <c r="B8" s="10" t="s">
        <v>96</v>
      </c>
      <c r="C8" s="11">
        <f>564550+2603+250</f>
        <v>567403</v>
      </c>
      <c r="D8" s="11">
        <v>602388</v>
      </c>
      <c r="E8" s="11">
        <v>655467.5</v>
      </c>
      <c r="F8" s="11">
        <v>583408</v>
      </c>
      <c r="G8" s="11">
        <f t="shared" ref="G8:G18" si="0">SUM(F8-C8)</f>
        <v>16005</v>
      </c>
      <c r="H8" s="11">
        <v>590943</v>
      </c>
      <c r="I8" s="11">
        <f>H8-F8</f>
        <v>7535</v>
      </c>
      <c r="J8" s="150"/>
    </row>
    <row r="9" spans="2:12" ht="15" thickBot="1" x14ac:dyDescent="0.35">
      <c r="B9" s="12" t="s">
        <v>95</v>
      </c>
      <c r="C9" s="11">
        <v>69347</v>
      </c>
      <c r="D9" s="11">
        <v>84109</v>
      </c>
      <c r="E9" s="11">
        <v>82651.3</v>
      </c>
      <c r="F9" s="11">
        <v>68996</v>
      </c>
      <c r="G9" s="11">
        <f t="shared" si="0"/>
        <v>-351</v>
      </c>
      <c r="H9" s="11">
        <v>68996</v>
      </c>
      <c r="I9" s="11">
        <f t="shared" ref="I9:I17" si="1">H9-F9</f>
        <v>0</v>
      </c>
      <c r="J9" s="150"/>
    </row>
    <row r="10" spans="2:12" ht="15" thickBot="1" x14ac:dyDescent="0.35">
      <c r="B10" s="12" t="s">
        <v>94</v>
      </c>
      <c r="C10" s="11">
        <v>141600</v>
      </c>
      <c r="D10" s="11">
        <v>30543</v>
      </c>
      <c r="E10" s="11">
        <v>0</v>
      </c>
      <c r="F10" s="11">
        <v>162789</v>
      </c>
      <c r="G10" s="11">
        <f t="shared" si="0"/>
        <v>21189</v>
      </c>
      <c r="H10" s="11">
        <v>179559</v>
      </c>
      <c r="I10" s="11">
        <f t="shared" si="1"/>
        <v>16770</v>
      </c>
      <c r="J10" s="150"/>
    </row>
    <row r="11" spans="2:12" ht="15" thickBot="1" x14ac:dyDescent="0.35">
      <c r="B11" s="12" t="s">
        <v>93</v>
      </c>
      <c r="C11" s="11">
        <v>0</v>
      </c>
      <c r="D11" s="11">
        <v>0</v>
      </c>
      <c r="E11" s="11">
        <v>0</v>
      </c>
      <c r="F11" s="11">
        <v>0</v>
      </c>
      <c r="G11" s="11">
        <f t="shared" si="0"/>
        <v>0</v>
      </c>
      <c r="H11" s="11">
        <v>0</v>
      </c>
      <c r="I11" s="11">
        <f t="shared" si="1"/>
        <v>0</v>
      </c>
      <c r="J11" s="150"/>
    </row>
    <row r="12" spans="2:12" ht="15" thickBot="1" x14ac:dyDescent="0.35">
      <c r="B12" s="10" t="s">
        <v>11</v>
      </c>
      <c r="C12" s="11">
        <v>10450</v>
      </c>
      <c r="D12" s="11">
        <v>14166</v>
      </c>
      <c r="E12" s="11">
        <v>15355.9</v>
      </c>
      <c r="F12" s="11">
        <v>12550</v>
      </c>
      <c r="G12" s="11">
        <f t="shared" si="0"/>
        <v>2100</v>
      </c>
      <c r="H12" s="11">
        <v>12550</v>
      </c>
      <c r="I12" s="11">
        <f t="shared" si="1"/>
        <v>0</v>
      </c>
      <c r="J12" s="150"/>
    </row>
    <row r="13" spans="2:12" ht="15" thickBot="1" x14ac:dyDescent="0.35">
      <c r="B13" s="10" t="s">
        <v>12</v>
      </c>
      <c r="C13" s="11">
        <v>41527</v>
      </c>
      <c r="D13" s="11">
        <v>193384</v>
      </c>
      <c r="E13" s="11">
        <v>193865.60000000001</v>
      </c>
      <c r="F13" s="11">
        <v>41447</v>
      </c>
      <c r="G13" s="11">
        <f t="shared" si="0"/>
        <v>-80</v>
      </c>
      <c r="H13" s="184">
        <v>41494.6</v>
      </c>
      <c r="I13" s="11">
        <f t="shared" si="1"/>
        <v>47.599999999998545</v>
      </c>
      <c r="J13" s="150"/>
    </row>
    <row r="14" spans="2:12" ht="15" thickBot="1" x14ac:dyDescent="0.35">
      <c r="B14" s="143" t="s">
        <v>13</v>
      </c>
      <c r="C14" s="144">
        <f>SUM(C8:C13)</f>
        <v>830327</v>
      </c>
      <c r="D14" s="144">
        <f>SUM(D8:D13)</f>
        <v>924590</v>
      </c>
      <c r="E14" s="144">
        <f>SUM(E8:E13)</f>
        <v>947340.3</v>
      </c>
      <c r="F14" s="144">
        <f>SUM(F8:F13)</f>
        <v>869190</v>
      </c>
      <c r="G14" s="144">
        <f t="shared" si="0"/>
        <v>38863</v>
      </c>
      <c r="H14" s="144">
        <f>SUM(H8:H13)</f>
        <v>893542.6</v>
      </c>
      <c r="I14" s="144">
        <f t="shared" si="1"/>
        <v>24352.599999999977</v>
      </c>
      <c r="J14" s="150"/>
    </row>
    <row r="15" spans="2:12" x14ac:dyDescent="0.3">
      <c r="B15" s="64" t="s">
        <v>14</v>
      </c>
      <c r="C15" s="66">
        <v>0</v>
      </c>
      <c r="D15" s="65">
        <v>0</v>
      </c>
      <c r="E15" s="130"/>
      <c r="F15" s="66">
        <v>0</v>
      </c>
      <c r="G15" s="66">
        <f t="shared" si="0"/>
        <v>0</v>
      </c>
      <c r="H15" s="66">
        <v>0</v>
      </c>
      <c r="I15" s="66">
        <f>H15-F15</f>
        <v>0</v>
      </c>
      <c r="J15" s="150"/>
    </row>
    <row r="16" spans="2:12" x14ac:dyDescent="0.3">
      <c r="B16" s="14" t="s">
        <v>80</v>
      </c>
      <c r="C16" s="16">
        <v>72500</v>
      </c>
      <c r="D16" s="15">
        <v>72500</v>
      </c>
      <c r="E16" s="131"/>
      <c r="F16" s="16">
        <v>75000</v>
      </c>
      <c r="G16" s="16">
        <f t="shared" si="0"/>
        <v>2500</v>
      </c>
      <c r="H16" s="16">
        <v>75000</v>
      </c>
      <c r="I16" s="16">
        <f t="shared" si="1"/>
        <v>0</v>
      </c>
      <c r="J16" s="150"/>
    </row>
    <row r="17" spans="2:15" ht="15" thickBot="1" x14ac:dyDescent="0.35">
      <c r="B17" s="14" t="s">
        <v>15</v>
      </c>
      <c r="C17" s="16">
        <f>69178+330000</f>
        <v>399178</v>
      </c>
      <c r="D17" s="15">
        <v>195227</v>
      </c>
      <c r="E17" s="131"/>
      <c r="F17" s="16">
        <v>330000</v>
      </c>
      <c r="G17" s="16">
        <f t="shared" si="0"/>
        <v>-69178</v>
      </c>
      <c r="H17" s="188">
        <v>379112.4</v>
      </c>
      <c r="I17" s="16">
        <f t="shared" si="1"/>
        <v>49112.400000000023</v>
      </c>
      <c r="J17" s="165"/>
    </row>
    <row r="18" spans="2:15" ht="16.2" thickBot="1" x14ac:dyDescent="0.35">
      <c r="B18" s="62" t="s">
        <v>16</v>
      </c>
      <c r="C18" s="63">
        <f>SUM(C14:C17)</f>
        <v>1302005</v>
      </c>
      <c r="D18" s="63">
        <f>SUM(D14:D17)</f>
        <v>1192317</v>
      </c>
      <c r="E18" s="63">
        <f>SUM(E14:E17)</f>
        <v>947340.3</v>
      </c>
      <c r="F18" s="63">
        <f>SUM(F14:F17)</f>
        <v>1274190</v>
      </c>
      <c r="G18" s="63">
        <f t="shared" si="0"/>
        <v>-27815</v>
      </c>
      <c r="H18" s="63">
        <f>SUM(H14:H17)</f>
        <v>1347655</v>
      </c>
      <c r="I18" s="63">
        <f>SUM(H18-E18)</f>
        <v>400314.69999999995</v>
      </c>
      <c r="J18" s="153"/>
    </row>
    <row r="19" spans="2:15" ht="15" x14ac:dyDescent="0.25">
      <c r="B19" s="17"/>
      <c r="C19" s="18"/>
      <c r="D19" s="18"/>
      <c r="E19" s="18"/>
      <c r="F19" s="18"/>
      <c r="G19" s="18"/>
    </row>
    <row r="20" spans="2:15" x14ac:dyDescent="0.3">
      <c r="B20" s="19"/>
      <c r="C20" s="20" t="s">
        <v>79</v>
      </c>
      <c r="D20" s="22" t="s">
        <v>101</v>
      </c>
      <c r="E20" s="18"/>
      <c r="F20" s="18"/>
      <c r="G20" s="18" t="s">
        <v>102</v>
      </c>
      <c r="H20" s="181"/>
      <c r="I20" s="180"/>
    </row>
    <row r="21" spans="2:15" x14ac:dyDescent="0.3">
      <c r="B21" s="19"/>
      <c r="C21" s="22" t="s">
        <v>59</v>
      </c>
      <c r="D21" s="22" t="s">
        <v>141</v>
      </c>
      <c r="E21" s="18"/>
      <c r="F21" s="18"/>
      <c r="G21" s="18" t="s">
        <v>140</v>
      </c>
      <c r="H21" s="181"/>
      <c r="I21" s="180"/>
    </row>
    <row r="22" spans="2:15" x14ac:dyDescent="0.3">
      <c r="B22" s="19"/>
      <c r="C22" s="22"/>
      <c r="D22" s="20" t="s">
        <v>134</v>
      </c>
      <c r="E22" s="18"/>
      <c r="F22" s="18"/>
      <c r="G22" s="18" t="s">
        <v>121</v>
      </c>
      <c r="H22" s="181"/>
      <c r="I22" s="180"/>
    </row>
    <row r="23" spans="2:15" ht="15.75" thickBot="1" x14ac:dyDescent="0.3">
      <c r="B23" s="19"/>
      <c r="C23" s="22"/>
      <c r="D23" s="23"/>
      <c r="E23" s="21"/>
      <c r="F23" s="18"/>
      <c r="G23" s="18"/>
    </row>
    <row r="24" spans="2:15" ht="15" customHeight="1" x14ac:dyDescent="0.3">
      <c r="B24" s="195" t="s">
        <v>130</v>
      </c>
      <c r="C24" s="196"/>
      <c r="D24" s="196"/>
      <c r="E24" s="196"/>
      <c r="F24" s="196"/>
      <c r="G24" s="196"/>
      <c r="H24" s="196"/>
      <c r="I24" s="197"/>
      <c r="J24" s="151"/>
    </row>
    <row r="25" spans="2:15" ht="15.75" customHeight="1" thickBot="1" x14ac:dyDescent="0.35">
      <c r="B25" s="198"/>
      <c r="C25" s="199"/>
      <c r="D25" s="199"/>
      <c r="E25" s="199"/>
      <c r="F25" s="199"/>
      <c r="G25" s="199"/>
      <c r="H25" s="199"/>
      <c r="I25" s="200"/>
      <c r="J25" s="151"/>
    </row>
    <row r="26" spans="2:15" ht="15.75" thickBot="1" x14ac:dyDescent="0.3">
      <c r="B26" s="19"/>
      <c r="C26" s="22"/>
      <c r="D26" s="23"/>
      <c r="E26" s="21"/>
      <c r="F26" s="18"/>
      <c r="G26" s="18"/>
      <c r="M26" s="4"/>
      <c r="N26" s="4"/>
      <c r="O26" s="4"/>
    </row>
    <row r="27" spans="2:15" s="4" customFormat="1" x14ac:dyDescent="0.3">
      <c r="B27" s="193" t="s">
        <v>65</v>
      </c>
      <c r="C27" s="127" t="s">
        <v>5</v>
      </c>
      <c r="D27" s="8" t="s">
        <v>6</v>
      </c>
      <c r="E27" s="8" t="s">
        <v>7</v>
      </c>
      <c r="F27" s="8" t="s">
        <v>8</v>
      </c>
      <c r="G27" s="8" t="s">
        <v>9</v>
      </c>
      <c r="H27" s="90" t="s">
        <v>87</v>
      </c>
      <c r="I27" s="90" t="s">
        <v>88</v>
      </c>
      <c r="J27" s="152"/>
      <c r="M27" s="2"/>
      <c r="N27" s="2"/>
      <c r="O27" s="2"/>
    </row>
    <row r="28" spans="2:15" ht="15" thickBot="1" x14ac:dyDescent="0.35">
      <c r="B28" s="203"/>
      <c r="C28" s="128" t="s">
        <v>109</v>
      </c>
      <c r="D28" s="129" t="s">
        <v>110</v>
      </c>
      <c r="E28" s="129" t="s">
        <v>133</v>
      </c>
      <c r="F28" s="9">
        <v>2015</v>
      </c>
      <c r="G28" s="9" t="s">
        <v>10</v>
      </c>
      <c r="H28" s="91" t="s">
        <v>129</v>
      </c>
      <c r="I28" s="91" t="s">
        <v>89</v>
      </c>
      <c r="J28" s="152"/>
    </row>
    <row r="29" spans="2:15" ht="15" thickBot="1" x14ac:dyDescent="0.35">
      <c r="B29" s="24" t="s">
        <v>63</v>
      </c>
      <c r="C29" s="76">
        <v>737675</v>
      </c>
      <c r="D29" s="25">
        <f>D109</f>
        <v>878986</v>
      </c>
      <c r="E29" s="25">
        <f>E109</f>
        <v>654575.80000000005</v>
      </c>
      <c r="F29" s="25">
        <f>H109</f>
        <v>721693</v>
      </c>
      <c r="G29" s="25">
        <f>F29-C29</f>
        <v>-15982</v>
      </c>
      <c r="H29" s="185">
        <v>721693</v>
      </c>
      <c r="I29" s="25">
        <f>H29-F29</f>
        <v>0</v>
      </c>
      <c r="J29" s="149"/>
    </row>
    <row r="30" spans="2:15" ht="15" thickBot="1" x14ac:dyDescent="0.35">
      <c r="B30" s="26" t="s">
        <v>64</v>
      </c>
      <c r="C30" s="27">
        <f>SUM(C31:C46)</f>
        <v>234330</v>
      </c>
      <c r="D30" s="77">
        <f>SUM(D31:D46)</f>
        <v>313331</v>
      </c>
      <c r="E30" s="77">
        <f>SUM(E31:E46)</f>
        <v>204375.5</v>
      </c>
      <c r="F30" s="27">
        <f>SUM(F31:F46)</f>
        <v>209102</v>
      </c>
      <c r="G30" s="25">
        <f>F30-C30</f>
        <v>-25228</v>
      </c>
      <c r="H30" s="27">
        <f>SUM(H31:H46)</f>
        <v>295962</v>
      </c>
      <c r="I30" s="25">
        <f t="shared" ref="I30:I47" si="2">H30-F30</f>
        <v>86860</v>
      </c>
      <c r="J30" s="149"/>
    </row>
    <row r="31" spans="2:15" x14ac:dyDescent="0.3">
      <c r="B31" s="86" t="s">
        <v>84</v>
      </c>
      <c r="C31" s="79">
        <v>3100</v>
      </c>
      <c r="D31" s="79">
        <v>3100</v>
      </c>
      <c r="E31" s="79">
        <v>1893.1</v>
      </c>
      <c r="F31" s="80">
        <v>4000</v>
      </c>
      <c r="G31" s="85">
        <f t="shared" ref="G31:G47" si="3">F31-C31</f>
        <v>900</v>
      </c>
      <c r="H31" s="80">
        <v>3000</v>
      </c>
      <c r="I31" s="85">
        <f t="shared" si="2"/>
        <v>-1000</v>
      </c>
      <c r="J31" s="149"/>
    </row>
    <row r="32" spans="2:15" x14ac:dyDescent="0.3">
      <c r="B32" s="177" t="s">
        <v>125</v>
      </c>
      <c r="C32" s="178">
        <v>0</v>
      </c>
      <c r="D32" s="178">
        <v>600</v>
      </c>
      <c r="E32" s="178">
        <v>600</v>
      </c>
      <c r="F32" s="179">
        <v>0</v>
      </c>
      <c r="G32" s="34">
        <f t="shared" si="3"/>
        <v>0</v>
      </c>
      <c r="H32" s="179">
        <v>0</v>
      </c>
      <c r="I32" s="34">
        <f t="shared" si="2"/>
        <v>0</v>
      </c>
      <c r="J32" s="149"/>
    </row>
    <row r="33" spans="2:15" x14ac:dyDescent="0.3">
      <c r="B33" s="87" t="s">
        <v>71</v>
      </c>
      <c r="C33" s="81">
        <v>173650</v>
      </c>
      <c r="D33" s="81">
        <v>176546</v>
      </c>
      <c r="E33" s="81">
        <v>102971</v>
      </c>
      <c r="F33" s="82">
        <v>185260</v>
      </c>
      <c r="G33" s="34">
        <f t="shared" si="3"/>
        <v>11610</v>
      </c>
      <c r="H33" s="82">
        <v>198900</v>
      </c>
      <c r="I33" s="34">
        <f t="shared" si="2"/>
        <v>13640</v>
      </c>
      <c r="J33" s="149"/>
    </row>
    <row r="34" spans="2:15" x14ac:dyDescent="0.3">
      <c r="B34" s="87" t="s">
        <v>122</v>
      </c>
      <c r="C34" s="81">
        <v>0</v>
      </c>
      <c r="D34" s="81">
        <v>350</v>
      </c>
      <c r="E34" s="81">
        <v>350</v>
      </c>
      <c r="F34" s="82">
        <v>0</v>
      </c>
      <c r="G34" s="34">
        <f t="shared" si="3"/>
        <v>0</v>
      </c>
      <c r="H34" s="82">
        <v>300</v>
      </c>
      <c r="I34" s="34"/>
      <c r="J34" s="149"/>
    </row>
    <row r="35" spans="2:15" x14ac:dyDescent="0.3">
      <c r="B35" s="87" t="s">
        <v>113</v>
      </c>
      <c r="C35" s="81">
        <v>5268</v>
      </c>
      <c r="D35" s="81">
        <v>7068</v>
      </c>
      <c r="E35" s="81">
        <v>1602.2</v>
      </c>
      <c r="F35" s="82">
        <v>7695</v>
      </c>
      <c r="G35" s="34">
        <f t="shared" si="3"/>
        <v>2427</v>
      </c>
      <c r="H35" s="82">
        <v>10785</v>
      </c>
      <c r="I35" s="34">
        <f t="shared" si="2"/>
        <v>3090</v>
      </c>
      <c r="J35" s="149"/>
    </row>
    <row r="36" spans="2:15" x14ac:dyDescent="0.3">
      <c r="B36" s="87" t="s">
        <v>114</v>
      </c>
      <c r="C36" s="81">
        <v>0</v>
      </c>
      <c r="D36" s="81">
        <v>2180</v>
      </c>
      <c r="E36" s="81">
        <v>2043.2</v>
      </c>
      <c r="F36" s="82">
        <v>0</v>
      </c>
      <c r="G36" s="34">
        <f t="shared" si="3"/>
        <v>0</v>
      </c>
      <c r="H36" s="82">
        <v>0</v>
      </c>
      <c r="I36" s="34">
        <f t="shared" si="2"/>
        <v>0</v>
      </c>
      <c r="J36" s="149"/>
    </row>
    <row r="37" spans="2:15" x14ac:dyDescent="0.3">
      <c r="B37" s="87" t="s">
        <v>66</v>
      </c>
      <c r="C37" s="81">
        <v>1500</v>
      </c>
      <c r="D37" s="81">
        <v>2500</v>
      </c>
      <c r="E37" s="81">
        <v>2417</v>
      </c>
      <c r="F37" s="82">
        <v>1335</v>
      </c>
      <c r="G37" s="34">
        <f t="shared" si="3"/>
        <v>-165</v>
      </c>
      <c r="H37" s="82">
        <v>865</v>
      </c>
      <c r="I37" s="34">
        <f t="shared" si="2"/>
        <v>-470</v>
      </c>
      <c r="J37" s="149"/>
    </row>
    <row r="38" spans="2:15" x14ac:dyDescent="0.3">
      <c r="B38" s="87" t="s">
        <v>67</v>
      </c>
      <c r="C38" s="81">
        <v>2200</v>
      </c>
      <c r="D38" s="81">
        <v>68791</v>
      </c>
      <c r="E38" s="81">
        <v>42622.5</v>
      </c>
      <c r="F38" s="82">
        <v>2000</v>
      </c>
      <c r="G38" s="34">
        <f t="shared" si="3"/>
        <v>-200</v>
      </c>
      <c r="H38" s="82">
        <v>26000</v>
      </c>
      <c r="I38" s="34">
        <f t="shared" si="2"/>
        <v>24000</v>
      </c>
      <c r="J38" s="149"/>
    </row>
    <row r="39" spans="2:15" x14ac:dyDescent="0.3">
      <c r="B39" s="87" t="s">
        <v>137</v>
      </c>
      <c r="C39" s="81">
        <v>0</v>
      </c>
      <c r="D39" s="81">
        <v>50</v>
      </c>
      <c r="E39" s="81">
        <v>50</v>
      </c>
      <c r="F39" s="82">
        <v>0</v>
      </c>
      <c r="G39" s="34">
        <f t="shared" si="3"/>
        <v>0</v>
      </c>
      <c r="H39" s="82">
        <v>0</v>
      </c>
      <c r="I39" s="34">
        <f t="shared" si="2"/>
        <v>0</v>
      </c>
      <c r="J39" s="149"/>
    </row>
    <row r="40" spans="2:15" x14ac:dyDescent="0.3">
      <c r="B40" s="87" t="s">
        <v>68</v>
      </c>
      <c r="C40" s="81">
        <v>7812</v>
      </c>
      <c r="D40" s="81">
        <v>6100</v>
      </c>
      <c r="E40" s="81">
        <v>6100</v>
      </c>
      <c r="F40" s="82">
        <v>7812</v>
      </c>
      <c r="G40" s="34">
        <f t="shared" si="3"/>
        <v>0</v>
      </c>
      <c r="H40" s="82">
        <v>4112</v>
      </c>
      <c r="I40" s="34">
        <f t="shared" si="2"/>
        <v>-3700</v>
      </c>
      <c r="J40" s="149"/>
    </row>
    <row r="41" spans="2:15" x14ac:dyDescent="0.3">
      <c r="B41" s="87" t="s">
        <v>69</v>
      </c>
      <c r="C41" s="81">
        <v>800</v>
      </c>
      <c r="D41" s="81">
        <v>800</v>
      </c>
      <c r="E41" s="81">
        <v>800</v>
      </c>
      <c r="F41" s="82">
        <v>1000</v>
      </c>
      <c r="G41" s="34">
        <f t="shared" si="3"/>
        <v>200</v>
      </c>
      <c r="H41" s="82">
        <v>1000</v>
      </c>
      <c r="I41" s="34">
        <f t="shared" si="2"/>
        <v>0</v>
      </c>
      <c r="J41" s="149"/>
    </row>
    <row r="42" spans="2:15" x14ac:dyDescent="0.3">
      <c r="B42" s="87" t="s">
        <v>138</v>
      </c>
      <c r="C42" s="81">
        <v>0</v>
      </c>
      <c r="D42" s="81">
        <v>220</v>
      </c>
      <c r="E42" s="81">
        <v>220</v>
      </c>
      <c r="F42" s="82">
        <v>0</v>
      </c>
      <c r="G42" s="34">
        <f t="shared" si="3"/>
        <v>0</v>
      </c>
      <c r="H42" s="82">
        <v>0</v>
      </c>
      <c r="I42" s="34">
        <f t="shared" si="2"/>
        <v>0</v>
      </c>
      <c r="J42" s="149"/>
    </row>
    <row r="43" spans="2:15" x14ac:dyDescent="0.3">
      <c r="B43" s="87" t="s">
        <v>126</v>
      </c>
      <c r="C43" s="81">
        <v>0</v>
      </c>
      <c r="D43" s="81">
        <v>0</v>
      </c>
      <c r="E43" s="81">
        <v>0</v>
      </c>
      <c r="F43" s="82">
        <v>0</v>
      </c>
      <c r="G43" s="34">
        <f t="shared" si="3"/>
        <v>0</v>
      </c>
      <c r="H43" s="82">
        <v>1000</v>
      </c>
      <c r="I43" s="34">
        <f t="shared" si="2"/>
        <v>1000</v>
      </c>
      <c r="J43" s="149"/>
    </row>
    <row r="44" spans="2:15" x14ac:dyDescent="0.3">
      <c r="B44" s="87" t="s">
        <v>115</v>
      </c>
      <c r="C44" s="81">
        <v>0</v>
      </c>
      <c r="D44" s="81">
        <v>3200</v>
      </c>
      <c r="E44" s="81">
        <v>3200</v>
      </c>
      <c r="F44" s="82">
        <v>0</v>
      </c>
      <c r="G44" s="34">
        <f t="shared" si="3"/>
        <v>0</v>
      </c>
      <c r="H44" s="82">
        <v>0</v>
      </c>
      <c r="I44" s="34">
        <f t="shared" si="2"/>
        <v>0</v>
      </c>
      <c r="J44" s="149"/>
    </row>
    <row r="45" spans="2:15" x14ac:dyDescent="0.3">
      <c r="B45" s="87" t="s">
        <v>116</v>
      </c>
      <c r="C45" s="81">
        <v>30000</v>
      </c>
      <c r="D45" s="81">
        <v>31826</v>
      </c>
      <c r="E45" s="81">
        <v>29514.9</v>
      </c>
      <c r="F45" s="82">
        <v>0</v>
      </c>
      <c r="G45" s="34">
        <f t="shared" si="3"/>
        <v>-30000</v>
      </c>
      <c r="H45" s="82">
        <v>40000</v>
      </c>
      <c r="I45" s="34">
        <f t="shared" si="2"/>
        <v>40000</v>
      </c>
      <c r="J45" s="149"/>
    </row>
    <row r="46" spans="2:15" ht="15" thickBot="1" x14ac:dyDescent="0.35">
      <c r="B46" s="88" t="s">
        <v>70</v>
      </c>
      <c r="C46" s="83">
        <v>10000</v>
      </c>
      <c r="D46" s="83">
        <v>10000</v>
      </c>
      <c r="E46" s="83">
        <v>9991.6</v>
      </c>
      <c r="F46" s="182">
        <v>0</v>
      </c>
      <c r="G46" s="84">
        <f t="shared" si="3"/>
        <v>-10000</v>
      </c>
      <c r="H46" s="182">
        <v>10000</v>
      </c>
      <c r="I46" s="84">
        <f t="shared" si="2"/>
        <v>10000</v>
      </c>
      <c r="J46" s="149"/>
      <c r="M46" s="4"/>
      <c r="N46" s="4"/>
      <c r="O46" s="4"/>
    </row>
    <row r="47" spans="2:15" ht="15" thickBot="1" x14ac:dyDescent="0.35">
      <c r="B47" s="28" t="s">
        <v>53</v>
      </c>
      <c r="C47" s="29">
        <f>C29+C30</f>
        <v>972005</v>
      </c>
      <c r="D47" s="29">
        <f>D29+D30</f>
        <v>1192317</v>
      </c>
      <c r="E47" s="29">
        <f>E29+E30</f>
        <v>858951.3</v>
      </c>
      <c r="F47" s="29">
        <f>F29+F30</f>
        <v>930795</v>
      </c>
      <c r="G47" s="78">
        <f t="shared" si="3"/>
        <v>-41210</v>
      </c>
      <c r="H47" s="164">
        <f>H29+H30</f>
        <v>1017655</v>
      </c>
      <c r="I47" s="78">
        <f t="shared" si="2"/>
        <v>86860</v>
      </c>
      <c r="J47" s="149"/>
      <c r="M47" s="5"/>
      <c r="N47" s="5"/>
      <c r="O47" s="5"/>
    </row>
    <row r="48" spans="2:15" s="4" customFormat="1" x14ac:dyDescent="0.3">
      <c r="B48" s="53"/>
      <c r="C48" s="54"/>
      <c r="D48" s="55"/>
      <c r="E48" s="56"/>
      <c r="F48" s="54"/>
      <c r="G48" s="56"/>
      <c r="H48" s="123"/>
      <c r="J48" s="155"/>
      <c r="M48" s="5"/>
      <c r="N48" s="5"/>
      <c r="O48" s="5"/>
    </row>
    <row r="49" spans="2:17" s="5" customFormat="1" ht="15" thickBot="1" x14ac:dyDescent="0.35">
      <c r="B49" s="53"/>
      <c r="C49" s="54"/>
      <c r="D49" s="55"/>
      <c r="E49" s="56"/>
      <c r="F49" s="54"/>
      <c r="G49" s="56"/>
      <c r="H49" s="73"/>
      <c r="J49" s="157"/>
      <c r="M49" s="3"/>
      <c r="N49" s="3"/>
      <c r="O49" s="3"/>
    </row>
    <row r="50" spans="2:17" s="5" customFormat="1" ht="15" customHeight="1" x14ac:dyDescent="0.3">
      <c r="B50" s="195" t="s">
        <v>131</v>
      </c>
      <c r="C50" s="196"/>
      <c r="D50" s="196"/>
      <c r="E50" s="196"/>
      <c r="F50" s="196"/>
      <c r="G50" s="196"/>
      <c r="H50" s="197"/>
      <c r="I50" s="124"/>
      <c r="J50" s="158"/>
      <c r="M50" s="3"/>
      <c r="N50" s="3"/>
      <c r="O50" s="3"/>
    </row>
    <row r="51" spans="2:17" s="3" customFormat="1" ht="15.75" customHeight="1" thickBot="1" x14ac:dyDescent="0.35">
      <c r="B51" s="198"/>
      <c r="C51" s="199"/>
      <c r="D51" s="199"/>
      <c r="E51" s="199"/>
      <c r="F51" s="199"/>
      <c r="G51" s="199"/>
      <c r="H51" s="200"/>
      <c r="J51" s="159"/>
    </row>
    <row r="52" spans="2:17" s="3" customFormat="1" ht="15" thickBot="1" x14ac:dyDescent="0.35">
      <c r="B52" s="53"/>
      <c r="C52" s="54"/>
      <c r="D52" s="55"/>
      <c r="E52" s="56"/>
      <c r="F52" s="54"/>
      <c r="G52" s="56"/>
      <c r="H52" s="74"/>
      <c r="J52" s="159"/>
    </row>
    <row r="53" spans="2:17" ht="30.75" customHeight="1" thickBot="1" x14ac:dyDescent="0.35">
      <c r="B53" s="60" t="s">
        <v>78</v>
      </c>
      <c r="C53" s="97" t="s">
        <v>74</v>
      </c>
      <c r="D53" s="98" t="s">
        <v>75</v>
      </c>
      <c r="E53" s="98" t="s">
        <v>76</v>
      </c>
      <c r="F53" s="92" t="s">
        <v>98</v>
      </c>
      <c r="G53" s="92" t="s">
        <v>99</v>
      </c>
      <c r="H53" s="92" t="s">
        <v>97</v>
      </c>
      <c r="K53" s="106" t="s">
        <v>82</v>
      </c>
      <c r="L53" s="107" t="s">
        <v>85</v>
      </c>
      <c r="M53" s="106" t="s">
        <v>81</v>
      </c>
      <c r="N53" s="108" t="s">
        <v>86</v>
      </c>
      <c r="O53" s="106" t="s">
        <v>83</v>
      </c>
      <c r="P53" s="109"/>
      <c r="Q53" s="109"/>
    </row>
    <row r="54" spans="2:17" x14ac:dyDescent="0.3">
      <c r="B54" s="61" t="s">
        <v>72</v>
      </c>
      <c r="C54" s="32">
        <f>F8+F9+F10+F13</f>
        <v>856640</v>
      </c>
      <c r="D54" s="33">
        <f>F29</f>
        <v>721693</v>
      </c>
      <c r="E54" s="138">
        <f>C54-D54</f>
        <v>134947</v>
      </c>
      <c r="F54" s="189">
        <f>H8+H9+H10+H13</f>
        <v>880992.6</v>
      </c>
      <c r="G54" s="136">
        <f>H29</f>
        <v>721693</v>
      </c>
      <c r="H54" s="137">
        <f>F54-G54</f>
        <v>159299.59999999998</v>
      </c>
      <c r="K54" s="110">
        <f>H54-H10</f>
        <v>-20259.400000000023</v>
      </c>
      <c r="L54" s="110">
        <f>197330-172730</f>
        <v>24600</v>
      </c>
      <c r="M54" s="110">
        <f>K54+L54</f>
        <v>4340.5999999999767</v>
      </c>
      <c r="N54" s="110">
        <v>12800</v>
      </c>
      <c r="O54" s="110">
        <f>M54+N54</f>
        <v>17140.599999999977</v>
      </c>
      <c r="P54" s="109"/>
      <c r="Q54" s="109"/>
    </row>
    <row r="55" spans="2:17" x14ac:dyDescent="0.3">
      <c r="B55" s="111" t="s">
        <v>73</v>
      </c>
      <c r="C55" s="112">
        <f>F12</f>
        <v>12550</v>
      </c>
      <c r="D55" s="34">
        <f>F30</f>
        <v>209102</v>
      </c>
      <c r="E55" s="138">
        <f>C55-D55</f>
        <v>-196552</v>
      </c>
      <c r="F55" s="112">
        <f>F12</f>
        <v>12550</v>
      </c>
      <c r="G55" s="34">
        <f>H30</f>
        <v>295962</v>
      </c>
      <c r="H55" s="138">
        <f>F55-G55</f>
        <v>-283412</v>
      </c>
      <c r="I55" s="31"/>
      <c r="J55" s="149"/>
      <c r="K55" s="71"/>
      <c r="M55" s="4"/>
      <c r="N55" s="4"/>
      <c r="O55" s="4"/>
    </row>
    <row r="56" spans="2:17" ht="15" thickBot="1" x14ac:dyDescent="0.35">
      <c r="B56" s="105" t="s">
        <v>100</v>
      </c>
      <c r="C56" s="176">
        <v>0</v>
      </c>
      <c r="D56" s="175">
        <v>0</v>
      </c>
      <c r="E56" s="136">
        <f>C56-D56</f>
        <v>0</v>
      </c>
      <c r="F56" s="190">
        <f>H16+H17</f>
        <v>454112.4</v>
      </c>
      <c r="G56" s="176">
        <f>H113</f>
        <v>330000</v>
      </c>
      <c r="H56" s="138">
        <f>F56-G56</f>
        <v>124112.40000000002</v>
      </c>
      <c r="I56" s="31"/>
      <c r="J56" s="149"/>
      <c r="K56" s="71"/>
      <c r="M56" s="4"/>
      <c r="N56" s="4"/>
      <c r="O56" s="4"/>
    </row>
    <row r="57" spans="2:17" ht="15" thickBot="1" x14ac:dyDescent="0.35">
      <c r="B57" s="93" t="s">
        <v>77</v>
      </c>
      <c r="C57" s="94">
        <f>SUM(C54:C56)</f>
        <v>869190</v>
      </c>
      <c r="D57" s="95">
        <f>SUM(D54:D55)</f>
        <v>930795</v>
      </c>
      <c r="E57" s="96">
        <f>SUM(E54:E55)</f>
        <v>-61605</v>
      </c>
      <c r="F57" s="94">
        <f>SUM(F54:F56)</f>
        <v>1347655</v>
      </c>
      <c r="G57" s="94">
        <f>SUM(G54:G56)</f>
        <v>1347655</v>
      </c>
      <c r="H57" s="96">
        <f>SUM(H54:H56)</f>
        <v>0</v>
      </c>
      <c r="I57" s="31"/>
      <c r="J57" s="149"/>
      <c r="K57" s="71"/>
      <c r="L57" s="75"/>
      <c r="M57" s="4"/>
      <c r="N57" s="4"/>
      <c r="O57" s="4"/>
    </row>
    <row r="58" spans="2:17" s="4" customFormat="1" x14ac:dyDescent="0.3">
      <c r="B58" s="59"/>
      <c r="C58" s="57"/>
      <c r="D58" s="57"/>
      <c r="E58" s="58"/>
      <c r="F58" s="30"/>
      <c r="H58" s="72"/>
      <c r="J58" s="155"/>
      <c r="K58" s="31"/>
      <c r="M58" s="2"/>
      <c r="N58" s="2"/>
      <c r="O58" s="2"/>
    </row>
    <row r="59" spans="2:17" x14ac:dyDescent="0.3">
      <c r="B59" s="183" t="s">
        <v>108</v>
      </c>
      <c r="C59" s="57">
        <v>450000</v>
      </c>
      <c r="D59" s="133"/>
      <c r="E59" s="58"/>
      <c r="F59" s="30"/>
      <c r="G59" s="4"/>
      <c r="H59" s="72"/>
    </row>
    <row r="60" spans="2:17" ht="15" thickBot="1" x14ac:dyDescent="0.35">
      <c r="B60" s="1"/>
      <c r="C60" s="35"/>
      <c r="D60" s="1"/>
      <c r="E60" s="1"/>
      <c r="F60" s="1"/>
    </row>
    <row r="61" spans="2:17" x14ac:dyDescent="0.3">
      <c r="B61" s="204" t="s">
        <v>132</v>
      </c>
      <c r="C61" s="205"/>
      <c r="D61" s="205"/>
      <c r="E61" s="205"/>
      <c r="F61" s="205"/>
      <c r="G61" s="205"/>
      <c r="H61" s="205"/>
      <c r="I61" s="206"/>
      <c r="J61" s="154"/>
    </row>
    <row r="62" spans="2:17" ht="15" thickBot="1" x14ac:dyDescent="0.35">
      <c r="B62" s="207"/>
      <c r="C62" s="208"/>
      <c r="D62" s="208"/>
      <c r="E62" s="208"/>
      <c r="F62" s="208"/>
      <c r="G62" s="208"/>
      <c r="H62" s="208"/>
      <c r="I62" s="209"/>
      <c r="J62" s="154"/>
    </row>
    <row r="63" spans="2:17" ht="15" thickBot="1" x14ac:dyDescent="0.35">
      <c r="B63" s="6"/>
      <c r="C63" s="35"/>
      <c r="D63" s="1"/>
      <c r="E63" s="1"/>
      <c r="F63" s="1"/>
      <c r="G63" s="1"/>
    </row>
    <row r="64" spans="2:17" x14ac:dyDescent="0.3">
      <c r="B64" s="193" t="s">
        <v>17</v>
      </c>
      <c r="C64" s="127" t="s">
        <v>5</v>
      </c>
      <c r="D64" s="8" t="s">
        <v>6</v>
      </c>
      <c r="E64" s="8" t="s">
        <v>7</v>
      </c>
      <c r="F64" s="8" t="s">
        <v>8</v>
      </c>
      <c r="G64" s="8" t="s">
        <v>9</v>
      </c>
      <c r="H64" s="90" t="s">
        <v>87</v>
      </c>
      <c r="I64" s="90" t="s">
        <v>88</v>
      </c>
      <c r="J64" s="152"/>
    </row>
    <row r="65" spans="2:10" ht="15" thickBot="1" x14ac:dyDescent="0.35">
      <c r="B65" s="194"/>
      <c r="C65" s="128" t="s">
        <v>109</v>
      </c>
      <c r="D65" s="129" t="s">
        <v>110</v>
      </c>
      <c r="E65" s="129" t="s">
        <v>133</v>
      </c>
      <c r="F65" s="9">
        <v>2015</v>
      </c>
      <c r="G65" s="9" t="s">
        <v>10</v>
      </c>
      <c r="H65" s="91" t="s">
        <v>129</v>
      </c>
      <c r="I65" s="91" t="s">
        <v>89</v>
      </c>
      <c r="J65" s="152"/>
    </row>
    <row r="66" spans="2:10" ht="15" thickBot="1" x14ac:dyDescent="0.35">
      <c r="B66" s="36" t="s">
        <v>18</v>
      </c>
      <c r="C66" s="11">
        <v>18132</v>
      </c>
      <c r="D66" s="11">
        <v>32498</v>
      </c>
      <c r="E66" s="11">
        <v>23146</v>
      </c>
      <c r="F66" s="11">
        <v>18780</v>
      </c>
      <c r="G66" s="11">
        <f t="shared" ref="G66:G108" si="4">SUM(F66-C66)</f>
        <v>648</v>
      </c>
      <c r="H66" s="11">
        <v>18465</v>
      </c>
      <c r="I66" s="11">
        <f t="shared" ref="I66:I107" si="5">H66-F66</f>
        <v>-315</v>
      </c>
      <c r="J66" s="150"/>
    </row>
    <row r="67" spans="2:10" ht="15" thickBot="1" x14ac:dyDescent="0.35">
      <c r="B67" s="36" t="s">
        <v>19</v>
      </c>
      <c r="C67" s="11">
        <v>35000</v>
      </c>
      <c r="D67" s="11">
        <v>112719</v>
      </c>
      <c r="E67" s="11">
        <v>0</v>
      </c>
      <c r="F67" s="11">
        <v>35000</v>
      </c>
      <c r="G67" s="11">
        <f t="shared" si="4"/>
        <v>0</v>
      </c>
      <c r="H67" s="11">
        <v>35000</v>
      </c>
      <c r="I67" s="11">
        <f t="shared" si="5"/>
        <v>0</v>
      </c>
      <c r="J67" s="150"/>
    </row>
    <row r="68" spans="2:10" ht="15" thickBot="1" x14ac:dyDescent="0.35">
      <c r="B68" s="36" t="s">
        <v>20</v>
      </c>
      <c r="C68" s="11">
        <v>12800</v>
      </c>
      <c r="D68" s="11">
        <v>12420</v>
      </c>
      <c r="E68" s="11">
        <v>0</v>
      </c>
      <c r="F68" s="11">
        <v>12800</v>
      </c>
      <c r="G68" s="11">
        <f t="shared" si="4"/>
        <v>0</v>
      </c>
      <c r="H68" s="11">
        <v>4800</v>
      </c>
      <c r="I68" s="11">
        <f t="shared" si="5"/>
        <v>-8000</v>
      </c>
      <c r="J68" s="150"/>
    </row>
    <row r="69" spans="2:10" ht="15" thickBot="1" x14ac:dyDescent="0.35">
      <c r="B69" s="36" t="s">
        <v>21</v>
      </c>
      <c r="C69" s="11">
        <v>35100</v>
      </c>
      <c r="D69" s="11">
        <v>36382</v>
      </c>
      <c r="E69" s="11">
        <v>31246</v>
      </c>
      <c r="F69" s="11">
        <v>37928</v>
      </c>
      <c r="G69" s="11">
        <f t="shared" si="4"/>
        <v>2828</v>
      </c>
      <c r="H69" s="11">
        <v>36468</v>
      </c>
      <c r="I69" s="11">
        <f t="shared" si="5"/>
        <v>-1460</v>
      </c>
      <c r="J69" s="150"/>
    </row>
    <row r="70" spans="2:10" ht="15" thickBot="1" x14ac:dyDescent="0.35">
      <c r="B70" s="36" t="s">
        <v>22</v>
      </c>
      <c r="C70" s="37">
        <v>221330</v>
      </c>
      <c r="D70" s="11">
        <v>224878</v>
      </c>
      <c r="E70" s="37">
        <v>112680.5</v>
      </c>
      <c r="F70" s="37">
        <v>197960</v>
      </c>
      <c r="G70" s="11">
        <f t="shared" si="4"/>
        <v>-23370</v>
      </c>
      <c r="H70" s="37">
        <v>214930</v>
      </c>
      <c r="I70" s="37">
        <f t="shared" si="5"/>
        <v>16970</v>
      </c>
      <c r="J70" s="150"/>
    </row>
    <row r="71" spans="2:10" ht="15" thickBot="1" x14ac:dyDescent="0.35">
      <c r="B71" s="36" t="s">
        <v>23</v>
      </c>
      <c r="C71" s="37">
        <v>371</v>
      </c>
      <c r="D71" s="37">
        <v>11406</v>
      </c>
      <c r="E71" s="37">
        <v>6984.3</v>
      </c>
      <c r="F71" s="37">
        <v>371</v>
      </c>
      <c r="G71" s="11">
        <f t="shared" si="4"/>
        <v>0</v>
      </c>
      <c r="H71" s="186">
        <v>2037</v>
      </c>
      <c r="I71" s="37">
        <f t="shared" si="5"/>
        <v>1666</v>
      </c>
      <c r="J71" s="150"/>
    </row>
    <row r="72" spans="2:10" ht="15" thickBot="1" x14ac:dyDescent="0.35">
      <c r="B72" s="12" t="s">
        <v>24</v>
      </c>
      <c r="C72" s="11">
        <v>290</v>
      </c>
      <c r="D72" s="37">
        <v>505</v>
      </c>
      <c r="E72" s="11">
        <v>239.9</v>
      </c>
      <c r="F72" s="11">
        <v>290</v>
      </c>
      <c r="G72" s="11">
        <f t="shared" si="4"/>
        <v>0</v>
      </c>
      <c r="H72" s="11">
        <v>290</v>
      </c>
      <c r="I72" s="11">
        <f t="shared" si="5"/>
        <v>0</v>
      </c>
      <c r="J72" s="150"/>
    </row>
    <row r="73" spans="2:10" ht="15" thickBot="1" x14ac:dyDescent="0.35">
      <c r="B73" s="36" t="s">
        <v>25</v>
      </c>
      <c r="C73" s="11">
        <v>964</v>
      </c>
      <c r="D73" s="11">
        <v>3586</v>
      </c>
      <c r="E73" s="11">
        <v>2139</v>
      </c>
      <c r="F73" s="11">
        <v>560</v>
      </c>
      <c r="G73" s="11">
        <f t="shared" si="4"/>
        <v>-404</v>
      </c>
      <c r="H73" s="184">
        <v>1797</v>
      </c>
      <c r="I73" s="11">
        <f t="shared" si="5"/>
        <v>1237</v>
      </c>
      <c r="J73" s="150"/>
    </row>
    <row r="74" spans="2:10" ht="15" thickBot="1" x14ac:dyDescent="0.35">
      <c r="B74" s="36" t="s">
        <v>26</v>
      </c>
      <c r="C74" s="37">
        <v>77256</v>
      </c>
      <c r="D74" s="11">
        <v>81520</v>
      </c>
      <c r="E74" s="37">
        <v>81219.199999999997</v>
      </c>
      <c r="F74" s="37">
        <v>79350</v>
      </c>
      <c r="G74" s="11">
        <f t="shared" si="4"/>
        <v>2094</v>
      </c>
      <c r="H74" s="37">
        <v>79100</v>
      </c>
      <c r="I74" s="37">
        <f t="shared" si="5"/>
        <v>-250</v>
      </c>
      <c r="J74" s="150"/>
    </row>
    <row r="75" spans="2:10" ht="15" thickBot="1" x14ac:dyDescent="0.35">
      <c r="B75" s="38" t="s">
        <v>112</v>
      </c>
      <c r="C75" s="37">
        <v>55736</v>
      </c>
      <c r="D75" s="37">
        <v>59654</v>
      </c>
      <c r="E75" s="37">
        <v>44486</v>
      </c>
      <c r="F75" s="37">
        <v>56694</v>
      </c>
      <c r="G75" s="37">
        <f t="shared" si="4"/>
        <v>958</v>
      </c>
      <c r="H75" s="37">
        <v>59131</v>
      </c>
      <c r="I75" s="37">
        <f t="shared" si="5"/>
        <v>2437</v>
      </c>
      <c r="J75" s="150"/>
    </row>
    <row r="76" spans="2:10" ht="15" thickBot="1" x14ac:dyDescent="0.35">
      <c r="B76" s="38" t="s">
        <v>27</v>
      </c>
      <c r="C76" s="37">
        <v>1630</v>
      </c>
      <c r="D76" s="37">
        <v>1630</v>
      </c>
      <c r="E76" s="37">
        <v>128.80000000000001</v>
      </c>
      <c r="F76" s="37">
        <v>1630</v>
      </c>
      <c r="G76" s="37">
        <f t="shared" si="4"/>
        <v>0</v>
      </c>
      <c r="H76" s="37">
        <v>1630</v>
      </c>
      <c r="I76" s="37">
        <f t="shared" si="5"/>
        <v>0</v>
      </c>
      <c r="J76" s="150"/>
    </row>
    <row r="77" spans="2:10" ht="15" thickBot="1" x14ac:dyDescent="0.35">
      <c r="B77" s="39" t="s">
        <v>28</v>
      </c>
      <c r="C77" s="37">
        <v>122220</v>
      </c>
      <c r="D77" s="37">
        <v>135628</v>
      </c>
      <c r="E77" s="37">
        <v>112160.2</v>
      </c>
      <c r="F77" s="37">
        <v>122111</v>
      </c>
      <c r="G77" s="37">
        <f t="shared" si="4"/>
        <v>-109</v>
      </c>
      <c r="H77" s="37">
        <v>123251</v>
      </c>
      <c r="I77" s="37">
        <f t="shared" si="5"/>
        <v>1140</v>
      </c>
      <c r="J77" s="150"/>
    </row>
    <row r="78" spans="2:10" ht="15" thickBot="1" x14ac:dyDescent="0.35">
      <c r="B78" s="39" t="s">
        <v>29</v>
      </c>
      <c r="C78" s="37">
        <v>13930</v>
      </c>
      <c r="D78" s="37">
        <v>18490</v>
      </c>
      <c r="E78" s="37">
        <v>16010.8</v>
      </c>
      <c r="F78" s="37">
        <v>14280</v>
      </c>
      <c r="G78" s="37">
        <f t="shared" si="4"/>
        <v>350</v>
      </c>
      <c r="H78" s="37">
        <v>14380</v>
      </c>
      <c r="I78" s="37">
        <f t="shared" si="5"/>
        <v>100</v>
      </c>
      <c r="J78" s="150"/>
    </row>
    <row r="79" spans="2:10" ht="15" thickBot="1" x14ac:dyDescent="0.35">
      <c r="B79" s="39" t="s">
        <v>30</v>
      </c>
      <c r="C79" s="37">
        <v>42577</v>
      </c>
      <c r="D79" s="37">
        <v>44238</v>
      </c>
      <c r="E79" s="37">
        <v>43530.9</v>
      </c>
      <c r="F79" s="37">
        <v>47410</v>
      </c>
      <c r="G79" s="37">
        <f t="shared" si="4"/>
        <v>4833</v>
      </c>
      <c r="H79" s="37">
        <v>45410</v>
      </c>
      <c r="I79" s="37">
        <f t="shared" si="5"/>
        <v>-2000</v>
      </c>
      <c r="J79" s="150"/>
    </row>
    <row r="80" spans="2:10" ht="15" thickBot="1" x14ac:dyDescent="0.35">
      <c r="B80" s="39" t="s">
        <v>31</v>
      </c>
      <c r="C80" s="37">
        <v>1186</v>
      </c>
      <c r="D80" s="37">
        <v>1202</v>
      </c>
      <c r="E80" s="37">
        <v>932.5</v>
      </c>
      <c r="F80" s="37">
        <v>1056</v>
      </c>
      <c r="G80" s="37">
        <f t="shared" si="4"/>
        <v>-130</v>
      </c>
      <c r="H80" s="37">
        <v>1056</v>
      </c>
      <c r="I80" s="37">
        <f t="shared" si="5"/>
        <v>0</v>
      </c>
      <c r="J80" s="150"/>
    </row>
    <row r="81" spans="2:10" ht="15" thickBot="1" x14ac:dyDescent="0.35">
      <c r="B81" s="160" t="s">
        <v>32</v>
      </c>
      <c r="C81" s="37">
        <v>64447</v>
      </c>
      <c r="D81" s="37">
        <v>137167</v>
      </c>
      <c r="E81" s="37">
        <v>106102</v>
      </c>
      <c r="F81" s="37">
        <v>7000</v>
      </c>
      <c r="G81" s="11">
        <f t="shared" si="4"/>
        <v>-57447</v>
      </c>
      <c r="H81" s="37">
        <f>SUM(H82:H84)</f>
        <v>98700</v>
      </c>
      <c r="I81" s="37">
        <f t="shared" si="5"/>
        <v>91700</v>
      </c>
      <c r="J81" s="150"/>
    </row>
    <row r="82" spans="2:10" ht="15" thickBot="1" x14ac:dyDescent="0.35">
      <c r="B82" s="163" t="s">
        <v>120</v>
      </c>
      <c r="C82" s="161"/>
      <c r="D82" s="161"/>
      <c r="E82" s="161"/>
      <c r="F82" s="161"/>
      <c r="G82" s="162"/>
      <c r="H82" s="161">
        <v>5700</v>
      </c>
      <c r="I82" s="161"/>
      <c r="J82" s="150"/>
    </row>
    <row r="83" spans="2:10" ht="15" thickBot="1" x14ac:dyDescent="0.35">
      <c r="B83" s="163" t="s">
        <v>119</v>
      </c>
      <c r="C83" s="161"/>
      <c r="D83" s="161"/>
      <c r="E83" s="161"/>
      <c r="F83" s="161"/>
      <c r="G83" s="162"/>
      <c r="H83" s="161">
        <v>17000</v>
      </c>
      <c r="I83" s="161"/>
      <c r="J83" s="150"/>
    </row>
    <row r="84" spans="2:10" ht="15" thickBot="1" x14ac:dyDescent="0.35">
      <c r="B84" s="166" t="s">
        <v>123</v>
      </c>
      <c r="C84" s="161"/>
      <c r="D84" s="161"/>
      <c r="E84" s="161"/>
      <c r="F84" s="161"/>
      <c r="G84" s="162"/>
      <c r="H84" s="161">
        <v>76000</v>
      </c>
      <c r="I84" s="161"/>
      <c r="J84" s="150"/>
    </row>
    <row r="85" spans="2:10" ht="15" thickBot="1" x14ac:dyDescent="0.35">
      <c r="B85" s="36" t="s">
        <v>33</v>
      </c>
      <c r="C85" s="11">
        <v>6598</v>
      </c>
      <c r="D85" s="37">
        <v>6598</v>
      </c>
      <c r="E85" s="11">
        <v>6158.5</v>
      </c>
      <c r="F85" s="11">
        <v>6598</v>
      </c>
      <c r="G85" s="11">
        <f t="shared" si="4"/>
        <v>0</v>
      </c>
      <c r="H85" s="11">
        <v>6666</v>
      </c>
      <c r="I85" s="11">
        <f t="shared" si="5"/>
        <v>68</v>
      </c>
      <c r="J85" s="150"/>
    </row>
    <row r="86" spans="2:10" ht="15" thickBot="1" x14ac:dyDescent="0.35">
      <c r="B86" s="40" t="s">
        <v>34</v>
      </c>
      <c r="C86" s="11">
        <f t="shared" ref="C86" si="6">SUM(C87:C102)</f>
        <v>170858</v>
      </c>
      <c r="D86" s="11">
        <f t="shared" ref="D86:H86" si="7">SUM(D87:D102)</f>
        <v>180216</v>
      </c>
      <c r="E86" s="11">
        <f t="shared" si="7"/>
        <v>180213.6</v>
      </c>
      <c r="F86" s="11">
        <f t="shared" ref="F86" si="8">SUM(F87:F102)</f>
        <v>179904</v>
      </c>
      <c r="G86" s="11">
        <f t="shared" si="7"/>
        <v>9046</v>
      </c>
      <c r="H86" s="11">
        <f t="shared" si="7"/>
        <v>177957</v>
      </c>
      <c r="I86" s="11">
        <f>H86-F86</f>
        <v>-1947</v>
      </c>
      <c r="J86" s="150"/>
    </row>
    <row r="87" spans="2:10" x14ac:dyDescent="0.3">
      <c r="B87" s="169" t="s">
        <v>35</v>
      </c>
      <c r="C87" s="172">
        <v>18000</v>
      </c>
      <c r="D87" s="42">
        <v>18025</v>
      </c>
      <c r="E87" s="172">
        <v>18025</v>
      </c>
      <c r="F87" s="172">
        <v>20000</v>
      </c>
      <c r="G87" s="172">
        <f t="shared" si="4"/>
        <v>2000</v>
      </c>
      <c r="H87" s="172">
        <v>20000</v>
      </c>
      <c r="I87" s="172">
        <f t="shared" si="5"/>
        <v>0</v>
      </c>
      <c r="J87" s="150"/>
    </row>
    <row r="88" spans="2:10" x14ac:dyDescent="0.3">
      <c r="B88" s="170" t="s">
        <v>36</v>
      </c>
      <c r="C88" s="13">
        <v>800</v>
      </c>
      <c r="D88" s="44">
        <v>800</v>
      </c>
      <c r="E88" s="13">
        <v>800</v>
      </c>
      <c r="F88" s="13">
        <v>1000</v>
      </c>
      <c r="G88" s="13">
        <f t="shared" si="4"/>
        <v>200</v>
      </c>
      <c r="H88" s="13">
        <v>2000</v>
      </c>
      <c r="I88" s="13">
        <f t="shared" si="5"/>
        <v>1000</v>
      </c>
      <c r="J88" s="150"/>
    </row>
    <row r="89" spans="2:10" x14ac:dyDescent="0.3">
      <c r="B89" s="170" t="s">
        <v>37</v>
      </c>
      <c r="C89" s="13">
        <v>7812</v>
      </c>
      <c r="D89" s="44">
        <v>6100</v>
      </c>
      <c r="E89" s="13">
        <v>6100</v>
      </c>
      <c r="F89" s="13">
        <v>7812</v>
      </c>
      <c r="G89" s="13">
        <f t="shared" si="4"/>
        <v>0</v>
      </c>
      <c r="H89" s="13">
        <v>4112</v>
      </c>
      <c r="I89" s="13">
        <f t="shared" si="5"/>
        <v>-3700</v>
      </c>
      <c r="J89" s="150"/>
    </row>
    <row r="90" spans="2:10" x14ac:dyDescent="0.3">
      <c r="B90" s="170" t="s">
        <v>38</v>
      </c>
      <c r="C90" s="13">
        <v>3276</v>
      </c>
      <c r="D90" s="44">
        <v>96</v>
      </c>
      <c r="E90" s="13">
        <v>96</v>
      </c>
      <c r="F90" s="13">
        <v>3180</v>
      </c>
      <c r="G90" s="13">
        <f t="shared" si="4"/>
        <v>-96</v>
      </c>
      <c r="H90" s="13">
        <v>3180</v>
      </c>
      <c r="I90" s="13">
        <f t="shared" si="5"/>
        <v>0</v>
      </c>
      <c r="J90" s="150"/>
    </row>
    <row r="91" spans="2:10" x14ac:dyDescent="0.3">
      <c r="B91" s="170" t="s">
        <v>39</v>
      </c>
      <c r="C91" s="13">
        <v>0</v>
      </c>
      <c r="D91" s="44">
        <v>910</v>
      </c>
      <c r="E91" s="13">
        <v>909</v>
      </c>
      <c r="F91" s="13">
        <v>0</v>
      </c>
      <c r="G91" s="13">
        <f t="shared" si="4"/>
        <v>0</v>
      </c>
      <c r="H91" s="13">
        <v>0</v>
      </c>
      <c r="I91" s="13">
        <f t="shared" si="5"/>
        <v>0</v>
      </c>
      <c r="J91" s="150"/>
    </row>
    <row r="92" spans="2:10" x14ac:dyDescent="0.3">
      <c r="B92" s="170" t="s">
        <v>40</v>
      </c>
      <c r="C92" s="13">
        <v>0</v>
      </c>
      <c r="D92" s="44">
        <v>220</v>
      </c>
      <c r="E92" s="13">
        <v>220</v>
      </c>
      <c r="F92" s="13">
        <v>0</v>
      </c>
      <c r="G92" s="13">
        <f t="shared" si="4"/>
        <v>0</v>
      </c>
      <c r="H92" s="13">
        <v>0</v>
      </c>
      <c r="I92" s="13">
        <f t="shared" si="5"/>
        <v>0</v>
      </c>
      <c r="J92" s="150"/>
    </row>
    <row r="93" spans="2:10" x14ac:dyDescent="0.3">
      <c r="B93" s="171" t="s">
        <v>41</v>
      </c>
      <c r="C93" s="13">
        <v>4000</v>
      </c>
      <c r="D93" s="44">
        <v>4000</v>
      </c>
      <c r="E93" s="13">
        <v>4000</v>
      </c>
      <c r="F93" s="13">
        <v>4000</v>
      </c>
      <c r="G93" s="13">
        <f t="shared" si="4"/>
        <v>0</v>
      </c>
      <c r="H93" s="13">
        <v>4000</v>
      </c>
      <c r="I93" s="13">
        <f t="shared" si="5"/>
        <v>0</v>
      </c>
      <c r="J93" s="150"/>
    </row>
    <row r="94" spans="2:10" x14ac:dyDescent="0.3">
      <c r="B94" s="171" t="s">
        <v>135</v>
      </c>
      <c r="C94" s="13">
        <v>0</v>
      </c>
      <c r="D94" s="44">
        <v>5200</v>
      </c>
      <c r="E94" s="13">
        <v>5199.1000000000004</v>
      </c>
      <c r="F94" s="13">
        <v>0</v>
      </c>
      <c r="G94" s="13">
        <f t="shared" si="4"/>
        <v>0</v>
      </c>
      <c r="H94" s="13">
        <v>0</v>
      </c>
      <c r="I94" s="13">
        <f t="shared" si="5"/>
        <v>0</v>
      </c>
      <c r="J94" s="150"/>
    </row>
    <row r="95" spans="2:10" x14ac:dyDescent="0.3">
      <c r="B95" s="171" t="s">
        <v>42</v>
      </c>
      <c r="C95" s="13">
        <v>30000</v>
      </c>
      <c r="D95" s="44">
        <v>29000</v>
      </c>
      <c r="E95" s="13">
        <v>29000</v>
      </c>
      <c r="F95" s="13">
        <v>31360</v>
      </c>
      <c r="G95" s="13">
        <f t="shared" si="4"/>
        <v>1360</v>
      </c>
      <c r="H95" s="13">
        <v>31360</v>
      </c>
      <c r="I95" s="13">
        <f t="shared" si="5"/>
        <v>0</v>
      </c>
      <c r="J95" s="150"/>
    </row>
    <row r="96" spans="2:10" x14ac:dyDescent="0.3">
      <c r="B96" s="171" t="s">
        <v>136</v>
      </c>
      <c r="C96" s="13">
        <v>0</v>
      </c>
      <c r="D96" s="44">
        <v>4390</v>
      </c>
      <c r="E96" s="13">
        <v>4389.6000000000004</v>
      </c>
      <c r="F96" s="13">
        <v>0</v>
      </c>
      <c r="G96" s="13">
        <f t="shared" si="4"/>
        <v>0</v>
      </c>
      <c r="H96" s="13">
        <v>0</v>
      </c>
      <c r="I96" s="13">
        <f t="shared" si="5"/>
        <v>0</v>
      </c>
      <c r="J96" s="150"/>
    </row>
    <row r="97" spans="2:10" x14ac:dyDescent="0.3">
      <c r="B97" s="171" t="s">
        <v>43</v>
      </c>
      <c r="C97" s="13">
        <v>0</v>
      </c>
      <c r="D97" s="44">
        <v>34</v>
      </c>
      <c r="E97" s="13">
        <v>34</v>
      </c>
      <c r="F97" s="13">
        <v>0</v>
      </c>
      <c r="G97" s="13">
        <f t="shared" si="4"/>
        <v>0</v>
      </c>
      <c r="H97" s="13">
        <v>0</v>
      </c>
      <c r="I97" s="13">
        <f t="shared" si="5"/>
        <v>0</v>
      </c>
      <c r="J97" s="150"/>
    </row>
    <row r="98" spans="2:10" x14ac:dyDescent="0.3">
      <c r="B98" s="171" t="s">
        <v>44</v>
      </c>
      <c r="C98" s="13">
        <v>0</v>
      </c>
      <c r="D98" s="44">
        <v>3200</v>
      </c>
      <c r="E98" s="13">
        <v>3200</v>
      </c>
      <c r="F98" s="13">
        <v>0</v>
      </c>
      <c r="G98" s="13">
        <f t="shared" si="4"/>
        <v>0</v>
      </c>
      <c r="H98" s="13">
        <v>0</v>
      </c>
      <c r="I98" s="13">
        <f t="shared" si="5"/>
        <v>0</v>
      </c>
      <c r="J98" s="150"/>
    </row>
    <row r="99" spans="2:10" x14ac:dyDescent="0.3">
      <c r="B99" s="171" t="s">
        <v>45</v>
      </c>
      <c r="C99" s="13">
        <v>90570</v>
      </c>
      <c r="D99" s="44">
        <v>90570</v>
      </c>
      <c r="E99" s="13">
        <v>90570</v>
      </c>
      <c r="F99" s="13">
        <v>96052</v>
      </c>
      <c r="G99" s="13">
        <f t="shared" si="4"/>
        <v>5482</v>
      </c>
      <c r="H99" s="13">
        <v>96805</v>
      </c>
      <c r="I99" s="13">
        <f t="shared" si="5"/>
        <v>753</v>
      </c>
      <c r="J99" s="150"/>
    </row>
    <row r="100" spans="2:10" x14ac:dyDescent="0.3">
      <c r="B100" s="171" t="s">
        <v>46</v>
      </c>
      <c r="C100" s="16">
        <v>0</v>
      </c>
      <c r="D100" s="44">
        <v>0</v>
      </c>
      <c r="E100" s="13">
        <v>0</v>
      </c>
      <c r="F100" s="16">
        <v>0</v>
      </c>
      <c r="G100" s="16">
        <f t="shared" si="4"/>
        <v>0</v>
      </c>
      <c r="H100" s="16">
        <v>0</v>
      </c>
      <c r="I100" s="16">
        <f t="shared" si="5"/>
        <v>0</v>
      </c>
      <c r="J100" s="150"/>
    </row>
    <row r="101" spans="2:10" x14ac:dyDescent="0.3">
      <c r="B101" s="167" t="s">
        <v>47</v>
      </c>
      <c r="C101" s="16">
        <v>16400</v>
      </c>
      <c r="D101" s="174">
        <v>17621</v>
      </c>
      <c r="E101" s="16">
        <v>17620.900000000001</v>
      </c>
      <c r="F101" s="16">
        <v>16500</v>
      </c>
      <c r="G101" s="16">
        <f t="shared" ref="G101" si="9">SUM(F101-C101)</f>
        <v>100</v>
      </c>
      <c r="H101" s="16">
        <v>16500</v>
      </c>
      <c r="I101" s="16">
        <f t="shared" ref="I101" si="10">H101-F101</f>
        <v>0</v>
      </c>
      <c r="J101" s="150"/>
    </row>
    <row r="102" spans="2:10" ht="15" thickBot="1" x14ac:dyDescent="0.35">
      <c r="B102" s="167" t="s">
        <v>124</v>
      </c>
      <c r="C102" s="102">
        <v>0</v>
      </c>
      <c r="D102" s="173">
        <v>50</v>
      </c>
      <c r="E102" s="102">
        <v>50</v>
      </c>
      <c r="F102" s="102">
        <v>0</v>
      </c>
      <c r="G102" s="102">
        <f t="shared" si="4"/>
        <v>0</v>
      </c>
      <c r="H102" s="102">
        <v>0</v>
      </c>
      <c r="I102" s="102">
        <f t="shared" si="5"/>
        <v>0</v>
      </c>
      <c r="J102" s="150"/>
    </row>
    <row r="103" spans="2:10" ht="15" thickBot="1" x14ac:dyDescent="0.35">
      <c r="B103" s="36" t="s">
        <v>48</v>
      </c>
      <c r="C103" s="168">
        <f t="shared" ref="C103" si="11">SUM(C104:C107)</f>
        <v>91580</v>
      </c>
      <c r="D103" s="168">
        <f t="shared" ref="D103:H103" si="12">SUM(D104:D107)</f>
        <v>91580</v>
      </c>
      <c r="E103" s="168">
        <f t="shared" si="12"/>
        <v>91573.1</v>
      </c>
      <c r="F103" s="168">
        <f t="shared" si="12"/>
        <v>96587</v>
      </c>
      <c r="G103" s="168">
        <f t="shared" si="12"/>
        <v>5007</v>
      </c>
      <c r="H103" s="168">
        <f t="shared" si="12"/>
        <v>96587</v>
      </c>
      <c r="I103" s="168">
        <f t="shared" si="5"/>
        <v>0</v>
      </c>
      <c r="J103" s="150"/>
    </row>
    <row r="104" spans="2:10" x14ac:dyDescent="0.3">
      <c r="B104" s="41" t="s">
        <v>49</v>
      </c>
      <c r="C104" s="13">
        <v>41493</v>
      </c>
      <c r="D104" s="42">
        <v>41493</v>
      </c>
      <c r="E104" s="13">
        <v>41493</v>
      </c>
      <c r="F104" s="13">
        <v>46500</v>
      </c>
      <c r="G104" s="13">
        <f t="shared" si="4"/>
        <v>5007</v>
      </c>
      <c r="H104" s="13">
        <v>46500</v>
      </c>
      <c r="I104" s="13">
        <f t="shared" si="5"/>
        <v>0</v>
      </c>
      <c r="J104" s="150"/>
    </row>
    <row r="105" spans="2:10" x14ac:dyDescent="0.3">
      <c r="B105" s="43" t="s">
        <v>50</v>
      </c>
      <c r="C105" s="13">
        <v>87</v>
      </c>
      <c r="D105" s="44">
        <v>87</v>
      </c>
      <c r="E105" s="13">
        <v>80.099999999999994</v>
      </c>
      <c r="F105" s="13">
        <v>87</v>
      </c>
      <c r="G105" s="13">
        <f t="shared" si="4"/>
        <v>0</v>
      </c>
      <c r="H105" s="13">
        <v>87</v>
      </c>
      <c r="I105" s="13">
        <f t="shared" si="5"/>
        <v>0</v>
      </c>
      <c r="J105" s="150"/>
    </row>
    <row r="106" spans="2:10" x14ac:dyDescent="0.3">
      <c r="B106" s="45" t="s">
        <v>51</v>
      </c>
      <c r="C106" s="13">
        <v>50000</v>
      </c>
      <c r="D106" s="44">
        <v>50000</v>
      </c>
      <c r="E106" s="13">
        <v>50000</v>
      </c>
      <c r="F106" s="13">
        <v>50000</v>
      </c>
      <c r="G106" s="13">
        <f t="shared" si="4"/>
        <v>0</v>
      </c>
      <c r="H106" s="13">
        <v>50000</v>
      </c>
      <c r="I106" s="13">
        <f t="shared" si="5"/>
        <v>0</v>
      </c>
      <c r="J106" s="150"/>
    </row>
    <row r="107" spans="2:10" ht="15" thickBot="1" x14ac:dyDescent="0.35">
      <c r="B107" s="45" t="s">
        <v>52</v>
      </c>
      <c r="C107" s="13">
        <v>0</v>
      </c>
      <c r="D107" s="4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5"/>
        <v>0</v>
      </c>
      <c r="J107" s="150"/>
    </row>
    <row r="108" spans="2:10" ht="16.2" thickBot="1" x14ac:dyDescent="0.35">
      <c r="B108" s="67" t="s">
        <v>53</v>
      </c>
      <c r="C108" s="63">
        <f>C103+C86+C85+C81+C80+C79+C78+C77+C76+C75+C74+C73+C72+C71+C70+C69+C68+C66+C67+C112+C113</f>
        <v>1302005</v>
      </c>
      <c r="D108" s="63">
        <f>D103+D86+D85+D81+D80+D79+D78+D77+D76+D75+D74+D73+D72+D71+D70+D69+D68+D66+D67+D111+D112+D113</f>
        <v>1192317</v>
      </c>
      <c r="E108" s="63">
        <f>E103+E86+E85+E81+E80+E79+E78+E77+E76+E75+E74+E73+E72+E71+E70+E69+E68+E66+E67+F112+E111+E112+E113</f>
        <v>858951.3</v>
      </c>
      <c r="F108" s="63">
        <f>F103+F86+F85+F81+F80+F79+F78+F77+F76+F75+F74+F73+F72+F71+F70+F69+F68+F66+F67+G112+F111+F112+F113</f>
        <v>1246309</v>
      </c>
      <c r="G108" s="68">
        <f t="shared" si="4"/>
        <v>-55696</v>
      </c>
      <c r="H108" s="63">
        <f>H103+H86+H85+H81+H80+H79+H78+H77+H76+H75+H74+H73+H72+H71+H70+H69+H68+H66+H67+H111+H112+H113</f>
        <v>1347655</v>
      </c>
      <c r="I108" s="63">
        <f>H108-F108</f>
        <v>101346</v>
      </c>
      <c r="J108" s="153"/>
    </row>
    <row r="109" spans="2:10" ht="15" thickBot="1" x14ac:dyDescent="0.35">
      <c r="B109" s="26" t="s">
        <v>54</v>
      </c>
      <c r="C109" s="46">
        <v>737675</v>
      </c>
      <c r="D109" s="46">
        <v>878986</v>
      </c>
      <c r="E109" s="46">
        <v>654575.80000000005</v>
      </c>
      <c r="F109" s="46"/>
      <c r="G109" s="116"/>
      <c r="H109" s="187">
        <f>H29</f>
        <v>721693</v>
      </c>
      <c r="I109" s="114"/>
      <c r="J109" s="150"/>
    </row>
    <row r="110" spans="2:10" ht="15" thickBot="1" x14ac:dyDescent="0.35">
      <c r="B110" s="26" t="s">
        <v>55</v>
      </c>
      <c r="C110" s="46">
        <v>234330</v>
      </c>
      <c r="D110" s="46">
        <v>313331</v>
      </c>
      <c r="E110" s="46">
        <v>204375.5</v>
      </c>
      <c r="F110" s="46"/>
      <c r="G110" s="116"/>
      <c r="H110" s="46">
        <f>H30</f>
        <v>295962</v>
      </c>
      <c r="I110" s="115"/>
      <c r="J110" s="150"/>
    </row>
    <row r="111" spans="2:10" ht="15" thickBot="1" x14ac:dyDescent="0.35">
      <c r="B111" s="26" t="s">
        <v>56</v>
      </c>
      <c r="C111" s="47">
        <v>0</v>
      </c>
      <c r="D111" s="46">
        <v>0</v>
      </c>
      <c r="E111" s="134"/>
      <c r="F111" s="47"/>
      <c r="G111" s="116"/>
      <c r="H111" s="47">
        <v>0</v>
      </c>
      <c r="I111" s="47"/>
      <c r="J111" s="150"/>
    </row>
    <row r="112" spans="2:10" ht="15" thickBot="1" x14ac:dyDescent="0.35">
      <c r="B112" s="26" t="s">
        <v>57</v>
      </c>
      <c r="C112" s="47">
        <v>0</v>
      </c>
      <c r="D112" s="46">
        <v>0</v>
      </c>
      <c r="E112" s="135"/>
      <c r="F112" s="47"/>
      <c r="G112" s="116"/>
      <c r="H112" s="47">
        <v>0</v>
      </c>
      <c r="I112" s="47"/>
      <c r="J112" s="150"/>
    </row>
    <row r="113" spans="2:10" ht="15" thickBot="1" x14ac:dyDescent="0.35">
      <c r="B113" s="26" t="s">
        <v>58</v>
      </c>
      <c r="C113" s="47">
        <v>330000</v>
      </c>
      <c r="D113" s="46">
        <v>0</v>
      </c>
      <c r="E113" s="135"/>
      <c r="F113" s="47">
        <v>330000</v>
      </c>
      <c r="G113" s="116"/>
      <c r="H113" s="47">
        <v>330000</v>
      </c>
      <c r="I113" s="47"/>
      <c r="J113" s="150"/>
    </row>
    <row r="114" spans="2:10" x14ac:dyDescent="0.3">
      <c r="B114" s="48"/>
      <c r="C114" s="49"/>
      <c r="D114" s="49"/>
      <c r="E114" s="35"/>
      <c r="F114" s="49"/>
      <c r="G114" s="19"/>
    </row>
    <row r="115" spans="2:10" x14ac:dyDescent="0.3">
      <c r="B115" s="50"/>
      <c r="C115" s="51" t="s">
        <v>107</v>
      </c>
      <c r="D115" s="51" t="s">
        <v>103</v>
      </c>
      <c r="E115" s="52"/>
      <c r="F115" s="52"/>
      <c r="G115" s="89"/>
    </row>
    <row r="116" spans="2:10" ht="15" thickBot="1" x14ac:dyDescent="0.35">
      <c r="B116" s="18"/>
      <c r="C116" s="22"/>
      <c r="D116" s="20"/>
      <c r="E116" s="21"/>
      <c r="F116" s="18"/>
      <c r="G116" s="18"/>
    </row>
    <row r="117" spans="2:10" ht="15" thickBot="1" x14ac:dyDescent="0.35">
      <c r="B117" s="18"/>
      <c r="C117" s="22"/>
      <c r="D117" s="117" t="s">
        <v>90</v>
      </c>
      <c r="E117" s="122" t="s">
        <v>91</v>
      </c>
      <c r="F117" s="121" t="s">
        <v>92</v>
      </c>
      <c r="G117" s="69"/>
    </row>
    <row r="118" spans="2:10" x14ac:dyDescent="0.3">
      <c r="C118" s="21"/>
      <c r="D118" s="118" t="s">
        <v>60</v>
      </c>
      <c r="E118" s="65">
        <f>F18</f>
        <v>1274190</v>
      </c>
      <c r="F118" s="145">
        <f>H18</f>
        <v>1347655</v>
      </c>
      <c r="G118" s="100"/>
      <c r="H118" s="75"/>
    </row>
    <row r="119" spans="2:10" ht="15" thickBot="1" x14ac:dyDescent="0.35">
      <c r="C119" s="21"/>
      <c r="D119" s="119" t="s">
        <v>61</v>
      </c>
      <c r="E119" s="15">
        <f>F108</f>
        <v>1246309</v>
      </c>
      <c r="F119" s="146">
        <f>H108</f>
        <v>1347655</v>
      </c>
      <c r="G119" s="100"/>
    </row>
    <row r="120" spans="2:10" ht="15" thickBot="1" x14ac:dyDescent="0.35">
      <c r="C120" s="21"/>
      <c r="D120" s="120" t="s">
        <v>62</v>
      </c>
      <c r="E120" s="147">
        <f>SUM(E118-E119)</f>
        <v>27881</v>
      </c>
      <c r="F120" s="148">
        <f>F118-F119</f>
        <v>0</v>
      </c>
      <c r="G120" s="70"/>
      <c r="H120" s="75"/>
    </row>
    <row r="121" spans="2:10" x14ac:dyDescent="0.3">
      <c r="C121" s="21"/>
    </row>
    <row r="122" spans="2:10" ht="15" hidden="1" x14ac:dyDescent="0.25">
      <c r="D122" s="113" t="s">
        <v>0</v>
      </c>
      <c r="E122" s="132" t="s">
        <v>118</v>
      </c>
      <c r="F122" s="139">
        <f>E120</f>
        <v>27881</v>
      </c>
      <c r="G122" s="132"/>
    </row>
    <row r="123" spans="2:10" ht="15" hidden="1" x14ac:dyDescent="0.25">
      <c r="E123" s="132" t="s">
        <v>3</v>
      </c>
      <c r="F123" s="140">
        <f>I14</f>
        <v>24352.599999999977</v>
      </c>
      <c r="G123" s="132"/>
    </row>
    <row r="124" spans="2:10" ht="15" hidden="1" x14ac:dyDescent="0.25">
      <c r="E124" s="141" t="s">
        <v>111</v>
      </c>
      <c r="F124" s="139">
        <v>75000</v>
      </c>
      <c r="G124" s="142" t="s">
        <v>104</v>
      </c>
    </row>
    <row r="125" spans="2:10" ht="15" hidden="1" x14ac:dyDescent="0.25">
      <c r="E125" s="141" t="s">
        <v>105</v>
      </c>
      <c r="F125" s="139">
        <f>H17</f>
        <v>379112.4</v>
      </c>
      <c r="G125" s="142" t="s">
        <v>117</v>
      </c>
    </row>
    <row r="126" spans="2:10" ht="15" hidden="1" x14ac:dyDescent="0.25">
      <c r="E126" s="132" t="s">
        <v>1</v>
      </c>
      <c r="F126" s="139">
        <f>(SUM(I66:I86)+I103)*-1</f>
        <v>-101346</v>
      </c>
      <c r="G126" s="132"/>
    </row>
    <row r="127" spans="2:10" ht="15" hidden="1" x14ac:dyDescent="0.25">
      <c r="E127" s="141" t="s">
        <v>106</v>
      </c>
      <c r="F127" s="139">
        <f>-G56</f>
        <v>-330000</v>
      </c>
      <c r="G127" s="132"/>
    </row>
    <row r="128" spans="2:10" ht="15" hidden="1" x14ac:dyDescent="0.25">
      <c r="E128" s="103" t="s">
        <v>2</v>
      </c>
      <c r="F128" s="104">
        <f>SUM(F122:F127)</f>
        <v>75000</v>
      </c>
      <c r="H128" s="75"/>
    </row>
    <row r="129" spans="8:8" ht="15" hidden="1" x14ac:dyDescent="0.25">
      <c r="H129" s="2"/>
    </row>
    <row r="130" spans="8:8" ht="15" hidden="1" x14ac:dyDescent="0.25">
      <c r="H130" s="2"/>
    </row>
    <row r="131" spans="8:8" ht="15" hidden="1" x14ac:dyDescent="0.25"/>
    <row r="132" spans="8:8" ht="15" hidden="1" x14ac:dyDescent="0.25"/>
    <row r="133" spans="8:8" ht="15" hidden="1" x14ac:dyDescent="0.25"/>
    <row r="134" spans="8:8" ht="15" hidden="1" x14ac:dyDescent="0.25"/>
    <row r="135" spans="8:8" x14ac:dyDescent="0.3"/>
    <row r="136" spans="8:8" x14ac:dyDescent="0.3"/>
    <row r="137" spans="8:8" x14ac:dyDescent="0.3"/>
  </sheetData>
  <mergeCells count="8">
    <mergeCell ref="B1:G2"/>
    <mergeCell ref="B64:B65"/>
    <mergeCell ref="B3:I4"/>
    <mergeCell ref="B6:B7"/>
    <mergeCell ref="B24:I25"/>
    <mergeCell ref="B27:B28"/>
    <mergeCell ref="B50:H51"/>
    <mergeCell ref="B61:I62"/>
  </mergeCells>
  <phoneticPr fontId="16" type="noConversion"/>
  <printOptions horizontalCentered="1" verticalCentered="1"/>
  <pageMargins left="0.51181102362204722" right="0.51181102362204722" top="0.59055118110236227" bottom="0.59055118110236227" header="0.31496062992125984" footer="0.31496062992125984"/>
  <pageSetup paperSize="8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Souhrnná tabulka</vt:lpstr>
      <vt:lpstr>'Souhrnná tabulka'!Oblast_tisku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Ing. Romana Matějková</cp:lastModifiedBy>
  <cp:lastPrinted>2015-02-19T09:20:46Z</cp:lastPrinted>
  <dcterms:created xsi:type="dcterms:W3CDTF">2013-09-18T06:48:31Z</dcterms:created>
  <dcterms:modified xsi:type="dcterms:W3CDTF">2015-03-04T08:38:40Z</dcterms:modified>
</cp:coreProperties>
</file>