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o6\Desktop\Sdílené daně\"/>
    </mc:Choice>
  </mc:AlternateContent>
  <bookViews>
    <workbookView xWindow="0" yWindow="0" windowWidth="0" windowHeight="17580"/>
  </bookViews>
  <sheets>
    <sheet name="Daně" sheetId="2" r:id="rId1"/>
    <sheet name="Zdroj" sheetId="1" r:id="rId2"/>
  </sheets>
  <definedNames>
    <definedName name="_xlnm.Print_Titles" localSheetId="1">Zdroj!#REF!</definedName>
    <definedName name="_xlnm.Print_Area" localSheetId="0">Daně!$A$1:$O$52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2" l="1"/>
  <c r="L39" i="2"/>
  <c r="M41" i="2"/>
  <c r="Q19" i="2"/>
  <c r="R16" i="2" l="1"/>
  <c r="R15" i="2"/>
  <c r="S15" i="2"/>
  <c r="I295" i="1" l="1"/>
  <c r="E295" i="1"/>
  <c r="D295" i="1"/>
  <c r="C295" i="1"/>
  <c r="I294" i="1"/>
  <c r="E294" i="1"/>
  <c r="D294" i="1"/>
  <c r="C294" i="1"/>
  <c r="I293" i="1"/>
  <c r="E293" i="1"/>
  <c r="D293" i="1"/>
  <c r="C293" i="1"/>
  <c r="I292" i="1"/>
  <c r="E292" i="1"/>
  <c r="D292" i="1"/>
  <c r="C292" i="1"/>
  <c r="I291" i="1"/>
  <c r="E291" i="1"/>
  <c r="D291" i="1"/>
  <c r="C291" i="1"/>
  <c r="I290" i="1"/>
  <c r="E290" i="1"/>
  <c r="D290" i="1"/>
  <c r="C290" i="1"/>
  <c r="I289" i="1"/>
  <c r="E289" i="1"/>
  <c r="D289" i="1"/>
  <c r="C289" i="1"/>
  <c r="I288" i="1"/>
  <c r="E288" i="1"/>
  <c r="D288" i="1"/>
  <c r="C288" i="1"/>
  <c r="I287" i="1"/>
  <c r="E287" i="1"/>
  <c r="D287" i="1"/>
  <c r="C287" i="1"/>
  <c r="I286" i="1"/>
  <c r="E286" i="1"/>
  <c r="D286" i="1"/>
  <c r="C286" i="1"/>
  <c r="I285" i="1"/>
  <c r="E285" i="1"/>
  <c r="D285" i="1"/>
  <c r="C285" i="1"/>
  <c r="I284" i="1"/>
  <c r="E284" i="1"/>
  <c r="D284" i="1"/>
  <c r="C284" i="1"/>
  <c r="M283" i="1"/>
  <c r="L283" i="1"/>
  <c r="I283" i="1"/>
  <c r="E283" i="1"/>
  <c r="D283" i="1"/>
  <c r="C283" i="1"/>
  <c r="I265" i="1"/>
  <c r="H265" i="1"/>
  <c r="G265" i="1"/>
  <c r="F265" i="1"/>
  <c r="E265" i="1"/>
  <c r="D265" i="1"/>
  <c r="C265" i="1"/>
  <c r="I260" i="1"/>
  <c r="H260" i="1"/>
  <c r="G260" i="1"/>
  <c r="F260" i="1"/>
  <c r="E260" i="1"/>
  <c r="D260" i="1"/>
  <c r="C260" i="1"/>
  <c r="I259" i="1"/>
  <c r="H259" i="1"/>
  <c r="G259" i="1"/>
  <c r="F259" i="1"/>
  <c r="E259" i="1"/>
  <c r="D259" i="1"/>
  <c r="C259" i="1"/>
  <c r="I258" i="1"/>
  <c r="H258" i="1"/>
  <c r="G258" i="1"/>
  <c r="F258" i="1"/>
  <c r="E258" i="1"/>
  <c r="D258" i="1"/>
  <c r="C258" i="1"/>
  <c r="I257" i="1"/>
  <c r="H257" i="1"/>
  <c r="G257" i="1"/>
  <c r="F257" i="1"/>
  <c r="E257" i="1"/>
  <c r="D257" i="1"/>
  <c r="C257" i="1"/>
  <c r="I256" i="1"/>
  <c r="H256" i="1"/>
  <c r="G256" i="1"/>
  <c r="F256" i="1"/>
  <c r="E256" i="1"/>
  <c r="D256" i="1"/>
  <c r="C256" i="1"/>
  <c r="I255" i="1"/>
  <c r="H255" i="1"/>
  <c r="G255" i="1"/>
  <c r="F255" i="1"/>
  <c r="E255" i="1"/>
  <c r="D255" i="1"/>
  <c r="C255" i="1"/>
  <c r="I254" i="1"/>
  <c r="H254" i="1"/>
  <c r="G254" i="1"/>
  <c r="F254" i="1"/>
  <c r="E254" i="1"/>
  <c r="D254" i="1"/>
  <c r="C254" i="1"/>
  <c r="I253" i="1"/>
  <c r="H253" i="1"/>
  <c r="G253" i="1"/>
  <c r="F253" i="1"/>
  <c r="E253" i="1"/>
  <c r="D253" i="1"/>
  <c r="C253" i="1"/>
  <c r="I252" i="1"/>
  <c r="H252" i="1"/>
  <c r="G252" i="1"/>
  <c r="F252" i="1"/>
  <c r="E252" i="1"/>
  <c r="D252" i="1"/>
  <c r="C252" i="1"/>
  <c r="I251" i="1"/>
  <c r="H251" i="1"/>
  <c r="G251" i="1"/>
  <c r="F251" i="1"/>
  <c r="E251" i="1"/>
  <c r="D251" i="1"/>
  <c r="C251" i="1"/>
  <c r="I250" i="1"/>
  <c r="H250" i="1"/>
  <c r="G250" i="1"/>
  <c r="F250" i="1"/>
  <c r="E250" i="1"/>
  <c r="D250" i="1"/>
  <c r="C250" i="1"/>
  <c r="I249" i="1"/>
  <c r="H249" i="1"/>
  <c r="G249" i="1"/>
  <c r="F249" i="1"/>
  <c r="E249" i="1"/>
  <c r="D249" i="1"/>
  <c r="C249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K234" i="1"/>
  <c r="J234" i="1"/>
  <c r="J229" i="1"/>
  <c r="J228" i="1"/>
  <c r="J227" i="1"/>
  <c r="J226" i="1"/>
  <c r="J225" i="1"/>
  <c r="J224" i="1"/>
  <c r="J223" i="1"/>
  <c r="I223" i="1"/>
  <c r="H223" i="1"/>
  <c r="G223" i="1"/>
  <c r="F223" i="1"/>
  <c r="E223" i="1"/>
  <c r="D223" i="1"/>
  <c r="C223" i="1"/>
  <c r="J222" i="1"/>
  <c r="I222" i="1"/>
  <c r="H222" i="1"/>
  <c r="G222" i="1"/>
  <c r="F222" i="1"/>
  <c r="E222" i="1"/>
  <c r="D222" i="1"/>
  <c r="C222" i="1"/>
  <c r="J221" i="1"/>
  <c r="I221" i="1"/>
  <c r="H221" i="1"/>
  <c r="G221" i="1"/>
  <c r="F221" i="1"/>
  <c r="E221" i="1"/>
  <c r="D221" i="1"/>
  <c r="C221" i="1"/>
  <c r="J220" i="1"/>
  <c r="I220" i="1"/>
  <c r="H220" i="1"/>
  <c r="G220" i="1"/>
  <c r="F220" i="1"/>
  <c r="E220" i="1"/>
  <c r="D220" i="1"/>
  <c r="C220" i="1"/>
  <c r="J219" i="1"/>
  <c r="I219" i="1"/>
  <c r="H219" i="1"/>
  <c r="G219" i="1"/>
  <c r="F219" i="1"/>
  <c r="E219" i="1"/>
  <c r="D219" i="1"/>
  <c r="C219" i="1"/>
  <c r="J218" i="1"/>
  <c r="I218" i="1"/>
  <c r="H218" i="1"/>
  <c r="G218" i="1"/>
  <c r="F218" i="1"/>
  <c r="E218" i="1"/>
  <c r="D218" i="1"/>
  <c r="C218" i="1"/>
  <c r="I217" i="1"/>
  <c r="H217" i="1"/>
  <c r="G217" i="1"/>
  <c r="F217" i="1"/>
  <c r="E217" i="1"/>
  <c r="D217" i="1"/>
  <c r="C217" i="1"/>
  <c r="I216" i="1"/>
  <c r="H216" i="1"/>
  <c r="G216" i="1"/>
  <c r="F216" i="1"/>
  <c r="E216" i="1"/>
  <c r="D216" i="1"/>
  <c r="C216" i="1"/>
  <c r="I215" i="1"/>
  <c r="H215" i="1"/>
  <c r="G215" i="1"/>
  <c r="F215" i="1"/>
  <c r="E215" i="1"/>
  <c r="D215" i="1"/>
  <c r="C215" i="1"/>
  <c r="I214" i="1"/>
  <c r="H214" i="1"/>
  <c r="G214" i="1"/>
  <c r="F214" i="1"/>
  <c r="E214" i="1"/>
  <c r="D214" i="1"/>
  <c r="C214" i="1"/>
  <c r="I213" i="1"/>
  <c r="H213" i="1"/>
  <c r="G213" i="1"/>
  <c r="F213" i="1"/>
  <c r="E213" i="1"/>
  <c r="D213" i="1"/>
  <c r="C213" i="1"/>
  <c r="I212" i="1"/>
  <c r="H212" i="1"/>
  <c r="G212" i="1"/>
  <c r="F212" i="1"/>
  <c r="E212" i="1"/>
  <c r="D212" i="1"/>
  <c r="C212" i="1"/>
  <c r="I184" i="1"/>
  <c r="H184" i="1"/>
  <c r="G184" i="1"/>
  <c r="F184" i="1"/>
  <c r="E184" i="1"/>
  <c r="D184" i="1"/>
  <c r="C184" i="1"/>
  <c r="I183" i="1"/>
  <c r="H183" i="1"/>
  <c r="G183" i="1"/>
  <c r="F183" i="1"/>
  <c r="E183" i="1"/>
  <c r="D183" i="1"/>
  <c r="C183" i="1"/>
  <c r="I182" i="1"/>
  <c r="H182" i="1"/>
  <c r="G182" i="1"/>
  <c r="F182" i="1"/>
  <c r="E182" i="1"/>
  <c r="D182" i="1"/>
  <c r="C182" i="1"/>
  <c r="I181" i="1"/>
  <c r="H181" i="1"/>
  <c r="G181" i="1"/>
  <c r="F181" i="1"/>
  <c r="E181" i="1"/>
  <c r="D181" i="1"/>
  <c r="C181" i="1"/>
  <c r="I180" i="1"/>
  <c r="H180" i="1"/>
  <c r="G180" i="1"/>
  <c r="F180" i="1"/>
  <c r="E180" i="1"/>
  <c r="D180" i="1"/>
  <c r="C180" i="1"/>
  <c r="I179" i="1"/>
  <c r="H179" i="1"/>
  <c r="G179" i="1"/>
  <c r="F179" i="1"/>
  <c r="E179" i="1"/>
  <c r="D179" i="1"/>
  <c r="C179" i="1"/>
  <c r="I178" i="1"/>
  <c r="H178" i="1"/>
  <c r="G178" i="1"/>
  <c r="F178" i="1"/>
  <c r="E178" i="1"/>
  <c r="D178" i="1"/>
  <c r="C178" i="1"/>
  <c r="I177" i="1"/>
  <c r="H177" i="1"/>
  <c r="G177" i="1"/>
  <c r="F177" i="1"/>
  <c r="E177" i="1"/>
  <c r="D177" i="1"/>
  <c r="C177" i="1"/>
  <c r="I176" i="1"/>
  <c r="H176" i="1"/>
  <c r="G176" i="1"/>
  <c r="F176" i="1"/>
  <c r="E176" i="1"/>
  <c r="D176" i="1"/>
  <c r="C176" i="1"/>
  <c r="I175" i="1"/>
  <c r="H175" i="1"/>
  <c r="G175" i="1"/>
  <c r="F175" i="1"/>
  <c r="E175" i="1"/>
  <c r="D175" i="1"/>
  <c r="C175" i="1"/>
  <c r="I174" i="1"/>
  <c r="H174" i="1"/>
  <c r="G174" i="1"/>
  <c r="F174" i="1"/>
  <c r="E174" i="1"/>
  <c r="D174" i="1"/>
  <c r="C174" i="1"/>
  <c r="I173" i="1"/>
  <c r="H173" i="1"/>
  <c r="G173" i="1"/>
  <c r="F173" i="1"/>
  <c r="E173" i="1"/>
  <c r="D173" i="1"/>
  <c r="C173" i="1"/>
  <c r="I148" i="1"/>
  <c r="H148" i="1"/>
  <c r="G148" i="1"/>
  <c r="F148" i="1"/>
  <c r="E148" i="1"/>
  <c r="D148" i="1"/>
  <c r="C148" i="1"/>
  <c r="I147" i="1"/>
  <c r="H147" i="1"/>
  <c r="G147" i="1"/>
  <c r="F147" i="1"/>
  <c r="E147" i="1"/>
  <c r="D147" i="1"/>
  <c r="C147" i="1"/>
  <c r="I146" i="1"/>
  <c r="H146" i="1"/>
  <c r="G146" i="1"/>
  <c r="F146" i="1"/>
  <c r="E146" i="1"/>
  <c r="D146" i="1"/>
  <c r="C146" i="1"/>
  <c r="I145" i="1"/>
  <c r="H145" i="1"/>
  <c r="G145" i="1"/>
  <c r="F145" i="1"/>
  <c r="E145" i="1"/>
  <c r="D145" i="1"/>
  <c r="C145" i="1"/>
  <c r="I144" i="1"/>
  <c r="H144" i="1"/>
  <c r="G144" i="1"/>
  <c r="F144" i="1"/>
  <c r="E144" i="1"/>
  <c r="D144" i="1"/>
  <c r="C144" i="1"/>
  <c r="I143" i="1"/>
  <c r="H143" i="1"/>
  <c r="G143" i="1"/>
  <c r="F143" i="1"/>
  <c r="E143" i="1"/>
  <c r="D143" i="1"/>
  <c r="C143" i="1"/>
  <c r="I142" i="1"/>
  <c r="H142" i="1"/>
  <c r="G142" i="1"/>
  <c r="F142" i="1"/>
  <c r="E142" i="1"/>
  <c r="D142" i="1"/>
  <c r="C142" i="1"/>
  <c r="I141" i="1"/>
  <c r="H141" i="1"/>
  <c r="G141" i="1"/>
  <c r="F141" i="1"/>
  <c r="E141" i="1"/>
  <c r="D141" i="1"/>
  <c r="C141" i="1"/>
  <c r="I140" i="1"/>
  <c r="H140" i="1"/>
  <c r="G140" i="1"/>
  <c r="F140" i="1"/>
  <c r="E140" i="1"/>
  <c r="D140" i="1"/>
  <c r="C140" i="1"/>
  <c r="I139" i="1"/>
  <c r="H139" i="1"/>
  <c r="G139" i="1"/>
  <c r="F139" i="1"/>
  <c r="E139" i="1"/>
  <c r="D139" i="1"/>
  <c r="C139" i="1"/>
  <c r="I138" i="1"/>
  <c r="H138" i="1"/>
  <c r="G138" i="1"/>
  <c r="F138" i="1"/>
  <c r="E138" i="1"/>
  <c r="D138" i="1"/>
  <c r="C138" i="1"/>
  <c r="I137" i="1"/>
  <c r="H137" i="1"/>
  <c r="G137" i="1"/>
  <c r="F137" i="1"/>
  <c r="E137" i="1"/>
  <c r="D137" i="1"/>
  <c r="C137" i="1"/>
  <c r="I130" i="1"/>
  <c r="H130" i="1"/>
  <c r="G130" i="1"/>
  <c r="F130" i="1"/>
  <c r="E130" i="1"/>
  <c r="D130" i="1"/>
  <c r="C130" i="1"/>
  <c r="I129" i="1"/>
  <c r="H129" i="1"/>
  <c r="G129" i="1"/>
  <c r="F129" i="1"/>
  <c r="E129" i="1"/>
  <c r="D129" i="1"/>
  <c r="C129" i="1"/>
  <c r="I128" i="1"/>
  <c r="H128" i="1"/>
  <c r="G128" i="1"/>
  <c r="F128" i="1"/>
  <c r="E128" i="1"/>
  <c r="D128" i="1"/>
  <c r="C128" i="1"/>
  <c r="I127" i="1"/>
  <c r="H127" i="1"/>
  <c r="G127" i="1"/>
  <c r="F127" i="1"/>
  <c r="E127" i="1"/>
  <c r="D127" i="1"/>
  <c r="C127" i="1"/>
  <c r="I126" i="1"/>
  <c r="H126" i="1"/>
  <c r="G126" i="1"/>
  <c r="F126" i="1"/>
  <c r="E126" i="1"/>
  <c r="D126" i="1"/>
  <c r="C126" i="1"/>
  <c r="I125" i="1"/>
  <c r="H125" i="1"/>
  <c r="G125" i="1"/>
  <c r="F125" i="1"/>
  <c r="E125" i="1"/>
  <c r="D125" i="1"/>
  <c r="C125" i="1"/>
  <c r="I124" i="1"/>
  <c r="H124" i="1"/>
  <c r="G124" i="1"/>
  <c r="F124" i="1"/>
  <c r="E124" i="1"/>
  <c r="D124" i="1"/>
  <c r="C124" i="1"/>
  <c r="I123" i="1"/>
  <c r="H123" i="1"/>
  <c r="G123" i="1"/>
  <c r="F123" i="1"/>
  <c r="E123" i="1"/>
  <c r="D123" i="1"/>
  <c r="C123" i="1"/>
  <c r="I122" i="1"/>
  <c r="H122" i="1"/>
  <c r="G122" i="1"/>
  <c r="F122" i="1"/>
  <c r="E122" i="1"/>
  <c r="D122" i="1"/>
  <c r="C122" i="1"/>
  <c r="I121" i="1"/>
  <c r="H121" i="1"/>
  <c r="G121" i="1"/>
  <c r="F121" i="1"/>
  <c r="E121" i="1"/>
  <c r="D121" i="1"/>
  <c r="C121" i="1"/>
  <c r="I120" i="1"/>
  <c r="H120" i="1"/>
  <c r="G120" i="1"/>
  <c r="F120" i="1"/>
  <c r="E120" i="1"/>
  <c r="D120" i="1"/>
  <c r="C120" i="1"/>
  <c r="I119" i="1"/>
  <c r="H119" i="1"/>
  <c r="G119" i="1"/>
  <c r="F119" i="1"/>
  <c r="E119" i="1"/>
  <c r="D119" i="1"/>
  <c r="C119" i="1"/>
  <c r="I100" i="1"/>
  <c r="H100" i="1"/>
  <c r="G100" i="1"/>
  <c r="F100" i="1"/>
  <c r="E100" i="1"/>
  <c r="D100" i="1"/>
  <c r="C100" i="1"/>
  <c r="I99" i="1"/>
  <c r="H99" i="1"/>
  <c r="G99" i="1"/>
  <c r="F99" i="1"/>
  <c r="E99" i="1"/>
  <c r="D99" i="1"/>
  <c r="C99" i="1"/>
  <c r="I98" i="1"/>
  <c r="H98" i="1"/>
  <c r="G98" i="1"/>
  <c r="F98" i="1"/>
  <c r="E98" i="1"/>
  <c r="D98" i="1"/>
  <c r="C98" i="1"/>
  <c r="I97" i="1"/>
  <c r="H97" i="1"/>
  <c r="G97" i="1"/>
  <c r="F97" i="1"/>
  <c r="E97" i="1"/>
  <c r="D97" i="1"/>
  <c r="C97" i="1"/>
  <c r="I96" i="1"/>
  <c r="H96" i="1"/>
  <c r="G96" i="1"/>
  <c r="F96" i="1"/>
  <c r="E96" i="1"/>
  <c r="D96" i="1"/>
  <c r="C96" i="1"/>
  <c r="I95" i="1"/>
  <c r="H95" i="1"/>
  <c r="G95" i="1"/>
  <c r="F95" i="1"/>
  <c r="E95" i="1"/>
  <c r="D95" i="1"/>
  <c r="C95" i="1"/>
  <c r="I94" i="1"/>
  <c r="H94" i="1"/>
  <c r="G94" i="1"/>
  <c r="F94" i="1"/>
  <c r="E94" i="1"/>
  <c r="D94" i="1"/>
  <c r="C94" i="1"/>
  <c r="I93" i="1"/>
  <c r="H93" i="1"/>
  <c r="G93" i="1"/>
  <c r="F93" i="1"/>
  <c r="E93" i="1"/>
  <c r="D93" i="1"/>
  <c r="C93" i="1"/>
  <c r="I92" i="1"/>
  <c r="H92" i="1"/>
  <c r="G92" i="1"/>
  <c r="F92" i="1"/>
  <c r="E92" i="1"/>
  <c r="D92" i="1"/>
  <c r="C92" i="1"/>
  <c r="I91" i="1"/>
  <c r="H91" i="1"/>
  <c r="G91" i="1"/>
  <c r="F91" i="1"/>
  <c r="E91" i="1"/>
  <c r="D91" i="1"/>
  <c r="C91" i="1"/>
  <c r="I90" i="1"/>
  <c r="H90" i="1"/>
  <c r="G90" i="1"/>
  <c r="F90" i="1"/>
  <c r="E90" i="1"/>
  <c r="D90" i="1"/>
  <c r="C90" i="1"/>
  <c r="I89" i="1"/>
  <c r="H89" i="1"/>
  <c r="G89" i="1"/>
  <c r="F89" i="1"/>
  <c r="E89" i="1"/>
  <c r="D89" i="1"/>
  <c r="C89" i="1"/>
  <c r="I66" i="1"/>
  <c r="H66" i="1"/>
  <c r="G66" i="1"/>
  <c r="F66" i="1"/>
  <c r="E66" i="1"/>
  <c r="D66" i="1"/>
  <c r="C66" i="1"/>
  <c r="I65" i="1"/>
  <c r="H65" i="1"/>
  <c r="G65" i="1"/>
  <c r="F65" i="1"/>
  <c r="E65" i="1"/>
  <c r="D65" i="1"/>
  <c r="C65" i="1"/>
  <c r="I64" i="1"/>
  <c r="H64" i="1"/>
  <c r="G64" i="1"/>
  <c r="F64" i="1"/>
  <c r="E64" i="1"/>
  <c r="D64" i="1"/>
  <c r="C64" i="1"/>
  <c r="I63" i="1"/>
  <c r="H63" i="1"/>
  <c r="G63" i="1"/>
  <c r="F63" i="1"/>
  <c r="E63" i="1"/>
  <c r="D63" i="1"/>
  <c r="C63" i="1"/>
  <c r="I62" i="1"/>
  <c r="H62" i="1"/>
  <c r="G62" i="1"/>
  <c r="F62" i="1"/>
  <c r="E62" i="1"/>
  <c r="D62" i="1"/>
  <c r="C62" i="1"/>
  <c r="I61" i="1"/>
  <c r="H61" i="1"/>
  <c r="G61" i="1"/>
  <c r="F61" i="1"/>
  <c r="E61" i="1"/>
  <c r="D61" i="1"/>
  <c r="C61" i="1"/>
  <c r="I60" i="1"/>
  <c r="H60" i="1"/>
  <c r="G60" i="1"/>
  <c r="F60" i="1"/>
  <c r="E60" i="1"/>
  <c r="D60" i="1"/>
  <c r="C60" i="1"/>
  <c r="I59" i="1"/>
  <c r="H59" i="1"/>
  <c r="G59" i="1"/>
  <c r="F59" i="1"/>
  <c r="E59" i="1"/>
  <c r="D59" i="1"/>
  <c r="C59" i="1"/>
  <c r="I58" i="1"/>
  <c r="H58" i="1"/>
  <c r="G58" i="1"/>
  <c r="F58" i="1"/>
  <c r="E58" i="1"/>
  <c r="D58" i="1"/>
  <c r="C58" i="1"/>
  <c r="I57" i="1"/>
  <c r="H57" i="1"/>
  <c r="G57" i="1"/>
  <c r="F57" i="1"/>
  <c r="E57" i="1"/>
  <c r="D57" i="1"/>
  <c r="C57" i="1"/>
  <c r="I56" i="1"/>
  <c r="H56" i="1"/>
  <c r="G56" i="1"/>
  <c r="F56" i="1"/>
  <c r="E56" i="1"/>
  <c r="D56" i="1"/>
  <c r="C56" i="1"/>
  <c r="I55" i="1"/>
  <c r="H55" i="1"/>
  <c r="G55" i="1"/>
  <c r="F55" i="1"/>
  <c r="E55" i="1"/>
  <c r="D55" i="1"/>
  <c r="C55" i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K35" i="2"/>
  <c r="J35" i="2"/>
  <c r="K34" i="2"/>
  <c r="J34" i="2"/>
  <c r="K33" i="2"/>
  <c r="J33" i="2"/>
  <c r="J28" i="2"/>
  <c r="I28" i="2"/>
  <c r="H28" i="2"/>
  <c r="H29" i="2" s="1"/>
  <c r="G28" i="2"/>
  <c r="G29" i="2" s="1"/>
  <c r="F28" i="2"/>
  <c r="F29" i="2" s="1"/>
  <c r="E28" i="2"/>
  <c r="E29" i="2" s="1"/>
  <c r="D28" i="2"/>
  <c r="D29" i="2" s="1"/>
  <c r="J27" i="2"/>
  <c r="I27" i="2"/>
  <c r="K27" i="2" s="1"/>
  <c r="K26" i="2"/>
  <c r="J24" i="2"/>
  <c r="I24" i="2"/>
  <c r="H24" i="2"/>
  <c r="G24" i="2"/>
  <c r="F24" i="2"/>
  <c r="E24" i="2"/>
  <c r="D24" i="2"/>
  <c r="L23" i="2"/>
  <c r="K22" i="2"/>
  <c r="J22" i="2"/>
  <c r="K21" i="2"/>
  <c r="N20" i="2"/>
  <c r="J20" i="2"/>
  <c r="I20" i="2"/>
  <c r="H20" i="2"/>
  <c r="G20" i="2"/>
  <c r="F20" i="2"/>
  <c r="E20" i="2"/>
  <c r="E23" i="2" s="1"/>
  <c r="D20" i="2"/>
  <c r="D30" i="2" s="1"/>
  <c r="S19" i="2"/>
  <c r="R19" i="2"/>
  <c r="K19" i="2"/>
  <c r="S18" i="2"/>
  <c r="R18" i="2"/>
  <c r="K18" i="2"/>
  <c r="S17" i="2"/>
  <c r="R17" i="2"/>
  <c r="K17" i="2"/>
  <c r="Q17" i="2" s="1"/>
  <c r="S16" i="2"/>
  <c r="K16" i="2"/>
  <c r="Q16" i="2" s="1"/>
  <c r="Q15" i="2"/>
  <c r="K15" i="2"/>
  <c r="S14" i="2"/>
  <c r="R14" i="2"/>
  <c r="Q14" i="2"/>
  <c r="K14" i="2"/>
  <c r="S13" i="2"/>
  <c r="R13" i="2"/>
  <c r="Q13" i="2"/>
  <c r="K13" i="2"/>
  <c r="S12" i="2"/>
  <c r="R12" i="2"/>
  <c r="Q12" i="2"/>
  <c r="K12" i="2"/>
  <c r="S11" i="2"/>
  <c r="R11" i="2"/>
  <c r="Q11" i="2"/>
  <c r="K11" i="2"/>
  <c r="S10" i="2"/>
  <c r="R10" i="2"/>
  <c r="Q10" i="2"/>
  <c r="K10" i="2"/>
  <c r="S9" i="2"/>
  <c r="R9" i="2"/>
  <c r="Q9" i="2"/>
  <c r="K9" i="2"/>
  <c r="S8" i="2"/>
  <c r="R8" i="2"/>
  <c r="Q8" i="2"/>
  <c r="K8" i="2"/>
  <c r="H30" i="2" l="1"/>
  <c r="J29" i="2"/>
  <c r="J30" i="2"/>
  <c r="K24" i="2"/>
  <c r="F30" i="2"/>
  <c r="I29" i="2"/>
  <c r="K29" i="2" s="1"/>
  <c r="Q18" i="2"/>
  <c r="J23" i="2"/>
  <c r="G30" i="2"/>
  <c r="K28" i="2"/>
  <c r="I25" i="2"/>
  <c r="E30" i="2"/>
  <c r="F23" i="2"/>
  <c r="F25" i="2"/>
  <c r="J25" i="2"/>
  <c r="J36" i="2"/>
  <c r="E25" i="2"/>
  <c r="I30" i="2"/>
  <c r="K20" i="2"/>
  <c r="G23" i="2"/>
  <c r="G25" i="2"/>
  <c r="K36" i="2"/>
  <c r="D23" i="2"/>
  <c r="H23" i="2"/>
  <c r="D25" i="2"/>
  <c r="H25" i="2"/>
  <c r="J37" i="2" l="1"/>
  <c r="J38" i="2" s="1"/>
  <c r="L40" i="2" s="1"/>
  <c r="M40" i="2" s="1"/>
  <c r="K30" i="2"/>
  <c r="K23" i="2"/>
  <c r="K25" i="2"/>
</calcChain>
</file>

<file path=xl/sharedStrings.xml><?xml version="1.0" encoding="utf-8"?>
<sst xmlns="http://schemas.openxmlformats.org/spreadsheetml/2006/main" count="758" uniqueCount="227">
  <si>
    <t>Přehled o plnění vybraných daní v roce 2025</t>
  </si>
  <si>
    <t>Příjmy tř. 1</t>
  </si>
  <si>
    <t>(pořadová čísla k tabulce "Příjmová část rozpočtu roku 2025 - MMCH")</t>
  </si>
  <si>
    <t>pozn. pol. 1111 rozpočtováno dohromady s 103/123</t>
  </si>
  <si>
    <t>karta PPR</t>
  </si>
  <si>
    <t>103/123</t>
  </si>
  <si>
    <t>103/126</t>
  </si>
  <si>
    <t>103/12</t>
  </si>
  <si>
    <t>103/14</t>
  </si>
  <si>
    <t>103/13</t>
  </si>
  <si>
    <t>103/124</t>
  </si>
  <si>
    <t>103/16</t>
  </si>
  <si>
    <t>v tis. Kč/položka</t>
  </si>
  <si>
    <t>pol. 1111</t>
  </si>
  <si>
    <t>pol. 1112</t>
  </si>
  <si>
    <t>pol. 1113</t>
  </si>
  <si>
    <t>pol. 1121</t>
  </si>
  <si>
    <t>pol. 1211</t>
  </si>
  <si>
    <t>pol. 1511</t>
  </si>
  <si>
    <t>Loterijní daň</t>
  </si>
  <si>
    <t>číslo řádku</t>
  </si>
  <si>
    <t>ř. 1a</t>
  </si>
  <si>
    <t>ř. 3</t>
  </si>
  <si>
    <t>ř. 4</t>
  </si>
  <si>
    <t>ř. 6</t>
  </si>
  <si>
    <t>ř. 5</t>
  </si>
  <si>
    <t>ř. 1 b</t>
  </si>
  <si>
    <t>ř. 20</t>
  </si>
  <si>
    <t>Měsíc</t>
  </si>
  <si>
    <t>DP FO ZČ</t>
  </si>
  <si>
    <t>DPFO</t>
  </si>
  <si>
    <t>DPFO - srážka</t>
  </si>
  <si>
    <t>DPPO</t>
  </si>
  <si>
    <t>DPH</t>
  </si>
  <si>
    <t>DPFO 1,5%</t>
  </si>
  <si>
    <t>Daň z nemovitosti</t>
  </si>
  <si>
    <t>Celkem</t>
  </si>
  <si>
    <t>Daň z hazardu (pol. 1381,1385,1386,1387)</t>
  </si>
  <si>
    <t>skut</t>
  </si>
  <si>
    <t>absol</t>
  </si>
  <si>
    <t>bench</t>
  </si>
  <si>
    <t>Leden</t>
  </si>
  <si>
    <t>Únor</t>
  </si>
  <si>
    <t>Březen</t>
  </si>
  <si>
    <t>Duben</t>
  </si>
  <si>
    <t>Květen</t>
  </si>
  <si>
    <t>Červen</t>
  </si>
  <si>
    <t>Červenec</t>
  </si>
  <si>
    <t xml:space="preserve">Srpen </t>
  </si>
  <si>
    <t>Září</t>
  </si>
  <si>
    <t>Říjen</t>
  </si>
  <si>
    <t>Listopad</t>
  </si>
  <si>
    <t>Prosinec</t>
  </si>
  <si>
    <t>SR 2025</t>
  </si>
  <si>
    <t>UR 2025</t>
  </si>
  <si>
    <t>% plnění</t>
  </si>
  <si>
    <t>ndf</t>
  </si>
  <si>
    <t>Výlučná daň</t>
  </si>
  <si>
    <t>Plán k datu (PL) = x/12</t>
  </si>
  <si>
    <t xml:space="preserve">Rozdíl SK-PL </t>
  </si>
  <si>
    <t>(město platí samo sobě)</t>
  </si>
  <si>
    <t>UR 2024</t>
  </si>
  <si>
    <t>Daň z příjmu právnických osob</t>
  </si>
  <si>
    <t>za obce (pol. 1122)</t>
  </si>
  <si>
    <t>SK 2025 - SK 2024</t>
  </si>
  <si>
    <t>Úpravy rozpočtu sdílených daní</t>
  </si>
  <si>
    <t>sdílené daně</t>
  </si>
  <si>
    <t>výlučné daně</t>
  </si>
  <si>
    <r>
      <rPr>
        <sz val="7"/>
        <rFont val="Calibri"/>
        <charset val="238"/>
        <scheme val="minor"/>
      </rPr>
      <t xml:space="preserve">Poznámka:                                                     </t>
    </r>
    <r>
      <rPr>
        <strike/>
        <sz val="7"/>
        <rFont val="Calibri"/>
        <charset val="238"/>
        <scheme val="minor"/>
      </rPr>
      <t xml:space="preserve">         </t>
    </r>
  </si>
  <si>
    <t>tis. Kč</t>
  </si>
  <si>
    <t>RM 26.05</t>
  </si>
  <si>
    <t>CELKEM</t>
  </si>
  <si>
    <t>Rozdíl = UR-SR</t>
  </si>
  <si>
    <t xml:space="preserve">SK </t>
  </si>
  <si>
    <t>SK daní celkem</t>
  </si>
  <si>
    <t>Rekapitulace meziměsíční změny</t>
  </si>
  <si>
    <r>
      <rPr>
        <b/>
        <sz val="12"/>
        <rFont val="Calibri"/>
        <charset val="238"/>
      </rPr>
      <t>Σ</t>
    </r>
    <r>
      <rPr>
        <b/>
        <sz val="12"/>
        <rFont val="Calibri"/>
        <charset val="238"/>
        <scheme val="minor"/>
      </rPr>
      <t xml:space="preserve"> % plnění</t>
    </r>
  </si>
  <si>
    <t>Meziroční změna                 2025-2024 v mil.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</si>
  <si>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</si>
  <si>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</si>
  <si>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</si>
  <si>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</si>
  <si>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</si>
  <si>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</si>
  <si>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</si>
  <si>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</si>
  <si>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</si>
  <si>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 xml:space="preserve">říjen </t>
  </si>
  <si>
    <t>listopad</t>
  </si>
  <si>
    <t>prosinec</t>
  </si>
  <si>
    <t>Ing. Jan Mareš, MPA, LL.M.</t>
  </si>
  <si>
    <t>vedoucí odboru ekonomiky</t>
  </si>
  <si>
    <t>ř. 2</t>
  </si>
  <si>
    <t>Upravený rozpočet</t>
  </si>
  <si>
    <t>DPFO-srážka</t>
  </si>
  <si>
    <t>SK 01/2024</t>
  </si>
  <si>
    <t>SK 02/2024</t>
  </si>
  <si>
    <t>SK 03/2024</t>
  </si>
  <si>
    <t>SK 04/2024</t>
  </si>
  <si>
    <t>SK 05/2024</t>
  </si>
  <si>
    <t>SK 06/2024</t>
  </si>
  <si>
    <t>SK 07/2024</t>
  </si>
  <si>
    <t>SK 08/2024</t>
  </si>
  <si>
    <t>SK 09/2024</t>
  </si>
  <si>
    <t>SK 10/2024</t>
  </si>
  <si>
    <t>SK 11/2024</t>
  </si>
  <si>
    <t>SK 12/2024</t>
  </si>
  <si>
    <t>kumulace</t>
  </si>
  <si>
    <t>SK 01/2023</t>
  </si>
  <si>
    <t>SK 02/2023</t>
  </si>
  <si>
    <t>SK 03/2023</t>
  </si>
  <si>
    <t>SK 04/2023</t>
  </si>
  <si>
    <t>SK 05/2023</t>
  </si>
  <si>
    <t>SK 06/2023</t>
  </si>
  <si>
    <t>SK 07/2023</t>
  </si>
  <si>
    <t>SK 08/2023</t>
  </si>
  <si>
    <t>SK 09/2023</t>
  </si>
  <si>
    <t>SK 10/2023</t>
  </si>
  <si>
    <t>SK 11/2023</t>
  </si>
  <si>
    <t>SK 12/2023</t>
  </si>
  <si>
    <t>SK 01/2022</t>
  </si>
  <si>
    <t>SK 02/2022</t>
  </si>
  <si>
    <t>SK 03/2022</t>
  </si>
  <si>
    <t>SK 04/2022</t>
  </si>
  <si>
    <t>SK 05/2022</t>
  </si>
  <si>
    <t>SK 06/2022</t>
  </si>
  <si>
    <t>SK 07/2022</t>
  </si>
  <si>
    <t>SK 08/2022</t>
  </si>
  <si>
    <t>SK 09/2022</t>
  </si>
  <si>
    <t>SK 10/2022</t>
  </si>
  <si>
    <t>SK 11/2022</t>
  </si>
  <si>
    <t>SK 12/2022</t>
  </si>
  <si>
    <t>SK 01/2021</t>
  </si>
  <si>
    <t>SK 02/2021</t>
  </si>
  <si>
    <t>SK 03/2021</t>
  </si>
  <si>
    <t>SK 04/2021</t>
  </si>
  <si>
    <t>SK 05/2021</t>
  </si>
  <si>
    <t>SK 06/2021</t>
  </si>
  <si>
    <t>SK 07/2021</t>
  </si>
  <si>
    <t>SK 08/2021</t>
  </si>
  <si>
    <t>SK 09/2021</t>
  </si>
  <si>
    <t>SK 10/2021</t>
  </si>
  <si>
    <t>SK 11/2021</t>
  </si>
  <si>
    <t>SK 12/2021</t>
  </si>
  <si>
    <t>SK 01/2020</t>
  </si>
  <si>
    <t>SK 02/2020</t>
  </si>
  <si>
    <t>SK 03/2020</t>
  </si>
  <si>
    <t>SK 04/2020</t>
  </si>
  <si>
    <t>SK 05/2020</t>
  </si>
  <si>
    <t>SK 06/2020</t>
  </si>
  <si>
    <t>SK 07/2020</t>
  </si>
  <si>
    <t>SK 08/2020</t>
  </si>
  <si>
    <t>SK 09/2020</t>
  </si>
  <si>
    <t>SK 10/2020</t>
  </si>
  <si>
    <t>SK 11/2020</t>
  </si>
  <si>
    <t>SK 12/2020</t>
  </si>
  <si>
    <t>SK 01/2019</t>
  </si>
  <si>
    <t>SK 02/2019</t>
  </si>
  <si>
    <t>SK 03/2019</t>
  </si>
  <si>
    <t>SK 04/2019</t>
  </si>
  <si>
    <t>SK 05/2019</t>
  </si>
  <si>
    <t>SK 06/2019</t>
  </si>
  <si>
    <t>SK 07/2019</t>
  </si>
  <si>
    <t>SK 08/2019</t>
  </si>
  <si>
    <t>SK 09/2019</t>
  </si>
  <si>
    <t>SK 10/2019</t>
  </si>
  <si>
    <t>SK 11/2019</t>
  </si>
  <si>
    <t>SK 12/2019</t>
  </si>
  <si>
    <t>SK 01/2018</t>
  </si>
  <si>
    <t>SK 02/2018</t>
  </si>
  <si>
    <t>SK 03/2018</t>
  </si>
  <si>
    <t>SK 04/2018</t>
  </si>
  <si>
    <t>SK 05/2018</t>
  </si>
  <si>
    <t>SK 06/2018</t>
  </si>
  <si>
    <t>SK 07/2018</t>
  </si>
  <si>
    <t>SK 08/2018</t>
  </si>
  <si>
    <t>SK 09/2018</t>
  </si>
  <si>
    <t>SK 10/2018</t>
  </si>
  <si>
    <t>SK 11/2018</t>
  </si>
  <si>
    <t>SK 12/2018</t>
  </si>
  <si>
    <t>pol</t>
  </si>
  <si>
    <t>1111</t>
  </si>
  <si>
    <t>1112</t>
  </si>
  <si>
    <t>Daň z příjmů FO závislá čin. a požitky</t>
  </si>
  <si>
    <t>Daň z příjmů OSVČ</t>
  </si>
  <si>
    <t>DPFO - 30%</t>
  </si>
  <si>
    <t>SK 01/2017</t>
  </si>
  <si>
    <t>SK 02/2017</t>
  </si>
  <si>
    <t>SK 03/2017</t>
  </si>
  <si>
    <t>SK 04/2017</t>
  </si>
  <si>
    <t>SK 05/2017</t>
  </si>
  <si>
    <t>SK 06/2017</t>
  </si>
  <si>
    <t>SK 07/2017</t>
  </si>
  <si>
    <t>SK 08/2017</t>
  </si>
  <si>
    <t>SK 09/2017</t>
  </si>
  <si>
    <t>SK 10/2017</t>
  </si>
  <si>
    <t>SK 11/2017</t>
  </si>
  <si>
    <t>SK 12/2017</t>
  </si>
  <si>
    <t>Pol</t>
  </si>
  <si>
    <t>Zkratka položky</t>
  </si>
  <si>
    <t>SK 01/2016</t>
  </si>
  <si>
    <t>SK 02/2016</t>
  </si>
  <si>
    <t>SK 03/2016</t>
  </si>
  <si>
    <t>SK 04/2016</t>
  </si>
  <si>
    <t>SK 05/2016</t>
  </si>
  <si>
    <t>SK 06/2016</t>
  </si>
  <si>
    <t>SK 07/2016</t>
  </si>
  <si>
    <t>SK 08/2016</t>
  </si>
  <si>
    <t>SK 09/2016</t>
  </si>
  <si>
    <t>SK 10/2016</t>
  </si>
  <si>
    <t>SK 11/2016</t>
  </si>
  <si>
    <t>SK 12/2016</t>
  </si>
  <si>
    <t>SK 01/2015</t>
  </si>
  <si>
    <t>SK 02/2015</t>
  </si>
  <si>
    <t>SK 03/2015</t>
  </si>
  <si>
    <t>SK 04/2015</t>
  </si>
  <si>
    <t>SK 05/2015</t>
  </si>
  <si>
    <t>SK 06/2015</t>
  </si>
  <si>
    <t>SK 07/2015</t>
  </si>
  <si>
    <t>SK 08/2015</t>
  </si>
  <si>
    <t>SK 09/2015</t>
  </si>
  <si>
    <t>SK 10/2015</t>
  </si>
  <si>
    <t>SK 11/2015</t>
  </si>
  <si>
    <t>SK 12/2015</t>
  </si>
  <si>
    <t>referenční hodnota</t>
  </si>
  <si>
    <t>absolutbní</t>
  </si>
  <si>
    <t>refer. hodn. x/12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</si>
</sst>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\/yyyy"/>
    <numFmt numFmtId="165" formatCode="#,##0.00_ ;[Red]\-#,##0.00\ "/>
    <numFmt numFmtId="166" formatCode="0.00_ ;[Red]\-0.00\ "/>
    <numFmt numFmtId="167" formatCode="#,##0.00%;[Red]\-#,##0.00%"/>
  </numFmts>
  <fonts count="42">
    <font>
      <sz val="9.75"/>
      <name val="Times New Roman"/>
      <charset val="134"/>
    </font>
    <font>
      <b/>
      <sz val="10"/>
      <color rgb="FFFF0000"/>
      <name val="Calibri"/>
      <charset val="238"/>
      <scheme val="minor"/>
    </font>
    <font>
      <b/>
      <sz val="10"/>
      <color rgb="FF00B0F0"/>
      <name val="Calibri"/>
      <charset val="238"/>
      <scheme val="minor"/>
    </font>
    <font>
      <b/>
      <sz val="10"/>
      <name val="Calibri"/>
      <charset val="238"/>
      <scheme val="minor"/>
    </font>
    <font>
      <sz val="9.75"/>
      <name val="Times New Roman"/>
      <charset val="238"/>
    </font>
    <font>
      <sz val="10"/>
      <name val="Calibri"/>
      <charset val="238"/>
      <scheme val="minor"/>
    </font>
    <font>
      <b/>
      <sz val="9.75"/>
      <name val="Calibri"/>
      <charset val="238"/>
      <scheme val="minor"/>
    </font>
    <font>
      <b/>
      <sz val="12"/>
      <name val="Calibri"/>
      <charset val="238"/>
      <scheme val="minor"/>
    </font>
    <font>
      <sz val="9.75"/>
      <name val="Calibri"/>
      <charset val="238"/>
      <scheme val="minor"/>
    </font>
    <font>
      <sz val="10"/>
      <color theme="1"/>
      <name val="Calibri"/>
      <charset val="238"/>
      <scheme val="minor"/>
    </font>
    <font>
      <sz val="10"/>
      <color rgb="FFC00000"/>
      <name val="Calibri"/>
      <charset val="238"/>
      <scheme val="minor"/>
    </font>
    <font>
      <sz val="9.75"/>
      <color rgb="FFFF0000"/>
      <name val="Calibri"/>
      <charset val="238"/>
      <scheme val="minor"/>
    </font>
    <font>
      <b/>
      <sz val="20"/>
      <name val="Calibri"/>
      <charset val="238"/>
      <scheme val="minor"/>
    </font>
    <font>
      <sz val="12"/>
      <name val="Calibri"/>
      <charset val="238"/>
      <scheme val="minor"/>
    </font>
    <font>
      <sz val="10"/>
      <color theme="7"/>
      <name val="Calibri"/>
      <charset val="238"/>
      <scheme val="minor"/>
    </font>
    <font>
      <b/>
      <sz val="10"/>
      <color theme="0"/>
      <name val="Calibri"/>
      <charset val="238"/>
      <scheme val="minor"/>
    </font>
    <font>
      <sz val="9"/>
      <name val="Calibri"/>
      <charset val="238"/>
      <scheme val="minor"/>
    </font>
    <font>
      <strike/>
      <sz val="7"/>
      <name val="Calibri"/>
      <charset val="238"/>
      <scheme val="minor"/>
    </font>
    <font>
      <sz val="8"/>
      <name val="Calibri"/>
      <charset val="238"/>
      <scheme val="minor"/>
    </font>
    <font>
      <strike/>
      <sz val="8"/>
      <name val="Calibri"/>
      <charset val="238"/>
      <scheme val="minor"/>
    </font>
    <font>
      <i/>
      <sz val="6"/>
      <color theme="7"/>
      <name val="Calibri"/>
      <charset val="238"/>
      <scheme val="minor"/>
    </font>
    <font>
      <b/>
      <sz val="14"/>
      <name val="Calibri"/>
      <charset val="238"/>
      <scheme val="minor"/>
    </font>
    <font>
      <b/>
      <sz val="10"/>
      <name val="Wingdings"/>
      <charset val="2"/>
    </font>
    <font>
      <b/>
      <sz val="10"/>
      <color theme="7"/>
      <name val="Calibri"/>
      <charset val="238"/>
      <scheme val="minor"/>
    </font>
    <font>
      <b/>
      <sz val="11"/>
      <name val="Calibri"/>
      <charset val="238"/>
      <scheme val="minor"/>
    </font>
    <font>
      <sz val="11"/>
      <color theme="0"/>
      <name val="Calibri"/>
      <charset val="238"/>
      <scheme val="minor"/>
    </font>
    <font>
      <b/>
      <sz val="9"/>
      <name val="Calibri"/>
      <charset val="238"/>
      <scheme val="minor"/>
    </font>
    <font>
      <sz val="9"/>
      <color rgb="FFFF0000"/>
      <name val="Calibri"/>
      <charset val="238"/>
      <scheme val="minor"/>
    </font>
    <font>
      <b/>
      <sz val="22"/>
      <color rgb="FFFF0000"/>
      <name val="Wingdings"/>
      <charset val="2"/>
    </font>
    <font>
      <sz val="10"/>
      <color rgb="FFFF0000"/>
      <name val="Calibri"/>
      <charset val="238"/>
      <scheme val="minor"/>
    </font>
    <font>
      <sz val="9.75"/>
      <color theme="0"/>
      <name val="Calibri"/>
      <charset val="238"/>
      <scheme val="minor"/>
    </font>
    <font>
      <sz val="7"/>
      <name val="Calibri"/>
      <charset val="238"/>
      <scheme val="minor"/>
    </font>
    <font>
      <b/>
      <sz val="12"/>
      <name val="Calibri"/>
      <charset val="238"/>
    </font>
    <font>
      <sz val="9.75"/>
      <name val="Calibri"/>
      <family val="2"/>
      <charset val="238"/>
      <scheme val="minor"/>
    </font>
    <font>
      <b/>
      <sz val="9.7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9.75"/>
      <color rgb="FFC00000"/>
      <name val="Calibri"/>
      <family val="2"/>
      <charset val="238"/>
      <scheme val="minor"/>
    </font>
    <font>
      <sz val="9.7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240">
    <xf numFmtId="0" fontId="0" fillId="0" borderId="0" xfId="0" applyProtection="1"/>
    <xf numFmtId="0" fontId="0" fillId="0" borderId="0" xfId="0" applyFill="1" applyBorder="1" applyProtection="1"/>
    <xf numFmtId="49" fontId="0" fillId="0" borderId="0" xfId="0" applyNumberFormat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 applyProtection="1">
      <alignment vertical="center"/>
    </xf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" fontId="6" fillId="4" borderId="0" xfId="0" applyNumberFormat="1" applyFont="1" applyFill="1" applyAlignment="1" applyProtection="1">
      <alignment horizontal="left" vertic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wrapText="1"/>
    </xf>
    <xf numFmtId="164" fontId="6" fillId="4" borderId="0" xfId="0" applyNumberFormat="1" applyFont="1" applyFill="1" applyAlignment="1" applyProtection="1">
      <alignment horizontal="left" vertical="center" wrapText="1" indent="1"/>
    </xf>
    <xf numFmtId="0" fontId="6" fillId="4" borderId="0" xfId="0" applyNumberFormat="1" applyFont="1" applyFill="1" applyAlignment="1" applyProtection="1">
      <alignment horizontal="left" vertical="center" wrapText="1" indent="1"/>
    </xf>
    <xf numFmtId="4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8" xfId="2" applyNumberFormat="1" applyFont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 applyProtection="1">
      <alignment horizontal="left" vertical="center" wrapText="1" indent="1"/>
    </xf>
    <xf numFmtId="0" fontId="6" fillId="0" borderId="0" xfId="0" applyNumberFormat="1" applyFont="1" applyFill="1" applyBorder="1" applyAlignment="1" applyProtection="1">
      <alignment horizontal="left" vertical="center" wrapText="1" indent="1"/>
    </xf>
    <xf numFmtId="4" fontId="5" fillId="0" borderId="0" xfId="0" applyNumberFormat="1" applyFont="1" applyFill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5" borderId="10" xfId="0" applyFont="1" applyFill="1" applyBorder="1" applyAlignment="1">
      <alignment horizontal="center" wrapText="1"/>
    </xf>
    <xf numFmtId="4" fontId="5" fillId="0" borderId="11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right"/>
    </xf>
    <xf numFmtId="4" fontId="5" fillId="0" borderId="13" xfId="2" applyNumberFormat="1" applyFont="1" applyBorder="1" applyAlignment="1">
      <alignment horizontal="right"/>
    </xf>
    <xf numFmtId="4" fontId="0" fillId="0" borderId="0" xfId="0" applyNumberFormat="1" applyFill="1" applyBorder="1" applyAlignment="1" applyProtection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Protection="1"/>
    <xf numFmtId="0" fontId="3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6" fillId="4" borderId="0" xfId="0" applyNumberFormat="1" applyFont="1" applyFill="1" applyAlignment="1" applyProtection="1">
      <alignment horizontal="left" vertical="center" wrapText="1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wrapText="1"/>
    </xf>
    <xf numFmtId="0" fontId="3" fillId="8" borderId="14" xfId="0" applyFont="1" applyFill="1" applyBorder="1" applyAlignment="1">
      <alignment horizontal="center" wrapText="1"/>
    </xf>
    <xf numFmtId="0" fontId="5" fillId="0" borderId="0" xfId="0" applyFont="1"/>
    <xf numFmtId="4" fontId="5" fillId="0" borderId="0" xfId="0" applyNumberFormat="1" applyFont="1" applyBorder="1" applyAlignment="1">
      <alignment horizontal="right"/>
    </xf>
    <xf numFmtId="0" fontId="3" fillId="9" borderId="4" xfId="0" applyFont="1" applyFill="1" applyBorder="1" applyAlignment="1">
      <alignment horizontal="center" wrapText="1"/>
    </xf>
    <xf numFmtId="4" fontId="8" fillId="10" borderId="0" xfId="0" applyNumberFormat="1" applyFont="1" applyFill="1" applyAlignment="1" applyProtection="1">
      <alignment vertical="center"/>
    </xf>
    <xf numFmtId="4" fontId="0" fillId="10" borderId="0" xfId="0" applyNumberFormat="1" applyFill="1" applyAlignment="1" applyProtection="1">
      <alignment vertical="center"/>
    </xf>
    <xf numFmtId="4" fontId="8" fillId="0" borderId="0" xfId="0" applyNumberFormat="1" applyFont="1" applyAlignment="1" applyProtection="1">
      <alignment vertical="center"/>
    </xf>
    <xf numFmtId="4" fontId="9" fillId="0" borderId="12" xfId="0" applyNumberFormat="1" applyFont="1" applyBorder="1" applyAlignment="1">
      <alignment horizontal="right"/>
    </xf>
    <xf numFmtId="4" fontId="10" fillId="0" borderId="15" xfId="2" applyNumberFormat="1" applyFont="1" applyBorder="1" applyAlignment="1">
      <alignment horizontal="right"/>
    </xf>
    <xf numFmtId="0" fontId="8" fillId="0" borderId="0" xfId="0" applyNumberFormat="1" applyFont="1" applyAlignment="1" applyProtection="1">
      <alignment vertical="center"/>
    </xf>
    <xf numFmtId="49" fontId="8" fillId="0" borderId="0" xfId="0" applyNumberFormat="1" applyFont="1" applyAlignment="1" applyProtection="1">
      <alignment vertical="center"/>
    </xf>
    <xf numFmtId="49" fontId="6" fillId="4" borderId="0" xfId="0" applyNumberFormat="1" applyFont="1" applyFill="1" applyAlignment="1" applyProtection="1">
      <alignment horizontal="left" vertical="center" wrapText="1"/>
    </xf>
    <xf numFmtId="4" fontId="9" fillId="0" borderId="7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10" fillId="0" borderId="16" xfId="2" applyNumberFormat="1" applyFont="1" applyBorder="1" applyAlignment="1">
      <alignment horizontal="right"/>
    </xf>
    <xf numFmtId="4" fontId="10" fillId="0" borderId="17" xfId="2" applyNumberFormat="1" applyFont="1" applyBorder="1" applyAlignment="1">
      <alignment horizontal="right"/>
    </xf>
    <xf numFmtId="4" fontId="0" fillId="0" borderId="0" xfId="0" applyNumberFormat="1" applyAlignment="1" applyProtection="1">
      <alignment vertical="center" wrapText="1"/>
    </xf>
    <xf numFmtId="0" fontId="11" fillId="0" borderId="0" xfId="0" applyFont="1" applyProtection="1"/>
    <xf numFmtId="0" fontId="8" fillId="0" borderId="0" xfId="0" applyFont="1" applyFill="1" applyBorder="1" applyProtection="1"/>
    <xf numFmtId="0" fontId="12" fillId="0" borderId="0" xfId="0" applyFont="1"/>
    <xf numFmtId="0" fontId="5" fillId="0" borderId="0" xfId="0" applyFont="1" applyBorder="1"/>
    <xf numFmtId="0" fontId="13" fillId="0" borderId="0" xfId="0" applyFont="1"/>
    <xf numFmtId="0" fontId="7" fillId="8" borderId="18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left" indent="1"/>
    </xf>
    <xf numFmtId="0" fontId="3" fillId="8" borderId="20" xfId="0" applyFont="1" applyFill="1" applyBorder="1" applyAlignment="1">
      <alignment horizontal="left" indent="1"/>
    </xf>
    <xf numFmtId="0" fontId="3" fillId="8" borderId="21" xfId="0" applyFont="1" applyFill="1" applyBorder="1" applyAlignment="1">
      <alignment horizontal="left" indent="1"/>
    </xf>
    <xf numFmtId="14" fontId="3" fillId="3" borderId="23" xfId="0" applyNumberFormat="1" applyFont="1" applyFill="1" applyBorder="1" applyAlignment="1">
      <alignment horizontal="left" indent="1"/>
    </xf>
    <xf numFmtId="4" fontId="3" fillId="3" borderId="24" xfId="0" applyNumberFormat="1" applyFont="1" applyFill="1" applyBorder="1" applyAlignment="1">
      <alignment horizontal="right"/>
    </xf>
    <xf numFmtId="4" fontId="3" fillId="3" borderId="6" xfId="0" applyNumberFormat="1" applyFont="1" applyFill="1" applyBorder="1" applyAlignment="1">
      <alignment horizontal="right"/>
    </xf>
    <xf numFmtId="0" fontId="3" fillId="0" borderId="26" xfId="0" applyFont="1" applyFill="1" applyBorder="1" applyAlignment="1">
      <alignment horizontal="left" indent="1"/>
    </xf>
    <xf numFmtId="4" fontId="5" fillId="0" borderId="27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14" fillId="0" borderId="27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/>
    </xf>
    <xf numFmtId="0" fontId="3" fillId="0" borderId="26" xfId="0" applyFont="1" applyBorder="1" applyAlignment="1">
      <alignment horizontal="left" indent="1"/>
    </xf>
    <xf numFmtId="10" fontId="10" fillId="0" borderId="27" xfId="0" applyNumberFormat="1" applyFont="1" applyBorder="1" applyAlignment="1">
      <alignment horizontal="right"/>
    </xf>
    <xf numFmtId="10" fontId="10" fillId="0" borderId="1" xfId="0" applyNumberFormat="1" applyFon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0" fontId="3" fillId="11" borderId="30" xfId="0" applyFont="1" applyFill="1" applyBorder="1" applyAlignment="1">
      <alignment horizontal="left" indent="1"/>
    </xf>
    <xf numFmtId="165" fontId="3" fillId="11" borderId="31" xfId="0" applyNumberFormat="1" applyFont="1" applyFill="1" applyBorder="1" applyAlignment="1">
      <alignment horizontal="right"/>
    </xf>
    <xf numFmtId="165" fontId="3" fillId="11" borderId="16" xfId="0" applyNumberFormat="1" applyFont="1" applyFill="1" applyBorder="1" applyAlignment="1">
      <alignment horizontal="right"/>
    </xf>
    <xf numFmtId="165" fontId="3" fillId="11" borderId="17" xfId="0" applyNumberFormat="1" applyFont="1" applyFill="1" applyBorder="1" applyAlignment="1">
      <alignment horizontal="right"/>
    </xf>
    <xf numFmtId="0" fontId="3" fillId="8" borderId="32" xfId="0" applyFont="1" applyFill="1" applyBorder="1" applyAlignment="1">
      <alignment horizontal="left" indent="1"/>
    </xf>
    <xf numFmtId="4" fontId="3" fillId="8" borderId="27" xfId="0" applyNumberFormat="1" applyFont="1" applyFill="1" applyBorder="1" applyAlignment="1">
      <alignment horizontal="right"/>
    </xf>
    <xf numFmtId="4" fontId="3" fillId="8" borderId="1" xfId="0" applyNumberFormat="1" applyFont="1" applyFill="1" applyBorder="1" applyAlignment="1">
      <alignment horizontal="right"/>
    </xf>
    <xf numFmtId="165" fontId="5" fillId="12" borderId="27" xfId="0" applyNumberFormat="1" applyFont="1" applyFill="1" applyBorder="1" applyAlignment="1">
      <alignment horizontal="right"/>
    </xf>
    <xf numFmtId="165" fontId="5" fillId="12" borderId="1" xfId="0" applyNumberFormat="1" applyFont="1" applyFill="1" applyBorder="1" applyAlignment="1">
      <alignment horizontal="right"/>
    </xf>
    <xf numFmtId="0" fontId="3" fillId="3" borderId="26" xfId="0" applyFont="1" applyFill="1" applyBorder="1" applyAlignment="1">
      <alignment horizontal="left" indent="1"/>
    </xf>
    <xf numFmtId="165" fontId="3" fillId="3" borderId="1" xfId="0" applyNumberFormat="1" applyFont="1" applyFill="1" applyBorder="1" applyAlignment="1">
      <alignment horizontal="right"/>
    </xf>
    <xf numFmtId="0" fontId="3" fillId="11" borderId="33" xfId="0" applyFont="1" applyFill="1" applyBorder="1" applyAlignment="1">
      <alignment horizontal="left" indent="1"/>
    </xf>
    <xf numFmtId="165" fontId="5" fillId="11" borderId="34" xfId="0" applyNumberFormat="1" applyFont="1" applyFill="1" applyBorder="1" applyAlignment="1">
      <alignment horizontal="right"/>
    </xf>
    <xf numFmtId="165" fontId="5" fillId="11" borderId="17" xfId="0" applyNumberFormat="1" applyFont="1" applyFill="1" applyBorder="1" applyAlignment="1">
      <alignment horizontal="right"/>
    </xf>
    <xf numFmtId="0" fontId="15" fillId="13" borderId="35" xfId="0" applyFont="1" applyFill="1" applyBorder="1" applyAlignment="1">
      <alignment horizontal="left" indent="1"/>
    </xf>
    <xf numFmtId="165" fontId="15" fillId="13" borderId="36" xfId="0" applyNumberFormat="1" applyFont="1" applyFill="1" applyBorder="1" applyAlignment="1">
      <alignment horizontal="right"/>
    </xf>
    <xf numFmtId="165" fontId="15" fillId="13" borderId="4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4" fontId="16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4" fontId="5" fillId="0" borderId="5" xfId="0" applyNumberFormat="1" applyFont="1" applyBorder="1"/>
    <xf numFmtId="0" fontId="5" fillId="0" borderId="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6" fillId="0" borderId="0" xfId="0" applyFont="1"/>
    <xf numFmtId="0" fontId="16" fillId="0" borderId="0" xfId="0" applyFont="1" applyFill="1" applyBorder="1"/>
    <xf numFmtId="4" fontId="5" fillId="0" borderId="38" xfId="0" applyNumberFormat="1" applyFont="1" applyBorder="1"/>
    <xf numFmtId="0" fontId="5" fillId="0" borderId="9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4" fontId="3" fillId="0" borderId="16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6" fillId="0" borderId="0" xfId="0" applyFont="1" applyBorder="1" applyAlignment="1">
      <alignment vertical="top" wrapText="1"/>
    </xf>
    <xf numFmtId="0" fontId="3" fillId="0" borderId="0" xfId="0" applyFont="1" applyFill="1"/>
    <xf numFmtId="0" fontId="5" fillId="0" borderId="0" xfId="0" applyFont="1" applyFill="1"/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166" fontId="5" fillId="0" borderId="0" xfId="0" applyNumberFormat="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0" fontId="6" fillId="0" borderId="0" xfId="0" applyFont="1" applyProtection="1"/>
    <xf numFmtId="14" fontId="8" fillId="0" borderId="0" xfId="0" applyNumberFormat="1" applyFont="1" applyProtection="1"/>
    <xf numFmtId="0" fontId="7" fillId="0" borderId="0" xfId="0" applyFont="1"/>
    <xf numFmtId="0" fontId="7" fillId="0" borderId="0" xfId="0" applyFont="1" applyFill="1"/>
    <xf numFmtId="0" fontId="11" fillId="0" borderId="0" xfId="0" applyFont="1"/>
    <xf numFmtId="0" fontId="20" fillId="0" borderId="0" xfId="0" applyFont="1" applyBorder="1" applyAlignment="1">
      <alignment horizontal="center" vertical="center" wrapText="1"/>
    </xf>
    <xf numFmtId="0" fontId="5" fillId="0" borderId="0" xfId="0" applyFont="1" applyFill="1" applyBorder="1"/>
    <xf numFmtId="0" fontId="21" fillId="0" borderId="0" xfId="0" applyFont="1"/>
    <xf numFmtId="0" fontId="7" fillId="8" borderId="2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3" fillId="8" borderId="19" xfId="0" applyNumberFormat="1" applyFont="1" applyFill="1" applyBorder="1" applyAlignment="1">
      <alignment horizontal="right"/>
    </xf>
    <xf numFmtId="4" fontId="8" fillId="0" borderId="19" xfId="0" applyNumberFormat="1" applyFont="1" applyBorder="1" applyAlignment="1" applyProtection="1">
      <alignment horizontal="right" indent="1"/>
    </xf>
    <xf numFmtId="4" fontId="3" fillId="8" borderId="20" xfId="0" applyNumberFormat="1" applyFont="1" applyFill="1" applyBorder="1" applyAlignment="1">
      <alignment horizontal="right"/>
    </xf>
    <xf numFmtId="4" fontId="8" fillId="0" borderId="20" xfId="0" applyNumberFormat="1" applyFont="1" applyBorder="1" applyAlignment="1" applyProtection="1">
      <alignment horizontal="right" indent="1"/>
    </xf>
    <xf numFmtId="4" fontId="3" fillId="8" borderId="21" xfId="0" applyNumberFormat="1" applyFont="1" applyFill="1" applyBorder="1" applyAlignment="1">
      <alignment horizontal="right"/>
    </xf>
    <xf numFmtId="4" fontId="3" fillId="3" borderId="37" xfId="0" applyNumberFormat="1" applyFont="1" applyFill="1" applyBorder="1" applyAlignment="1">
      <alignment horizontal="right"/>
    </xf>
    <xf numFmtId="4" fontId="3" fillId="3" borderId="19" xfId="0" applyNumberFormat="1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0" fontId="6" fillId="0" borderId="41" xfId="0" applyFont="1" applyBorder="1"/>
    <xf numFmtId="4" fontId="6" fillId="0" borderId="18" xfId="0" applyNumberFormat="1" applyFont="1" applyBorder="1" applyAlignment="1" applyProtection="1">
      <alignment horizontal="right" indent="1"/>
    </xf>
    <xf numFmtId="4" fontId="5" fillId="0" borderId="43" xfId="0" applyNumberFormat="1" applyFont="1" applyFill="1" applyBorder="1" applyAlignment="1">
      <alignment horizontal="right"/>
    </xf>
    <xf numFmtId="4" fontId="3" fillId="0" borderId="20" xfId="0" applyNumberFormat="1" applyFont="1" applyFill="1" applyBorder="1" applyAlignment="1">
      <alignment horizontal="right"/>
    </xf>
    <xf numFmtId="4" fontId="14" fillId="0" borderId="43" xfId="0" applyNumberFormat="1" applyFont="1" applyFill="1" applyBorder="1" applyAlignment="1">
      <alignment horizontal="right"/>
    </xf>
    <xf numFmtId="4" fontId="23" fillId="0" borderId="20" xfId="0" applyNumberFormat="1" applyFont="1" applyFill="1" applyBorder="1" applyAlignment="1">
      <alignment horizontal="right"/>
    </xf>
    <xf numFmtId="4" fontId="24" fillId="0" borderId="0" xfId="0" applyNumberFormat="1" applyFont="1" applyFill="1" applyBorder="1" applyAlignment="1">
      <alignment horizontal="right"/>
    </xf>
    <xf numFmtId="10" fontId="5" fillId="14" borderId="1" xfId="0" applyNumberFormat="1" applyFont="1" applyFill="1" applyBorder="1" applyAlignment="1">
      <alignment horizontal="right"/>
    </xf>
    <xf numFmtId="10" fontId="10" fillId="0" borderId="20" xfId="0" applyNumberFormat="1" applyFont="1" applyFill="1" applyBorder="1" applyAlignment="1">
      <alignment horizontal="right"/>
    </xf>
    <xf numFmtId="10" fontId="25" fillId="12" borderId="0" xfId="0" applyNumberFormat="1" applyFont="1" applyFill="1" applyBorder="1" applyAlignment="1">
      <alignment horizontal="right"/>
    </xf>
    <xf numFmtId="4" fontId="5" fillId="0" borderId="43" xfId="0" applyNumberFormat="1" applyFont="1" applyBorder="1" applyAlignment="1">
      <alignment horizontal="right"/>
    </xf>
    <xf numFmtId="165" fontId="3" fillId="11" borderId="40" xfId="0" applyNumberFormat="1" applyFont="1" applyFill="1" applyBorder="1" applyAlignment="1">
      <alignment horizontal="right"/>
    </xf>
    <xf numFmtId="165" fontId="3" fillId="11" borderId="21" xfId="0" applyNumberFormat="1" applyFont="1" applyFill="1" applyBorder="1" applyAlignment="1">
      <alignment horizontal="right"/>
    </xf>
    <xf numFmtId="4" fontId="3" fillId="8" borderId="43" xfId="0" applyNumberFormat="1" applyFont="1" applyFill="1" applyBorder="1" applyAlignment="1">
      <alignment horizontal="right"/>
    </xf>
    <xf numFmtId="165" fontId="3" fillId="8" borderId="44" xfId="0" applyNumberFormat="1" applyFont="1" applyFill="1" applyBorder="1" applyAlignment="1">
      <alignment horizontal="right"/>
    </xf>
    <xf numFmtId="0" fontId="6" fillId="8" borderId="45" xfId="0" applyFont="1" applyFill="1" applyBorder="1" applyProtection="1"/>
    <xf numFmtId="0" fontId="6" fillId="8" borderId="46" xfId="0" applyFont="1" applyFill="1" applyBorder="1" applyProtection="1"/>
    <xf numFmtId="165" fontId="5" fillId="12" borderId="43" xfId="0" applyNumberFormat="1" applyFont="1" applyFill="1" applyBorder="1" applyAlignment="1">
      <alignment horizontal="right"/>
    </xf>
    <xf numFmtId="165" fontId="5" fillId="12" borderId="20" xfId="0" applyNumberFormat="1" applyFont="1" applyFill="1" applyBorder="1" applyAlignment="1">
      <alignment horizontal="right"/>
    </xf>
    <xf numFmtId="0" fontId="6" fillId="8" borderId="35" xfId="0" applyFont="1" applyFill="1" applyBorder="1" applyProtection="1"/>
    <xf numFmtId="4" fontId="6" fillId="0" borderId="18" xfId="0" applyNumberFormat="1" applyFont="1" applyFill="1" applyBorder="1" applyAlignment="1" applyProtection="1">
      <alignment horizontal="right" indent="1"/>
    </xf>
    <xf numFmtId="165" fontId="3" fillId="3" borderId="20" xfId="0" applyNumberFormat="1" applyFont="1" applyFill="1" applyBorder="1" applyAlignment="1">
      <alignment horizontal="right"/>
    </xf>
    <xf numFmtId="165" fontId="5" fillId="11" borderId="40" xfId="0" applyNumberFormat="1" applyFont="1" applyFill="1" applyBorder="1" applyAlignment="1">
      <alignment horizontal="right"/>
    </xf>
    <xf numFmtId="165" fontId="15" fillId="13" borderId="14" xfId="0" applyNumberFormat="1" applyFont="1" applyFill="1" applyBorder="1" applyAlignment="1">
      <alignment horizontal="right"/>
    </xf>
    <xf numFmtId="165" fontId="15" fillId="13" borderId="29" xfId="0" applyNumberFormat="1" applyFont="1" applyFill="1" applyBorder="1" applyAlignment="1">
      <alignment horizontal="right"/>
    </xf>
    <xf numFmtId="4" fontId="3" fillId="6" borderId="41" xfId="0" applyNumberFormat="1" applyFont="1" applyFill="1" applyBorder="1" applyAlignment="1">
      <alignment horizontal="right"/>
    </xf>
    <xf numFmtId="4" fontId="3" fillId="7" borderId="18" xfId="0" applyNumberFormat="1" applyFont="1" applyFill="1" applyBorder="1" applyAlignment="1">
      <alignment horizontal="right"/>
    </xf>
    <xf numFmtId="0" fontId="8" fillId="0" borderId="0" xfId="0" applyFont="1"/>
    <xf numFmtId="0" fontId="26" fillId="0" borderId="32" xfId="0" applyFont="1" applyBorder="1" applyAlignment="1">
      <alignment horizontal="left" indent="1"/>
    </xf>
    <xf numFmtId="4" fontId="16" fillId="6" borderId="32" xfId="0" applyNumberFormat="1" applyFont="1" applyFill="1" applyBorder="1"/>
    <xf numFmtId="4" fontId="16" fillId="7" borderId="19" xfId="0" applyNumberFormat="1" applyFont="1" applyFill="1" applyBorder="1"/>
    <xf numFmtId="4" fontId="16" fillId="0" borderId="0" xfId="0" applyNumberFormat="1" applyFont="1" applyFill="1" applyBorder="1"/>
    <xf numFmtId="0" fontId="26" fillId="0" borderId="26" xfId="0" applyFont="1" applyBorder="1" applyAlignment="1">
      <alignment horizontal="left" indent="1"/>
    </xf>
    <xf numFmtId="4" fontId="16" fillId="6" borderId="26" xfId="0" applyNumberFormat="1" applyFont="1" applyFill="1" applyBorder="1"/>
    <xf numFmtId="4" fontId="16" fillId="7" borderId="20" xfId="0" applyNumberFormat="1" applyFont="1" applyFill="1" applyBorder="1"/>
    <xf numFmtId="0" fontId="16" fillId="0" borderId="26" xfId="0" applyFont="1" applyBorder="1" applyAlignment="1">
      <alignment horizontal="left" wrapText="1" indent="1"/>
    </xf>
    <xf numFmtId="0" fontId="16" fillId="0" borderId="30" xfId="0" applyFont="1" applyBorder="1" applyAlignment="1">
      <alignment horizontal="left" indent="1"/>
    </xf>
    <xf numFmtId="4" fontId="16" fillId="6" borderId="33" xfId="0" applyNumberFormat="1" applyFont="1" applyFill="1" applyBorder="1"/>
    <xf numFmtId="4" fontId="16" fillId="7" borderId="21" xfId="0" applyNumberFormat="1" applyFont="1" applyFill="1" applyBorder="1"/>
    <xf numFmtId="0" fontId="27" fillId="0" borderId="0" xfId="0" applyFont="1"/>
    <xf numFmtId="10" fontId="27" fillId="0" borderId="0" xfId="1" applyNumberFormat="1" applyFont="1"/>
    <xf numFmtId="0" fontId="26" fillId="15" borderId="18" xfId="0" applyFont="1" applyFill="1" applyBorder="1" applyAlignment="1">
      <alignment horizontal="left" vertical="center" wrapText="1" indent="1"/>
    </xf>
    <xf numFmtId="0" fontId="7" fillId="0" borderId="41" xfId="0" applyFont="1" applyBorder="1" applyAlignment="1">
      <alignment horizontal="center"/>
    </xf>
    <xf numFmtId="0" fontId="29" fillId="0" borderId="0" xfId="0" applyFont="1"/>
    <xf numFmtId="0" fontId="11" fillId="0" borderId="0" xfId="0" applyFont="1" applyFill="1" applyBorder="1" applyProtection="1"/>
    <xf numFmtId="0" fontId="30" fillId="0" borderId="0" xfId="0" applyFont="1" applyProtection="1"/>
    <xf numFmtId="167" fontId="8" fillId="0" borderId="37" xfId="0" applyNumberFormat="1" applyFont="1" applyBorder="1" applyProtection="1"/>
    <xf numFmtId="4" fontId="11" fillId="0" borderId="40" xfId="0" applyNumberFormat="1" applyFont="1" applyBorder="1" applyProtection="1"/>
    <xf numFmtId="0" fontId="8" fillId="0" borderId="16" xfId="0" applyFont="1" applyBorder="1" applyProtection="1"/>
    <xf numFmtId="0" fontId="33" fillId="0" borderId="19" xfId="0" applyFont="1" applyFill="1" applyBorder="1" applyProtection="1"/>
    <xf numFmtId="0" fontId="33" fillId="0" borderId="21" xfId="0" applyFont="1" applyFill="1" applyBorder="1" applyProtection="1"/>
    <xf numFmtId="10" fontId="34" fillId="0" borderId="5" xfId="1" applyNumberFormat="1" applyFont="1" applyBorder="1" applyProtection="1"/>
    <xf numFmtId="0" fontId="33" fillId="0" borderId="0" xfId="0" applyFont="1" applyFill="1" applyBorder="1" applyProtection="1"/>
    <xf numFmtId="0" fontId="33" fillId="0" borderId="0" xfId="0" applyFont="1" applyProtection="1"/>
    <xf numFmtId="0" fontId="34" fillId="0" borderId="0" xfId="0" applyFont="1" applyFill="1" applyBorder="1" applyAlignment="1"/>
    <xf numFmtId="0" fontId="35" fillId="0" borderId="0" xfId="0" applyFont="1" applyFill="1" applyBorder="1"/>
    <xf numFmtId="4" fontId="35" fillId="0" borderId="7" xfId="0" applyNumberFormat="1" applyFont="1" applyBorder="1" applyAlignment="1">
      <alignment horizontal="right"/>
    </xf>
    <xf numFmtId="4" fontId="35" fillId="0" borderId="1" xfId="0" applyNumberFormat="1" applyFont="1" applyBorder="1" applyAlignment="1">
      <alignment horizontal="right"/>
    </xf>
    <xf numFmtId="4" fontId="35" fillId="0" borderId="12" xfId="0" applyNumberFormat="1" applyFont="1" applyBorder="1" applyAlignment="1">
      <alignment horizontal="right"/>
    </xf>
    <xf numFmtId="4" fontId="36" fillId="8" borderId="20" xfId="0" applyNumberFormat="1" applyFont="1" applyFill="1" applyBorder="1" applyAlignment="1">
      <alignment horizontal="right"/>
    </xf>
    <xf numFmtId="0" fontId="36" fillId="8" borderId="20" xfId="0" applyFont="1" applyFill="1" applyBorder="1" applyAlignment="1">
      <alignment horizontal="left" indent="1"/>
    </xf>
    <xf numFmtId="4" fontId="33" fillId="0" borderId="20" xfId="0" applyNumberFormat="1" applyFont="1" applyBorder="1" applyAlignment="1" applyProtection="1">
      <alignment horizontal="right" indent="1"/>
    </xf>
    <xf numFmtId="0" fontId="35" fillId="0" borderId="22" xfId="0" applyFont="1" applyFill="1" applyBorder="1" applyAlignment="1">
      <alignment horizontal="center"/>
    </xf>
    <xf numFmtId="0" fontId="6" fillId="0" borderId="22" xfId="0" applyFont="1" applyBorder="1" applyAlignment="1" applyProtection="1">
      <alignment horizontal="center" vertical="center" textRotation="90"/>
    </xf>
    <xf numFmtId="0" fontId="6" fillId="0" borderId="25" xfId="0" applyFont="1" applyBorder="1" applyAlignment="1" applyProtection="1">
      <alignment horizontal="center" vertical="center" textRotation="90"/>
    </xf>
    <xf numFmtId="0" fontId="6" fillId="0" borderId="29" xfId="0" applyFont="1" applyBorder="1" applyAlignment="1" applyProtection="1">
      <alignment horizontal="center" vertical="center" textRotation="90"/>
    </xf>
    <xf numFmtId="0" fontId="17" fillId="0" borderId="22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10" fontId="26" fillId="0" borderId="47" xfId="1" applyNumberFormat="1" applyFont="1" applyFill="1" applyBorder="1" applyAlignment="1">
      <alignment horizontal="center"/>
    </xf>
    <xf numFmtId="10" fontId="26" fillId="0" borderId="48" xfId="1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center"/>
    </xf>
    <xf numFmtId="10" fontId="28" fillId="0" borderId="24" xfId="0" applyNumberFormat="1" applyFont="1" applyFill="1" applyBorder="1" applyAlignment="1">
      <alignment horizontal="center" vertical="center"/>
    </xf>
    <xf numFmtId="10" fontId="28" fillId="0" borderId="37" xfId="0" applyNumberFormat="1" applyFont="1" applyFill="1" applyBorder="1" applyAlignment="1">
      <alignment horizontal="center" vertical="center"/>
    </xf>
    <xf numFmtId="10" fontId="28" fillId="0" borderId="34" xfId="0" applyNumberFormat="1" applyFont="1" applyFill="1" applyBorder="1" applyAlignment="1">
      <alignment horizontal="center" vertical="center"/>
    </xf>
    <xf numFmtId="10" fontId="28" fillId="0" borderId="40" xfId="0" applyNumberFormat="1" applyFont="1" applyFill="1" applyBorder="1" applyAlignment="1">
      <alignment horizontal="center" vertical="center"/>
    </xf>
    <xf numFmtId="0" fontId="6" fillId="8" borderId="41" xfId="0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4" fontId="7" fillId="15" borderId="41" xfId="0" applyNumberFormat="1" applyFont="1" applyFill="1" applyBorder="1" applyAlignment="1">
      <alignment horizontal="center" vertical="center"/>
    </xf>
    <xf numFmtId="4" fontId="7" fillId="15" borderId="42" xfId="0" applyNumberFormat="1" applyFont="1" applyFill="1" applyBorder="1" applyAlignment="1">
      <alignment horizontal="center" vertical="center"/>
    </xf>
    <xf numFmtId="10" fontId="7" fillId="0" borderId="41" xfId="0" applyNumberFormat="1" applyFont="1" applyBorder="1" applyAlignment="1">
      <alignment horizontal="center"/>
    </xf>
    <xf numFmtId="10" fontId="7" fillId="0" borderId="46" xfId="0" applyNumberFormat="1" applyFont="1" applyBorder="1" applyAlignment="1">
      <alignment horizontal="center"/>
    </xf>
    <xf numFmtId="4" fontId="37" fillId="0" borderId="8" xfId="2" applyNumberFormat="1" applyFont="1" applyBorder="1" applyAlignment="1">
      <alignment horizontal="right"/>
    </xf>
    <xf numFmtId="4" fontId="37" fillId="0" borderId="2" xfId="2" applyNumberFormat="1" applyFont="1" applyBorder="1" applyAlignment="1">
      <alignment horizontal="right"/>
    </xf>
    <xf numFmtId="4" fontId="37" fillId="0" borderId="13" xfId="2" applyNumberFormat="1" applyFont="1" applyBorder="1" applyAlignment="1">
      <alignment horizontal="right"/>
    </xf>
    <xf numFmtId="4" fontId="38" fillId="0" borderId="21" xfId="0" applyNumberFormat="1" applyFont="1" applyBorder="1" applyAlignment="1" applyProtection="1">
      <alignment horizontal="right" indent="1"/>
    </xf>
    <xf numFmtId="0" fontId="39" fillId="0" borderId="0" xfId="0" applyFont="1" applyProtection="1"/>
    <xf numFmtId="10" fontId="40" fillId="0" borderId="0" xfId="1" applyNumberFormat="1" applyFont="1" applyFill="1" applyBorder="1" applyAlignment="1">
      <alignment horizontal="right"/>
    </xf>
    <xf numFmtId="4" fontId="40" fillId="0" borderId="0" xfId="0" applyNumberFormat="1" applyFont="1" applyFill="1" applyBorder="1" applyAlignment="1">
      <alignment horizontal="right"/>
    </xf>
    <xf numFmtId="10" fontId="39" fillId="0" borderId="0" xfId="1" applyNumberFormat="1" applyFont="1" applyProtection="1"/>
    <xf numFmtId="10" fontId="40" fillId="0" borderId="0" xfId="0" applyNumberFormat="1" applyFont="1"/>
    <xf numFmtId="10" fontId="39" fillId="0" borderId="0" xfId="0" applyNumberFormat="1" applyFont="1" applyProtection="1"/>
    <xf numFmtId="10" fontId="41" fillId="0" borderId="1" xfId="0" applyNumberFormat="1" applyFont="1" applyBorder="1" applyAlignment="1">
      <alignment horizontal="right"/>
    </xf>
    <xf numFmtId="10" fontId="41" fillId="0" borderId="43" xfId="0" applyNumberFormat="1" applyFont="1" applyBorder="1" applyAlignment="1">
      <alignment horizontal="right"/>
    </xf>
  </cellXfs>
  <cellStyles count="4">
    <cellStyle name="Normální" xfId="0" builtinId="0"/>
    <cellStyle name="Normální 2" xfId="2"/>
    <cellStyle name="Procenta" xfId="1" builtinId="5"/>
    <cellStyle name="Procenta 2" xfId="3"/>
  </cellStyles>
  <dxfs count="5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6C4500"/>
      <color rgb="FFECAE12"/>
      <color rgb="FF63D378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16" fmlaLink="C28" fmlaRange="Zdroj!$A$4:$A$15" sel="1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9525</xdr:rowOff>
        </xdr:from>
        <xdr:to>
          <xdr:col>3</xdr:col>
          <xdr:colOff>0</xdr:colOff>
          <xdr:row>28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A49"/>
  <sheetViews>
    <sheetView showGridLines="0" tabSelected="1" workbookViewId="0">
      <selection activeCell="G32" sqref="G32"/>
    </sheetView>
  </sheetViews>
  <sheetFormatPr defaultColWidth="0" defaultRowHeight="12.75" zeroHeight="1"/>
  <cols>
    <col min="1" max="1" width="2.33203125" style="36" customWidth="1"/>
    <col min="2" max="2" width="3.6640625" style="36" customWidth="1"/>
    <col min="3" max="3" width="25.5" style="36" customWidth="1"/>
    <col min="4" max="10" width="16.33203125" style="36" customWidth="1"/>
    <col min="11" max="11" width="18.1640625" style="36" customWidth="1"/>
    <col min="12" max="12" width="9.33203125" style="36" customWidth="1"/>
    <col min="13" max="13" width="18" style="62" customWidth="1"/>
    <col min="14" max="14" width="15.83203125" style="62" customWidth="1"/>
    <col min="15" max="15" width="5" style="196" customWidth="1"/>
    <col min="16" max="16" width="9.33203125" style="232" customWidth="1"/>
    <col min="17" max="17" width="9" style="232" bestFit="1" customWidth="1"/>
    <col min="18" max="18" width="13.33203125" style="232" bestFit="1" customWidth="1"/>
    <col min="19" max="19" width="9.6640625" style="232" customWidth="1"/>
    <col min="20" max="20" width="9.33203125" style="232" customWidth="1"/>
    <col min="21" max="27" width="9.33203125" style="197" customWidth="1"/>
    <col min="28" max="16381" width="9.33203125" style="36" customWidth="1"/>
    <col min="16382" max="16382" width="11" style="36" customWidth="1"/>
    <col min="16383" max="16383" width="13.1640625" style="36" customWidth="1"/>
    <col min="16384" max="16384" width="11.5" style="36" customWidth="1"/>
  </cols>
  <sheetData>
    <row r="1" spans="3:19" ht="26.25">
      <c r="C1" s="64" t="s">
        <v>0</v>
      </c>
      <c r="D1" s="46"/>
      <c r="E1" s="46"/>
      <c r="F1" s="46"/>
      <c r="G1" s="46"/>
      <c r="H1" s="65"/>
      <c r="I1" s="46"/>
      <c r="J1" s="46"/>
      <c r="K1" s="128" t="s">
        <v>1</v>
      </c>
      <c r="L1" s="129"/>
      <c r="M1" s="130"/>
      <c r="N1" s="130"/>
    </row>
    <row r="2" spans="3:19" ht="15.75">
      <c r="C2" s="66" t="s">
        <v>2</v>
      </c>
      <c r="D2" s="46"/>
      <c r="E2" s="46"/>
      <c r="F2" s="46"/>
      <c r="G2" s="46"/>
      <c r="H2" s="65"/>
      <c r="I2" s="46"/>
      <c r="J2" s="46"/>
      <c r="K2" s="46"/>
      <c r="L2" s="118"/>
      <c r="M2" s="130"/>
      <c r="N2" s="130"/>
    </row>
    <row r="3" spans="3:19" ht="24.75">
      <c r="C3" s="66"/>
      <c r="D3" s="46"/>
      <c r="E3" s="46"/>
      <c r="F3" s="46"/>
      <c r="G3" s="46"/>
      <c r="H3" s="65"/>
      <c r="I3" s="131" t="s">
        <v>3</v>
      </c>
      <c r="J3" s="65"/>
      <c r="K3" s="65"/>
      <c r="L3" s="132"/>
      <c r="M3" s="130"/>
      <c r="N3" s="130"/>
    </row>
    <row r="4" spans="3:19" ht="15.75">
      <c r="C4" s="35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46"/>
      <c r="L4" s="118"/>
    </row>
    <row r="5" spans="3:19" ht="18.75">
      <c r="C5" s="7" t="s">
        <v>12</v>
      </c>
      <c r="D5" s="7" t="s">
        <v>13</v>
      </c>
      <c r="E5" s="7" t="s">
        <v>14</v>
      </c>
      <c r="F5" s="37" t="s">
        <v>15</v>
      </c>
      <c r="G5" s="37" t="s">
        <v>16</v>
      </c>
      <c r="H5" s="37" t="s">
        <v>17</v>
      </c>
      <c r="I5" s="7" t="s">
        <v>13</v>
      </c>
      <c r="J5" s="7" t="s">
        <v>18</v>
      </c>
      <c r="K5" s="46"/>
      <c r="L5" s="118"/>
      <c r="M5" s="133" t="s">
        <v>19</v>
      </c>
      <c r="N5" s="130"/>
    </row>
    <row r="6" spans="3:19">
      <c r="C6" s="38" t="s">
        <v>20</v>
      </c>
      <c r="D6" s="39" t="s">
        <v>21</v>
      </c>
      <c r="E6" s="39" t="s">
        <v>22</v>
      </c>
      <c r="F6" s="39" t="s">
        <v>23</v>
      </c>
      <c r="G6" s="39" t="s">
        <v>24</v>
      </c>
      <c r="H6" s="39" t="s">
        <v>25</v>
      </c>
      <c r="I6" s="40" t="s">
        <v>26</v>
      </c>
      <c r="J6" s="40" t="s">
        <v>27</v>
      </c>
      <c r="K6" s="46"/>
      <c r="L6" s="118"/>
      <c r="M6" s="130"/>
      <c r="N6" s="130"/>
    </row>
    <row r="7" spans="3:19" ht="26.25">
      <c r="C7" s="67" t="s">
        <v>28</v>
      </c>
      <c r="D7" s="42" t="s">
        <v>29</v>
      </c>
      <c r="E7" s="43" t="s">
        <v>30</v>
      </c>
      <c r="F7" s="44" t="s">
        <v>31</v>
      </c>
      <c r="G7" s="43" t="s">
        <v>32</v>
      </c>
      <c r="H7" s="43" t="s">
        <v>33</v>
      </c>
      <c r="I7" s="44" t="s">
        <v>34</v>
      </c>
      <c r="J7" s="45" t="s">
        <v>35</v>
      </c>
      <c r="K7" s="134" t="s">
        <v>36</v>
      </c>
      <c r="L7" s="135"/>
      <c r="M7" s="222" t="s">
        <v>37</v>
      </c>
      <c r="N7" s="223"/>
      <c r="O7" s="198"/>
      <c r="Q7" s="232" t="s">
        <v>38</v>
      </c>
      <c r="R7" s="232" t="s">
        <v>39</v>
      </c>
      <c r="S7" s="232" t="s">
        <v>40</v>
      </c>
    </row>
    <row r="8" spans="3:19">
      <c r="C8" s="68" t="s">
        <v>41</v>
      </c>
      <c r="D8" s="17">
        <v>15705.3</v>
      </c>
      <c r="E8" s="18">
        <v>721.07</v>
      </c>
      <c r="F8" s="18">
        <v>2599.8200000000002</v>
      </c>
      <c r="G8" s="18">
        <v>4947.53</v>
      </c>
      <c r="H8" s="18">
        <v>40680.160000000003</v>
      </c>
      <c r="I8" s="18">
        <v>1175.78</v>
      </c>
      <c r="J8" s="31">
        <v>7314.39</v>
      </c>
      <c r="K8" s="136">
        <f t="shared" ref="K8:K22" si="0">SUM(D8:J8)</f>
        <v>73144.05</v>
      </c>
      <c r="M8" s="68" t="s">
        <v>41</v>
      </c>
      <c r="N8" s="137">
        <v>95.19</v>
      </c>
      <c r="Q8" s="233">
        <f>(SUM($K$8:$K$8)/$K$22)</f>
        <v>6.6618191879824998E-2</v>
      </c>
      <c r="R8" s="234">
        <f>$K$22*1/12</f>
        <v>91496.591666666704</v>
      </c>
      <c r="S8" s="235">
        <f>R8/$K$22</f>
        <v>8.3333333333333301E-2</v>
      </c>
    </row>
    <row r="9" spans="3:19">
      <c r="C9" s="69" t="s">
        <v>42</v>
      </c>
      <c r="D9" s="19">
        <v>14015.88</v>
      </c>
      <c r="E9" s="20">
        <v>586.88</v>
      </c>
      <c r="F9" s="20">
        <v>3038.38</v>
      </c>
      <c r="G9" s="20">
        <v>1543.7</v>
      </c>
      <c r="H9" s="20">
        <v>48994.84</v>
      </c>
      <c r="I9" s="20">
        <v>1061.97</v>
      </c>
      <c r="J9" s="32">
        <v>686.05</v>
      </c>
      <c r="K9" s="138">
        <f t="shared" si="0"/>
        <v>69927.7</v>
      </c>
      <c r="M9" s="69" t="s">
        <v>42</v>
      </c>
      <c r="N9" s="139">
        <v>3990.43</v>
      </c>
      <c r="Q9" s="233">
        <f>(SUM($K$8:$K$9)/$K$22)</f>
        <v>0.130306994131202</v>
      </c>
      <c r="R9" s="234">
        <f>$K$22*2/12</f>
        <v>182993.183333333</v>
      </c>
      <c r="S9" s="235">
        <f t="shared" ref="S9:S19" si="1">R9/$K$22</f>
        <v>0.16666666666666699</v>
      </c>
    </row>
    <row r="10" spans="3:19">
      <c r="C10" s="69" t="s">
        <v>43</v>
      </c>
      <c r="D10" s="19">
        <v>12414.75</v>
      </c>
      <c r="E10" s="20">
        <v>2821.42</v>
      </c>
      <c r="F10" s="20">
        <v>2332.4499999999998</v>
      </c>
      <c r="G10" s="20">
        <v>31187.45</v>
      </c>
      <c r="H10" s="20">
        <v>28522.29</v>
      </c>
      <c r="I10" s="20">
        <v>940.66</v>
      </c>
      <c r="J10" s="32">
        <v>16.04</v>
      </c>
      <c r="K10" s="138">
        <f t="shared" ref="K10" si="2">SUM(D10:J10)</f>
        <v>78235.06</v>
      </c>
      <c r="M10" s="69" t="s">
        <v>43</v>
      </c>
      <c r="N10" s="139">
        <v>14.01</v>
      </c>
      <c r="Q10" s="233">
        <f>(SUM($K$8:$K10)/$K$22)</f>
        <v>0.201561979858813</v>
      </c>
      <c r="R10" s="234">
        <f>$K$22*3/12</f>
        <v>274489.77500000002</v>
      </c>
      <c r="S10" s="235">
        <f t="shared" si="1"/>
        <v>0.25</v>
      </c>
    </row>
    <row r="11" spans="3:19">
      <c r="C11" s="69" t="s">
        <v>44</v>
      </c>
      <c r="D11" s="19">
        <v>11991.24</v>
      </c>
      <c r="E11" s="20">
        <v>0</v>
      </c>
      <c r="F11" s="20">
        <v>2548.75</v>
      </c>
      <c r="G11" s="20">
        <v>18418.61</v>
      </c>
      <c r="H11" s="20">
        <v>32664.76</v>
      </c>
      <c r="I11" s="20">
        <v>908.57</v>
      </c>
      <c r="J11" s="32">
        <v>10.94</v>
      </c>
      <c r="K11" s="138">
        <f t="shared" si="0"/>
        <v>66542.87</v>
      </c>
      <c r="M11" s="69" t="s">
        <v>44</v>
      </c>
      <c r="N11" s="139">
        <v>0</v>
      </c>
      <c r="Q11" s="233">
        <f>(SUM($K$8:$K$13)/$K$22)</f>
        <v>0.46625279575532502</v>
      </c>
      <c r="R11" s="234">
        <f>$K$22*6/12</f>
        <v>548979.55000000005</v>
      </c>
      <c r="S11" s="235">
        <f t="shared" si="1"/>
        <v>0.5</v>
      </c>
    </row>
    <row r="12" spans="3:19">
      <c r="C12" s="69" t="s">
        <v>45</v>
      </c>
      <c r="D12" s="19">
        <v>13798.74</v>
      </c>
      <c r="E12" s="20">
        <v>0</v>
      </c>
      <c r="F12" s="20">
        <v>2542.5100000000002</v>
      </c>
      <c r="G12" s="20">
        <v>6239.06</v>
      </c>
      <c r="H12" s="20">
        <v>46079.24</v>
      </c>
      <c r="I12" s="20">
        <v>1045.52</v>
      </c>
      <c r="J12" s="32">
        <v>32.36</v>
      </c>
      <c r="K12" s="138">
        <f t="shared" si="0"/>
        <v>69737.429999999993</v>
      </c>
      <c r="M12" s="69" t="s">
        <v>45</v>
      </c>
      <c r="N12" s="139">
        <v>2901.76</v>
      </c>
      <c r="Q12" s="233">
        <f>(SUM($K$8:$K$12)/$K$22)</f>
        <v>0.32568345214316302</v>
      </c>
      <c r="R12" s="234">
        <f>$K$22*5/12</f>
        <v>457482.95833333302</v>
      </c>
      <c r="S12" s="235">
        <f t="shared" si="1"/>
        <v>0.41666666666666702</v>
      </c>
    </row>
    <row r="13" spans="3:19">
      <c r="C13" s="69" t="s">
        <v>46</v>
      </c>
      <c r="D13" s="19">
        <v>15216.66</v>
      </c>
      <c r="E13" s="20">
        <v>0</v>
      </c>
      <c r="F13" s="20">
        <v>2695.22</v>
      </c>
      <c r="G13" s="20">
        <v>30870.95</v>
      </c>
      <c r="H13" s="20">
        <v>37628.720000000001</v>
      </c>
      <c r="I13" s="20">
        <v>1152.95</v>
      </c>
      <c r="J13" s="32">
        <v>66774.89</v>
      </c>
      <c r="K13" s="138">
        <f t="shared" si="0"/>
        <v>154339.39000000001</v>
      </c>
      <c r="M13" s="69" t="s">
        <v>46</v>
      </c>
      <c r="N13" s="139">
        <v>86.43</v>
      </c>
      <c r="Q13" s="233">
        <f>(SUM($K$8:$K$13)/$K$22)</f>
        <v>0.46625279575532502</v>
      </c>
      <c r="R13" s="234">
        <f>$K$22*6/12</f>
        <v>548979.55000000005</v>
      </c>
      <c r="S13" s="235">
        <f t="shared" si="1"/>
        <v>0.5</v>
      </c>
    </row>
    <row r="14" spans="3:19">
      <c r="C14" s="69" t="s">
        <v>47</v>
      </c>
      <c r="D14" s="200">
        <v>16533.23</v>
      </c>
      <c r="E14" s="201">
        <v>5713.46</v>
      </c>
      <c r="F14" s="201">
        <v>4046.58</v>
      </c>
      <c r="G14" s="201">
        <v>65691.53</v>
      </c>
      <c r="H14" s="201">
        <v>39995.89</v>
      </c>
      <c r="I14" s="201">
        <v>1252.71</v>
      </c>
      <c r="J14" s="202">
        <v>8663.75</v>
      </c>
      <c r="K14" s="203">
        <f t="shared" si="0"/>
        <v>141897.15</v>
      </c>
      <c r="L14" s="197"/>
      <c r="M14" s="204" t="s">
        <v>47</v>
      </c>
      <c r="N14" s="205">
        <v>22.11</v>
      </c>
      <c r="Q14" s="233">
        <f>(SUM($K$8:$K$14)/$K$22)</f>
        <v>0.59548998683102095</v>
      </c>
      <c r="R14" s="234">
        <f>$K$22*7/12</f>
        <v>640476.14166666695</v>
      </c>
      <c r="S14" s="235">
        <f t="shared" si="1"/>
        <v>0.58333333333333304</v>
      </c>
    </row>
    <row r="15" spans="3:19">
      <c r="C15" s="69" t="s">
        <v>48</v>
      </c>
      <c r="D15" s="200">
        <v>15867.95</v>
      </c>
      <c r="E15" s="201">
        <v>0</v>
      </c>
      <c r="F15" s="201">
        <v>3962.63</v>
      </c>
      <c r="G15" s="201">
        <v>0</v>
      </c>
      <c r="H15" s="201">
        <v>46355.81</v>
      </c>
      <c r="I15" s="201">
        <v>1202.3</v>
      </c>
      <c r="J15" s="202">
        <v>1132.42</v>
      </c>
      <c r="K15" s="203">
        <f t="shared" si="0"/>
        <v>68521.11</v>
      </c>
      <c r="L15" s="197"/>
      <c r="M15" s="204" t="s">
        <v>48</v>
      </c>
      <c r="N15" s="205">
        <v>2959.32</v>
      </c>
      <c r="Q15" s="233">
        <f>(SUM($K$8:$K$15)/$K$22)</f>
        <v>0.65789769400335585</v>
      </c>
      <c r="R15" s="234">
        <f>$K$22*8/12</f>
        <v>731972.7333333334</v>
      </c>
      <c r="S15" s="235">
        <f>R15/$K$22</f>
        <v>0.6666666666666663</v>
      </c>
    </row>
    <row r="16" spans="3:19">
      <c r="C16" s="69" t="s">
        <v>49</v>
      </c>
      <c r="D16" s="200">
        <v>12785.37</v>
      </c>
      <c r="E16" s="201">
        <v>2198.4899999999998</v>
      </c>
      <c r="F16" s="201">
        <v>2916.19</v>
      </c>
      <c r="G16" s="201">
        <v>35339.279999999999</v>
      </c>
      <c r="H16" s="201">
        <v>35216.85</v>
      </c>
      <c r="I16" s="201">
        <v>687.76</v>
      </c>
      <c r="J16" s="202">
        <v>309.52999999999997</v>
      </c>
      <c r="K16" s="203">
        <f t="shared" si="0"/>
        <v>89453.469999999987</v>
      </c>
      <c r="L16" s="197"/>
      <c r="M16" s="204" t="s">
        <v>49</v>
      </c>
      <c r="N16" s="205">
        <v>15.88</v>
      </c>
      <c r="Q16" s="233">
        <f>(SUM($K$8:$K$16)/$K$22)</f>
        <v>0.73937019147616689</v>
      </c>
      <c r="R16" s="234">
        <f>$K$22*9/12</f>
        <v>823469.32500000007</v>
      </c>
      <c r="S16" s="235">
        <f t="shared" si="1"/>
        <v>0.75</v>
      </c>
    </row>
    <row r="17" spans="2:19">
      <c r="C17" s="69" t="s">
        <v>50</v>
      </c>
      <c r="D17" s="200">
        <v>14640.57</v>
      </c>
      <c r="E17" s="201">
        <v>1039.08</v>
      </c>
      <c r="F17" s="201">
        <v>2874.66</v>
      </c>
      <c r="G17" s="201">
        <v>16345.12</v>
      </c>
      <c r="H17" s="201">
        <v>37657.919999999998</v>
      </c>
      <c r="I17" s="201">
        <v>1075.6400000000001</v>
      </c>
      <c r="J17" s="202">
        <v>89.51</v>
      </c>
      <c r="K17" s="138">
        <f t="shared" si="0"/>
        <v>73722.5</v>
      </c>
      <c r="M17" s="69" t="s">
        <v>50</v>
      </c>
      <c r="N17" s="139">
        <v>0</v>
      </c>
      <c r="Q17" s="233">
        <f>(SUM($K$8:$K$17)/$K$22)</f>
        <v>0.80651522447420843</v>
      </c>
      <c r="R17" s="234">
        <f>$K$22*10/12</f>
        <v>914965.91666666698</v>
      </c>
      <c r="S17" s="235">
        <f t="shared" si="1"/>
        <v>0.83333333333333304</v>
      </c>
    </row>
    <row r="18" spans="2:19">
      <c r="C18" s="69" t="s">
        <v>51</v>
      </c>
      <c r="D18" s="200">
        <v>14840.69</v>
      </c>
      <c r="E18" s="201">
        <v>610.16</v>
      </c>
      <c r="F18" s="201">
        <v>2583.69</v>
      </c>
      <c r="G18" s="201">
        <v>1454.58</v>
      </c>
      <c r="H18" s="201">
        <v>51840.27</v>
      </c>
      <c r="I18" s="201">
        <v>1090.3399999999999</v>
      </c>
      <c r="J18" s="202">
        <v>10.87</v>
      </c>
      <c r="K18" s="138">
        <f t="shared" si="0"/>
        <v>72430.599999999991</v>
      </c>
      <c r="M18" s="69" t="s">
        <v>51</v>
      </c>
      <c r="N18" s="205">
        <v>3213.42</v>
      </c>
      <c r="Q18" s="233">
        <f>(SUM($K$8:$K$18)/$K$22)</f>
        <v>0.87248361983611222</v>
      </c>
      <c r="R18" s="234">
        <f>$K$22*11/12</f>
        <v>1006462.50833333</v>
      </c>
      <c r="S18" s="235">
        <f t="shared" si="1"/>
        <v>0.91666666666666696</v>
      </c>
    </row>
    <row r="19" spans="2:19" ht="13.5" thickBot="1">
      <c r="C19" s="70" t="s">
        <v>52</v>
      </c>
      <c r="D19" s="228">
        <v>17772.18</v>
      </c>
      <c r="E19" s="229">
        <v>3422.72</v>
      </c>
      <c r="F19" s="229">
        <v>2567.1999999999998</v>
      </c>
      <c r="G19" s="229">
        <v>50476.41</v>
      </c>
      <c r="H19" s="229">
        <v>44874.9</v>
      </c>
      <c r="I19" s="229">
        <v>1305.71</v>
      </c>
      <c r="J19" s="230">
        <v>34559.760000000002</v>
      </c>
      <c r="K19" s="140">
        <f t="shared" si="0"/>
        <v>154978.88</v>
      </c>
      <c r="M19" s="70" t="s">
        <v>52</v>
      </c>
      <c r="N19" s="231">
        <v>147.19</v>
      </c>
      <c r="Q19" s="233">
        <f>(SUM($K$8:$K$19)/$K$22)</f>
        <v>1.013635398622772</v>
      </c>
      <c r="R19" s="234">
        <f>$K$22*12/12</f>
        <v>1097959.1000000001</v>
      </c>
      <c r="S19" s="235">
        <f t="shared" si="1"/>
        <v>1</v>
      </c>
    </row>
    <row r="20" spans="2:19">
      <c r="B20" s="207">
        <v>2025</v>
      </c>
      <c r="C20" s="71" t="s">
        <v>36</v>
      </c>
      <c r="D20" s="72">
        <f>SUM(D8:D19)</f>
        <v>175582.56</v>
      </c>
      <c r="E20" s="73">
        <f t="shared" ref="E20:J20" si="3">SUM(E8:E19)</f>
        <v>17113.28</v>
      </c>
      <c r="F20" s="73">
        <f t="shared" si="3"/>
        <v>34708.079999999994</v>
      </c>
      <c r="G20" s="73">
        <f t="shared" si="3"/>
        <v>262514.21999999997</v>
      </c>
      <c r="H20" s="73">
        <f t="shared" si="3"/>
        <v>490511.65</v>
      </c>
      <c r="I20" s="73">
        <f t="shared" si="3"/>
        <v>12899.91</v>
      </c>
      <c r="J20" s="141">
        <f t="shared" si="3"/>
        <v>119600.50999999998</v>
      </c>
      <c r="K20" s="142">
        <f t="shared" si="0"/>
        <v>1112930.21</v>
      </c>
      <c r="L20" s="143"/>
      <c r="M20" s="144" t="s">
        <v>36</v>
      </c>
      <c r="N20" s="145">
        <f>SUM(N8:N19)</f>
        <v>13445.74</v>
      </c>
    </row>
    <row r="21" spans="2:19" ht="13.5" customHeight="1">
      <c r="B21" s="208"/>
      <c r="C21" s="74" t="s">
        <v>53</v>
      </c>
      <c r="D21" s="75">
        <v>192400</v>
      </c>
      <c r="E21" s="76">
        <v>15200</v>
      </c>
      <c r="F21" s="76">
        <v>32000</v>
      </c>
      <c r="G21" s="76">
        <v>253300</v>
      </c>
      <c r="H21" s="76">
        <v>497400</v>
      </c>
      <c r="I21" s="76">
        <v>0</v>
      </c>
      <c r="J21" s="146">
        <v>102000</v>
      </c>
      <c r="K21" s="147">
        <f t="shared" si="0"/>
        <v>1092300</v>
      </c>
      <c r="L21" s="103"/>
      <c r="M21" s="36"/>
      <c r="N21" s="36"/>
      <c r="Q21" s="236"/>
    </row>
    <row r="22" spans="2:19" ht="15">
      <c r="B22" s="208"/>
      <c r="C22" s="74" t="s">
        <v>54</v>
      </c>
      <c r="D22" s="77">
        <v>192400</v>
      </c>
      <c r="E22" s="78">
        <v>15200</v>
      </c>
      <c r="F22" s="78">
        <v>32000</v>
      </c>
      <c r="G22" s="78">
        <v>253300</v>
      </c>
      <c r="H22" s="78">
        <v>497400</v>
      </c>
      <c r="I22" s="78">
        <v>0</v>
      </c>
      <c r="J22" s="148">
        <f>102000+5659.1</f>
        <v>107659.1</v>
      </c>
      <c r="K22" s="149">
        <f t="shared" si="0"/>
        <v>1097959.1000000001</v>
      </c>
      <c r="L22" s="150"/>
      <c r="M22" s="36"/>
      <c r="N22" s="36"/>
      <c r="Q22" s="236"/>
    </row>
    <row r="23" spans="2:19" ht="12.75" customHeight="1">
      <c r="B23" s="208"/>
      <c r="C23" s="79" t="s">
        <v>55</v>
      </c>
      <c r="D23" s="80">
        <f>D20/D22</f>
        <v>0.91259126819126823</v>
      </c>
      <c r="E23" s="238">
        <f t="shared" ref="E23:K23" si="4">E20/E22</f>
        <v>1.1258736842105261</v>
      </c>
      <c r="F23" s="238">
        <f t="shared" si="4"/>
        <v>1.0846274999999999</v>
      </c>
      <c r="G23" s="238">
        <f t="shared" si="4"/>
        <v>1.036376707461508</v>
      </c>
      <c r="H23" s="81">
        <f t="shared" si="4"/>
        <v>0.98615128669079222</v>
      </c>
      <c r="I23" s="151" t="s">
        <v>56</v>
      </c>
      <c r="J23" s="239">
        <f t="shared" si="4"/>
        <v>1.1109187240093961</v>
      </c>
      <c r="K23" s="152">
        <f t="shared" si="4"/>
        <v>1.013635398622772</v>
      </c>
      <c r="L23" s="153">
        <f>C28/12</f>
        <v>1</v>
      </c>
      <c r="M23" s="217" t="s">
        <v>57</v>
      </c>
      <c r="N23" s="36"/>
    </row>
    <row r="24" spans="2:19" ht="12.75" customHeight="1">
      <c r="B24" s="208"/>
      <c r="C24" s="79" t="s">
        <v>58</v>
      </c>
      <c r="D24" s="82">
        <f>D22/12*$C$28</f>
        <v>192400</v>
      </c>
      <c r="E24" s="20">
        <f t="shared" ref="E24:J24" si="5">E22/12*$C$28</f>
        <v>15200</v>
      </c>
      <c r="F24" s="20">
        <f t="shared" si="5"/>
        <v>32000</v>
      </c>
      <c r="G24" s="20">
        <f t="shared" si="5"/>
        <v>253300</v>
      </c>
      <c r="H24" s="20">
        <f t="shared" si="5"/>
        <v>497400</v>
      </c>
      <c r="I24" s="20">
        <f t="shared" si="5"/>
        <v>0</v>
      </c>
      <c r="J24" s="154">
        <f t="shared" si="5"/>
        <v>107659.1</v>
      </c>
      <c r="K24" s="147">
        <f t="shared" ref="K24:K30" si="6">SUM(D24:J24)</f>
        <v>1097959.1000000001</v>
      </c>
      <c r="L24" s="103"/>
      <c r="M24" s="217"/>
      <c r="N24" s="36"/>
    </row>
    <row r="25" spans="2:19">
      <c r="B25" s="209"/>
      <c r="C25" s="83" t="s">
        <v>59</v>
      </c>
      <c r="D25" s="84">
        <f>SUM(D20-D24)</f>
        <v>-16817.440000000002</v>
      </c>
      <c r="E25" s="85">
        <f t="shared" ref="E25:J25" si="7">SUM(E20-E24)</f>
        <v>1913.2799999999988</v>
      </c>
      <c r="F25" s="86">
        <f t="shared" si="7"/>
        <v>2708.0799999999945</v>
      </c>
      <c r="G25" s="86">
        <f t="shared" si="7"/>
        <v>9214.2199999999721</v>
      </c>
      <c r="H25" s="86">
        <f t="shared" si="7"/>
        <v>-6888.3499999999767</v>
      </c>
      <c r="I25" s="86">
        <f t="shared" si="7"/>
        <v>12899.91</v>
      </c>
      <c r="J25" s="155">
        <f t="shared" si="7"/>
        <v>11941.409999999974</v>
      </c>
      <c r="K25" s="156">
        <f t="shared" si="6"/>
        <v>14971.109999999961</v>
      </c>
      <c r="L25" s="103"/>
      <c r="M25" s="36" t="s">
        <v>60</v>
      </c>
    </row>
    <row r="26" spans="2:19">
      <c r="B26" s="208">
        <v>2024</v>
      </c>
      <c r="C26" s="87" t="s">
        <v>61</v>
      </c>
      <c r="D26" s="88">
        <v>177400</v>
      </c>
      <c r="E26" s="89">
        <v>12482</v>
      </c>
      <c r="F26" s="89">
        <v>38813</v>
      </c>
      <c r="G26" s="89">
        <v>253400</v>
      </c>
      <c r="H26" s="89">
        <v>494400</v>
      </c>
      <c r="I26" s="89">
        <v>0</v>
      </c>
      <c r="J26" s="157">
        <v>111210</v>
      </c>
      <c r="K26" s="158">
        <f t="shared" si="6"/>
        <v>1087705</v>
      </c>
      <c r="L26" s="103"/>
      <c r="M26" s="159" t="s">
        <v>62</v>
      </c>
      <c r="N26" s="160"/>
    </row>
    <row r="27" spans="2:19">
      <c r="B27" s="208"/>
      <c r="C27" s="79" t="s">
        <v>58</v>
      </c>
      <c r="D27" s="90">
        <v>16737.5</v>
      </c>
      <c r="E27" s="91">
        <v>234.17</v>
      </c>
      <c r="F27" s="91">
        <v>1463.33</v>
      </c>
      <c r="G27" s="91">
        <v>9132.5</v>
      </c>
      <c r="H27" s="91">
        <v>30587.5</v>
      </c>
      <c r="I27" s="91">
        <f t="shared" ref="I27:J27" si="8">I26/12*$C$28</f>
        <v>0</v>
      </c>
      <c r="J27" s="161">
        <f t="shared" si="8"/>
        <v>111210</v>
      </c>
      <c r="K27" s="162">
        <f t="shared" si="6"/>
        <v>169365</v>
      </c>
      <c r="L27" s="26"/>
      <c r="M27" s="163" t="s">
        <v>63</v>
      </c>
      <c r="N27" s="164">
        <v>28754.880000000001</v>
      </c>
    </row>
    <row r="28" spans="2:19">
      <c r="B28" s="208"/>
      <c r="C28" s="92">
        <v>12</v>
      </c>
      <c r="D28" s="93">
        <f>VLOOKUP($C$28,Zdroj!$B$21:$I$32,2,0)</f>
        <v>165287.71</v>
      </c>
      <c r="E28" s="93">
        <f>VLOOKUP($C$28,Zdroj!$B$21:$I$32,3,0)</f>
        <v>12481.43</v>
      </c>
      <c r="F28" s="93">
        <f>VLOOKUP($C$28,Zdroj!$B$21:$I$32,4,0)</f>
        <v>38812.980000000003</v>
      </c>
      <c r="G28" s="93">
        <f>VLOOKUP($C$28,Zdroj!$B$21:$I$32,5,0)</f>
        <v>240372.34</v>
      </c>
      <c r="H28" s="93">
        <f>VLOOKUP($C$28,Zdroj!$B$21:$I$32,6,0)</f>
        <v>482516.6</v>
      </c>
      <c r="I28" s="93">
        <f>VLOOKUP($C$28,Zdroj!$B$21:$I$32,7,0)</f>
        <v>12116.21</v>
      </c>
      <c r="J28" s="93">
        <f>VLOOKUP($C$28,Zdroj!$B$21:$I$32,8,0)</f>
        <v>111206.6</v>
      </c>
      <c r="K28" s="165">
        <f t="shared" si="6"/>
        <v>1062793.8699999999</v>
      </c>
      <c r="L28" s="103"/>
      <c r="M28" s="36"/>
      <c r="N28" s="36"/>
    </row>
    <row r="29" spans="2:19">
      <c r="B29" s="209"/>
      <c r="C29" s="94" t="s">
        <v>59</v>
      </c>
      <c r="D29" s="95">
        <f>D28-D27</f>
        <v>148550.21</v>
      </c>
      <c r="E29" s="96">
        <f t="shared" ref="E29:J29" si="9">E28-E27</f>
        <v>12247.26</v>
      </c>
      <c r="F29" s="96">
        <f t="shared" si="9"/>
        <v>37349.65</v>
      </c>
      <c r="G29" s="96">
        <f t="shared" si="9"/>
        <v>231239.84</v>
      </c>
      <c r="H29" s="96">
        <f t="shared" si="9"/>
        <v>451929.1</v>
      </c>
      <c r="I29" s="96">
        <f t="shared" si="9"/>
        <v>12116.21</v>
      </c>
      <c r="J29" s="166">
        <f t="shared" si="9"/>
        <v>-3.3999999999941792</v>
      </c>
      <c r="K29" s="156">
        <f t="shared" si="6"/>
        <v>893428.86999999988</v>
      </c>
      <c r="L29" s="103"/>
      <c r="M29" s="36"/>
      <c r="N29" s="36"/>
    </row>
    <row r="30" spans="2:19">
      <c r="C30" s="97" t="s">
        <v>64</v>
      </c>
      <c r="D30" s="98">
        <f>D20-D28</f>
        <v>10294.850000000006</v>
      </c>
      <c r="E30" s="99">
        <f t="shared" ref="E30:J30" si="10">E20-E28</f>
        <v>4631.8499999999985</v>
      </c>
      <c r="F30" s="99">
        <f t="shared" si="10"/>
        <v>-4104.9000000000087</v>
      </c>
      <c r="G30" s="99">
        <f t="shared" si="10"/>
        <v>22141.879999999976</v>
      </c>
      <c r="H30" s="99">
        <f t="shared" si="10"/>
        <v>7995.0500000000466</v>
      </c>
      <c r="I30" s="99">
        <f t="shared" si="10"/>
        <v>783.70000000000073</v>
      </c>
      <c r="J30" s="167">
        <f t="shared" si="10"/>
        <v>8393.9099999999744</v>
      </c>
      <c r="K30" s="168">
        <f t="shared" si="6"/>
        <v>50136.34</v>
      </c>
      <c r="L30" s="103"/>
      <c r="M30" s="63"/>
      <c r="N30" s="36"/>
      <c r="O30" s="197"/>
    </row>
    <row r="31" spans="2:19" ht="13.5" customHeight="1">
      <c r="C31" s="100"/>
      <c r="D31" s="101"/>
      <c r="E31" s="102"/>
      <c r="F31" s="103"/>
      <c r="G31" s="103"/>
      <c r="H31" s="103"/>
      <c r="I31" s="103"/>
      <c r="J31" s="103"/>
      <c r="K31" s="103"/>
      <c r="L31" s="103"/>
      <c r="M31" s="36"/>
      <c r="N31" s="36"/>
      <c r="O31" s="197"/>
    </row>
    <row r="32" spans="2:19">
      <c r="C32" s="104" t="s">
        <v>65</v>
      </c>
      <c r="D32" s="101"/>
      <c r="E32" s="102"/>
      <c r="F32" s="103"/>
      <c r="G32" s="103"/>
      <c r="H32" s="103"/>
      <c r="J32" s="169" t="s">
        <v>66</v>
      </c>
      <c r="K32" s="170" t="s">
        <v>67</v>
      </c>
      <c r="L32" s="171"/>
      <c r="M32" s="36"/>
      <c r="N32" s="36"/>
      <c r="O32" s="197"/>
    </row>
    <row r="33" spans="3:17" ht="12.75" customHeight="1">
      <c r="C33" s="210" t="s">
        <v>68</v>
      </c>
      <c r="D33" s="105">
        <v>5659.1</v>
      </c>
      <c r="E33" s="106" t="s">
        <v>69</v>
      </c>
      <c r="F33" s="107" t="s">
        <v>70</v>
      </c>
      <c r="G33" s="108"/>
      <c r="H33" s="109"/>
      <c r="I33" s="172" t="s">
        <v>53</v>
      </c>
      <c r="J33" s="173">
        <f>D21+E21+F21+G21+H21</f>
        <v>990300</v>
      </c>
      <c r="K33" s="174">
        <f>I21+J21</f>
        <v>102000</v>
      </c>
      <c r="L33" s="175"/>
      <c r="M33" s="36"/>
      <c r="N33" s="36"/>
      <c r="O33" s="197"/>
    </row>
    <row r="34" spans="3:17">
      <c r="C34" s="211"/>
      <c r="D34" s="110"/>
      <c r="E34" s="111" t="s">
        <v>69</v>
      </c>
      <c r="F34" s="112"/>
      <c r="G34" s="108"/>
      <c r="H34" s="109"/>
      <c r="I34" s="176" t="s">
        <v>54</v>
      </c>
      <c r="J34" s="177">
        <f>D22+E22+F22+G22+H22</f>
        <v>990300</v>
      </c>
      <c r="K34" s="178">
        <f>I22+J22</f>
        <v>107659.1</v>
      </c>
      <c r="L34" s="175"/>
      <c r="M34" s="63"/>
      <c r="N34" s="36"/>
      <c r="O34" s="197"/>
    </row>
    <row r="35" spans="3:17">
      <c r="C35" s="212"/>
      <c r="D35" s="113"/>
      <c r="E35" s="114" t="s">
        <v>69</v>
      </c>
      <c r="F35" s="115" t="s">
        <v>71</v>
      </c>
      <c r="G35" s="108"/>
      <c r="H35" s="109"/>
      <c r="I35" s="179" t="s">
        <v>72</v>
      </c>
      <c r="J35" s="177">
        <f>J34-J33</f>
        <v>0</v>
      </c>
      <c r="K35" s="178">
        <f>K34-K33</f>
        <v>5659.1000000000104</v>
      </c>
      <c r="L35" s="175"/>
    </row>
    <row r="36" spans="3:17">
      <c r="C36" s="116"/>
      <c r="G36" s="108"/>
      <c r="H36" s="108"/>
      <c r="I36" s="180" t="s">
        <v>73</v>
      </c>
      <c r="J36" s="181">
        <f>D20+E20+F20+G20+H20</f>
        <v>980429.79</v>
      </c>
      <c r="K36" s="182">
        <f>I20+J20</f>
        <v>132500.41999999998</v>
      </c>
      <c r="L36" s="175"/>
      <c r="M36" s="183"/>
      <c r="N36" s="184"/>
    </row>
    <row r="37" spans="3:17" ht="15.75">
      <c r="C37" s="108"/>
      <c r="D37" s="108"/>
      <c r="E37" s="108"/>
      <c r="F37" s="108"/>
      <c r="G37" s="108"/>
      <c r="H37" s="108"/>
      <c r="I37" s="185" t="s">
        <v>74</v>
      </c>
      <c r="J37" s="224">
        <f>J36+K36</f>
        <v>1112930.21</v>
      </c>
      <c r="K37" s="225"/>
      <c r="L37" s="218" t="str">
        <f>IF(Q19&gt;S19,"J","L")</f>
        <v>J</v>
      </c>
      <c r="M37" s="219"/>
      <c r="N37" s="183"/>
    </row>
    <row r="38" spans="3:17" ht="16.5" thickBot="1">
      <c r="C38" s="117" t="s">
        <v>75</v>
      </c>
      <c r="D38" s="118"/>
      <c r="E38" s="118"/>
      <c r="F38" s="118"/>
      <c r="G38" s="118"/>
      <c r="H38" s="118"/>
      <c r="I38" s="186" t="s">
        <v>76</v>
      </c>
      <c r="J38" s="226">
        <f>J37/(J34+K34)</f>
        <v>1.013635398622772</v>
      </c>
      <c r="K38" s="227"/>
      <c r="L38" s="220"/>
      <c r="M38" s="221"/>
      <c r="N38" s="187"/>
      <c r="O38" s="199"/>
    </row>
    <row r="39" spans="3:17" ht="13.5" thickBot="1">
      <c r="C39" s="117"/>
      <c r="D39" s="118"/>
      <c r="E39" s="118"/>
      <c r="F39" s="118"/>
      <c r="G39" s="118"/>
      <c r="H39" s="118"/>
      <c r="I39" s="46"/>
      <c r="J39" s="46"/>
      <c r="K39" s="206" t="s">
        <v>226</v>
      </c>
      <c r="L39" s="215">
        <f>S19</f>
        <v>1</v>
      </c>
      <c r="M39" s="216"/>
      <c r="N39" s="36"/>
      <c r="O39" s="197"/>
    </row>
    <row r="40" spans="3:17">
      <c r="C40" s="213" t="s">
        <v>77</v>
      </c>
      <c r="D40" s="119" t="s">
        <v>78</v>
      </c>
      <c r="E40" s="119" t="s">
        <v>79</v>
      </c>
      <c r="F40" s="119" t="s">
        <v>80</v>
      </c>
      <c r="G40" s="119" t="s">
        <v>81</v>
      </c>
      <c r="H40" s="119" t="s">
        <v>82</v>
      </c>
      <c r="I40" s="121" t="s">
        <v>83</v>
      </c>
      <c r="K40" s="193" t="s">
        <v>224</v>
      </c>
      <c r="L40" s="195">
        <f>J38</f>
        <v>1.013635398622772</v>
      </c>
      <c r="M40" s="190">
        <f>L40-L39</f>
        <v>1.3635398622771966E-2</v>
      </c>
      <c r="N40" s="36"/>
      <c r="O40" s="197"/>
    </row>
    <row r="41" spans="3:17" ht="13.5" thickBot="1">
      <c r="C41" s="214"/>
      <c r="D41" s="120">
        <v>2.27</v>
      </c>
      <c r="E41" s="120">
        <v>4.24</v>
      </c>
      <c r="F41" s="120">
        <v>-6.34</v>
      </c>
      <c r="G41" s="120">
        <v>7.81</v>
      </c>
      <c r="H41" s="120">
        <v>11.157</v>
      </c>
      <c r="I41" s="122">
        <v>7.6</v>
      </c>
      <c r="K41" s="194" t="s">
        <v>225</v>
      </c>
      <c r="L41" s="192"/>
      <c r="M41" s="191">
        <f>K20-R19</f>
        <v>14971.10999999987</v>
      </c>
      <c r="N41" s="36"/>
      <c r="O41" s="197"/>
      <c r="Q41" s="237"/>
    </row>
    <row r="42" spans="3:17" ht="12.75" customHeight="1">
      <c r="C42" s="213" t="s">
        <v>77</v>
      </c>
      <c r="D42" s="121" t="s">
        <v>84</v>
      </c>
      <c r="E42" s="121" t="s">
        <v>85</v>
      </c>
      <c r="F42" s="121" t="s">
        <v>86</v>
      </c>
      <c r="G42" s="119" t="s">
        <v>87</v>
      </c>
      <c r="H42" s="121" t="s">
        <v>88</v>
      </c>
      <c r="I42" s="121" t="s">
        <v>89</v>
      </c>
      <c r="J42" s="46"/>
      <c r="K42" s="188"/>
      <c r="M42" s="36"/>
      <c r="N42" s="36"/>
      <c r="O42" s="197"/>
      <c r="Q42" s="237"/>
    </row>
    <row r="43" spans="3:17">
      <c r="C43" s="214"/>
      <c r="D43" s="122">
        <v>22.81</v>
      </c>
      <c r="E43" s="122">
        <v>25.05</v>
      </c>
      <c r="F43" s="122">
        <v>41.5</v>
      </c>
      <c r="G43" s="120">
        <v>38.299999999999997</v>
      </c>
      <c r="H43" s="122">
        <v>38.229999999999997</v>
      </c>
      <c r="I43" s="121">
        <v>50.14</v>
      </c>
      <c r="K43" s="188"/>
      <c r="M43" s="189"/>
      <c r="N43" s="36"/>
      <c r="O43" s="197"/>
    </row>
    <row r="44" spans="3:17">
      <c r="C44" s="123"/>
      <c r="D44" s="124"/>
      <c r="E44" s="124"/>
      <c r="F44" s="124"/>
      <c r="G44" s="125"/>
      <c r="H44" s="124"/>
      <c r="I44" s="124"/>
      <c r="K44" s="188"/>
      <c r="M44" s="189"/>
      <c r="N44" s="36"/>
      <c r="O44" s="197"/>
    </row>
    <row r="45" spans="3:17">
      <c r="C45" s="123"/>
      <c r="D45" s="124"/>
      <c r="E45" s="124"/>
      <c r="F45" s="124"/>
      <c r="G45" s="125"/>
      <c r="H45" s="124"/>
      <c r="I45" s="124"/>
      <c r="K45" s="188"/>
      <c r="M45" s="189"/>
      <c r="N45" s="36"/>
      <c r="O45" s="197"/>
    </row>
    <row r="46" spans="3:17">
      <c r="C46" s="123"/>
      <c r="D46" s="124"/>
      <c r="E46" s="124"/>
      <c r="F46" s="124"/>
      <c r="G46" s="124"/>
      <c r="H46" s="124"/>
      <c r="I46" s="124"/>
      <c r="J46" s="124"/>
      <c r="K46" s="188"/>
      <c r="M46" s="189"/>
      <c r="N46" s="36"/>
      <c r="O46" s="197"/>
    </row>
    <row r="47" spans="3:17">
      <c r="H47" s="126" t="s">
        <v>90</v>
      </c>
      <c r="K47" s="188"/>
      <c r="M47" s="36"/>
      <c r="N47" s="36"/>
      <c r="O47" s="197"/>
      <c r="Q47" s="237"/>
    </row>
    <row r="48" spans="3:17">
      <c r="D48" s="127"/>
      <c r="H48" s="36" t="s">
        <v>91</v>
      </c>
      <c r="K48" s="188"/>
      <c r="M48" s="36"/>
      <c r="N48" s="36"/>
      <c r="O48" s="197"/>
      <c r="Q48" s="237"/>
    </row>
    <row r="49" spans="4:17">
      <c r="D49" s="127"/>
      <c r="K49" s="188"/>
      <c r="M49" s="36"/>
      <c r="N49" s="36"/>
      <c r="O49" s="197"/>
      <c r="Q49" s="237"/>
    </row>
  </sheetData>
  <mergeCells count="11">
    <mergeCell ref="L39:M39"/>
    <mergeCell ref="M23:M24"/>
    <mergeCell ref="L37:M38"/>
    <mergeCell ref="M7:N7"/>
    <mergeCell ref="J37:K37"/>
    <mergeCell ref="J38:K38"/>
    <mergeCell ref="B20:B25"/>
    <mergeCell ref="B26:B29"/>
    <mergeCell ref="C33:C35"/>
    <mergeCell ref="C40:C41"/>
    <mergeCell ref="C42:C43"/>
  </mergeCells>
  <conditionalFormatting sqref="D23:H23 J23">
    <cfRule type="cellIs" dxfId="2" priority="2" operator="lessThan">
      <formula>0.95</formula>
    </cfRule>
    <cfRule type="cellIs" dxfId="3" priority="1" operator="greaterThan">
      <formula>1.05</formula>
    </cfRule>
  </conditionalFormatting>
  <pageMargins left="0.70866141732283505" right="0.70866141732283505" top="0.78740157480314998" bottom="0.78740157480314998" header="0.31496062992126" footer="0.31496062992126"/>
  <pageSetup paperSize="9" scale="7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Pict="0">
                <anchor moveWithCells="1">
                  <from>
                    <xdr:col>2</xdr:col>
                    <xdr:colOff>0</xdr:colOff>
                    <xdr:row>27</xdr:row>
                    <xdr:rowOff>9525</xdr:rowOff>
                  </from>
                  <to>
                    <xdr:col>3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4"/>
  <sheetViews>
    <sheetView zoomScale="90" zoomScaleNormal="90" workbookViewId="0">
      <selection activeCell="K1" sqref="K1"/>
    </sheetView>
  </sheetViews>
  <sheetFormatPr defaultColWidth="9" defaultRowHeight="12.75"/>
  <cols>
    <col min="1" max="1" width="20.33203125" style="2" customWidth="1"/>
    <col min="2" max="2" width="5" style="3" customWidth="1"/>
    <col min="3" max="3" width="15.1640625" style="4" customWidth="1"/>
    <col min="4" max="12" width="14" style="4" customWidth="1"/>
    <col min="13" max="15" width="14.83203125" style="4" customWidth="1"/>
  </cols>
  <sheetData>
    <row r="1" spans="1:9">
      <c r="C1" s="5" t="s">
        <v>13</v>
      </c>
      <c r="D1" s="6" t="s">
        <v>14</v>
      </c>
      <c r="E1" s="7" t="s">
        <v>15</v>
      </c>
      <c r="F1" s="7" t="s">
        <v>16</v>
      </c>
      <c r="G1" s="7" t="s">
        <v>17</v>
      </c>
      <c r="H1" s="5" t="s">
        <v>13</v>
      </c>
      <c r="I1" s="7" t="s">
        <v>18</v>
      </c>
    </row>
    <row r="2" spans="1:9">
      <c r="A2" s="8"/>
      <c r="C2" s="9" t="s">
        <v>21</v>
      </c>
      <c r="D2" s="9" t="s">
        <v>22</v>
      </c>
      <c r="E2" s="10" t="s">
        <v>92</v>
      </c>
      <c r="F2" s="9" t="s">
        <v>23</v>
      </c>
      <c r="G2" s="9" t="s">
        <v>24</v>
      </c>
      <c r="H2" s="9" t="s">
        <v>25</v>
      </c>
      <c r="I2" s="10" t="s">
        <v>26</v>
      </c>
    </row>
    <row r="3" spans="1:9" ht="25.5">
      <c r="A3" s="11" t="s">
        <v>93</v>
      </c>
      <c r="C3" s="12" t="s">
        <v>29</v>
      </c>
      <c r="D3" s="13" t="s">
        <v>30</v>
      </c>
      <c r="E3" s="14" t="s">
        <v>94</v>
      </c>
      <c r="F3" s="13" t="s">
        <v>32</v>
      </c>
      <c r="G3" s="13" t="s">
        <v>33</v>
      </c>
      <c r="H3" s="14" t="s">
        <v>34</v>
      </c>
      <c r="I3" s="30" t="s">
        <v>35</v>
      </c>
    </row>
    <row r="4" spans="1:9">
      <c r="A4" s="15" t="s">
        <v>95</v>
      </c>
      <c r="B4" s="16">
        <v>1</v>
      </c>
      <c r="C4" s="17">
        <v>14633.65</v>
      </c>
      <c r="D4" s="18">
        <v>714.25</v>
      </c>
      <c r="E4" s="18">
        <v>3146.74</v>
      </c>
      <c r="F4" s="18">
        <v>4445.16</v>
      </c>
      <c r="G4" s="18">
        <v>42391.85</v>
      </c>
      <c r="H4" s="18">
        <v>1032.68</v>
      </c>
      <c r="I4" s="31">
        <v>4508.9399999999996</v>
      </c>
    </row>
    <row r="5" spans="1:9">
      <c r="A5" s="15" t="s">
        <v>96</v>
      </c>
      <c r="B5" s="16">
        <v>2</v>
      </c>
      <c r="C5" s="19">
        <v>13560.56</v>
      </c>
      <c r="D5" s="20">
        <v>547.49</v>
      </c>
      <c r="E5" s="20">
        <v>3204.08</v>
      </c>
      <c r="F5" s="20">
        <v>1913.26</v>
      </c>
      <c r="G5" s="20">
        <v>47740.91</v>
      </c>
      <c r="H5" s="20">
        <v>970.54</v>
      </c>
      <c r="I5" s="32">
        <v>22.51</v>
      </c>
    </row>
    <row r="6" spans="1:9">
      <c r="A6" s="15" t="s">
        <v>97</v>
      </c>
      <c r="B6" s="16">
        <v>3</v>
      </c>
      <c r="C6" s="19">
        <v>11535.68</v>
      </c>
      <c r="D6" s="20">
        <v>1092.72</v>
      </c>
      <c r="E6" s="20">
        <v>2718.12</v>
      </c>
      <c r="F6" s="20">
        <v>43482.42</v>
      </c>
      <c r="G6" s="20">
        <v>28867.69</v>
      </c>
      <c r="H6" s="20">
        <v>825.62</v>
      </c>
      <c r="I6" s="32">
        <v>296.51</v>
      </c>
    </row>
    <row r="7" spans="1:9">
      <c r="A7" s="15" t="s">
        <v>98</v>
      </c>
      <c r="B7" s="16">
        <v>4</v>
      </c>
      <c r="C7" s="19">
        <v>10378.56</v>
      </c>
      <c r="D7" s="20">
        <v>0</v>
      </c>
      <c r="E7" s="20">
        <v>2373.87</v>
      </c>
      <c r="F7" s="20">
        <v>6608.01</v>
      </c>
      <c r="G7" s="20">
        <v>32244.58</v>
      </c>
      <c r="H7" s="20">
        <v>742.8</v>
      </c>
      <c r="I7" s="32">
        <v>45.11</v>
      </c>
    </row>
    <row r="8" spans="1:9">
      <c r="A8" s="15" t="s">
        <v>99</v>
      </c>
      <c r="B8" s="16">
        <v>5</v>
      </c>
      <c r="C8" s="19">
        <v>13057.88</v>
      </c>
      <c r="D8" s="20">
        <v>0</v>
      </c>
      <c r="E8" s="20">
        <v>2870.62</v>
      </c>
      <c r="F8" s="20">
        <v>5616.76</v>
      </c>
      <c r="G8" s="20">
        <v>43845.11</v>
      </c>
      <c r="H8" s="20">
        <v>934.56</v>
      </c>
      <c r="I8" s="32">
        <v>60.85</v>
      </c>
    </row>
    <row r="9" spans="1:9">
      <c r="A9" s="15" t="s">
        <v>100</v>
      </c>
      <c r="B9" s="16">
        <v>6</v>
      </c>
      <c r="C9" s="19">
        <v>14315.01</v>
      </c>
      <c r="D9" s="20">
        <v>0</v>
      </c>
      <c r="E9" s="20">
        <v>3121.95</v>
      </c>
      <c r="F9" s="20">
        <v>33937.03</v>
      </c>
      <c r="G9" s="20">
        <v>37587.75</v>
      </c>
      <c r="H9" s="20">
        <v>1024.54</v>
      </c>
      <c r="I9" s="32">
        <v>67909.77</v>
      </c>
    </row>
    <row r="10" spans="1:9">
      <c r="A10" s="15" t="s">
        <v>101</v>
      </c>
      <c r="B10" s="16">
        <v>7</v>
      </c>
      <c r="C10" s="19">
        <v>15064.46</v>
      </c>
      <c r="D10" s="20">
        <v>3613.24</v>
      </c>
      <c r="E10" s="20">
        <v>5202.54</v>
      </c>
      <c r="F10" s="20">
        <v>55675.34</v>
      </c>
      <c r="G10" s="20">
        <v>39236.39</v>
      </c>
      <c r="H10" s="20">
        <v>1078.18</v>
      </c>
      <c r="I10" s="32">
        <v>6817.62</v>
      </c>
    </row>
    <row r="11" spans="1:9">
      <c r="A11" s="15" t="s">
        <v>102</v>
      </c>
      <c r="B11" s="16">
        <v>8</v>
      </c>
      <c r="C11" s="19">
        <v>14944.01</v>
      </c>
      <c r="D11" s="20">
        <v>0</v>
      </c>
      <c r="E11" s="20">
        <v>3578.95</v>
      </c>
      <c r="F11" s="20">
        <v>0</v>
      </c>
      <c r="G11" s="20">
        <v>45807.33</v>
      </c>
      <c r="H11" s="20">
        <v>1069.55</v>
      </c>
      <c r="I11" s="32">
        <v>878.31</v>
      </c>
    </row>
    <row r="12" spans="1:9">
      <c r="A12" s="15" t="s">
        <v>103</v>
      </c>
      <c r="B12" s="16">
        <v>9</v>
      </c>
      <c r="C12" s="19">
        <v>11987.47</v>
      </c>
      <c r="D12" s="20">
        <v>1472.7</v>
      </c>
      <c r="E12" s="20">
        <v>3746.31</v>
      </c>
      <c r="F12" s="20">
        <v>20638.73</v>
      </c>
      <c r="G12" s="20">
        <v>33159.32</v>
      </c>
      <c r="H12" s="20">
        <v>1072.58</v>
      </c>
      <c r="I12" s="32">
        <v>866.71</v>
      </c>
    </row>
    <row r="13" spans="1:9">
      <c r="A13" s="15" t="s">
        <v>104</v>
      </c>
      <c r="B13" s="16">
        <v>10</v>
      </c>
      <c r="C13" s="19">
        <v>14153.75</v>
      </c>
      <c r="D13" s="20">
        <v>1163.24</v>
      </c>
      <c r="E13" s="20">
        <v>3082.34</v>
      </c>
      <c r="F13" s="20">
        <v>21410.22</v>
      </c>
      <c r="G13" s="20">
        <v>36032.07</v>
      </c>
      <c r="H13" s="20">
        <v>1039.71</v>
      </c>
      <c r="I13" s="32">
        <v>88.65</v>
      </c>
    </row>
    <row r="14" spans="1:9">
      <c r="A14" s="15" t="s">
        <v>105</v>
      </c>
      <c r="B14" s="16">
        <v>11</v>
      </c>
      <c r="C14" s="19">
        <v>14527.82</v>
      </c>
      <c r="D14" s="20">
        <v>698.76</v>
      </c>
      <c r="E14" s="20">
        <v>2803.34</v>
      </c>
      <c r="F14" s="20">
        <v>2482.7199999999998</v>
      </c>
      <c r="G14" s="20">
        <v>50932.28</v>
      </c>
      <c r="H14" s="20">
        <v>1067.19</v>
      </c>
      <c r="I14" s="32">
        <v>0</v>
      </c>
    </row>
    <row r="15" spans="1:9">
      <c r="A15" s="15" t="s">
        <v>106</v>
      </c>
      <c r="B15" s="16">
        <v>12</v>
      </c>
      <c r="C15" s="21">
        <v>17128.86</v>
      </c>
      <c r="D15" s="22">
        <v>3179.03</v>
      </c>
      <c r="E15" s="22">
        <v>2964.12</v>
      </c>
      <c r="F15" s="22">
        <v>44162.69</v>
      </c>
      <c r="G15" s="22">
        <v>44671.32</v>
      </c>
      <c r="H15" s="22">
        <v>1258.26</v>
      </c>
      <c r="I15" s="33">
        <v>29711.62</v>
      </c>
    </row>
    <row r="18" spans="1:9">
      <c r="C18" s="5" t="s">
        <v>13</v>
      </c>
      <c r="D18" s="6" t="s">
        <v>14</v>
      </c>
      <c r="E18" s="7" t="s">
        <v>15</v>
      </c>
      <c r="F18" s="7" t="s">
        <v>16</v>
      </c>
      <c r="G18" s="7" t="s">
        <v>17</v>
      </c>
      <c r="H18" s="5" t="s">
        <v>13</v>
      </c>
      <c r="I18" s="7" t="s">
        <v>18</v>
      </c>
    </row>
    <row r="19" spans="1:9">
      <c r="A19" s="8"/>
      <c r="C19" s="9" t="s">
        <v>21</v>
      </c>
      <c r="D19" s="9" t="s">
        <v>22</v>
      </c>
      <c r="E19" s="10" t="s">
        <v>92</v>
      </c>
      <c r="F19" s="9" t="s">
        <v>23</v>
      </c>
      <c r="G19" s="9" t="s">
        <v>24</v>
      </c>
      <c r="H19" s="9" t="s">
        <v>25</v>
      </c>
      <c r="I19" s="10" t="s">
        <v>26</v>
      </c>
    </row>
    <row r="20" spans="1:9" ht="25.5">
      <c r="A20" s="11" t="s">
        <v>107</v>
      </c>
      <c r="C20" s="12" t="s">
        <v>29</v>
      </c>
      <c r="D20" s="13" t="s">
        <v>30</v>
      </c>
      <c r="E20" s="14" t="s">
        <v>94</v>
      </c>
      <c r="F20" s="13" t="s">
        <v>32</v>
      </c>
      <c r="G20" s="13" t="s">
        <v>33</v>
      </c>
      <c r="H20" s="14" t="s">
        <v>34</v>
      </c>
      <c r="I20" s="30" t="s">
        <v>35</v>
      </c>
    </row>
    <row r="21" spans="1:9">
      <c r="A21" s="15" t="s">
        <v>95</v>
      </c>
      <c r="B21" s="16">
        <v>1</v>
      </c>
      <c r="C21" s="17">
        <f>C4</f>
        <v>14633.65</v>
      </c>
      <c r="D21" s="17">
        <f t="shared" ref="D21:I21" si="0">D4</f>
        <v>714.25</v>
      </c>
      <c r="E21" s="17">
        <f t="shared" si="0"/>
        <v>3146.74</v>
      </c>
      <c r="F21" s="17">
        <f t="shared" si="0"/>
        <v>4445.16</v>
      </c>
      <c r="G21" s="17">
        <f t="shared" si="0"/>
        <v>42391.85</v>
      </c>
      <c r="H21" s="17">
        <f t="shared" si="0"/>
        <v>1032.68</v>
      </c>
      <c r="I21" s="17">
        <f t="shared" si="0"/>
        <v>4508.9399999999996</v>
      </c>
    </row>
    <row r="22" spans="1:9">
      <c r="A22" s="15" t="s">
        <v>96</v>
      </c>
      <c r="B22" s="16">
        <v>2</v>
      </c>
      <c r="C22" s="19">
        <f>C21+C5</f>
        <v>28194.21</v>
      </c>
      <c r="D22" s="19">
        <f t="shared" ref="D22:I22" si="1">D21+D5</f>
        <v>1261.74</v>
      </c>
      <c r="E22" s="19">
        <f t="shared" si="1"/>
        <v>6350.82</v>
      </c>
      <c r="F22" s="19">
        <f t="shared" si="1"/>
        <v>6358.42</v>
      </c>
      <c r="G22" s="19">
        <f t="shared" si="1"/>
        <v>90132.76</v>
      </c>
      <c r="H22" s="19">
        <f t="shared" si="1"/>
        <v>2003.22</v>
      </c>
      <c r="I22" s="19">
        <f t="shared" si="1"/>
        <v>4531.45</v>
      </c>
    </row>
    <row r="23" spans="1:9">
      <c r="A23" s="15" t="s">
        <v>97</v>
      </c>
      <c r="B23" s="16">
        <v>3</v>
      </c>
      <c r="C23" s="19">
        <f t="shared" ref="C23:I23" si="2">C22+C6</f>
        <v>39729.89</v>
      </c>
      <c r="D23" s="19">
        <f t="shared" si="2"/>
        <v>2354.46</v>
      </c>
      <c r="E23" s="19">
        <f t="shared" si="2"/>
        <v>9068.94</v>
      </c>
      <c r="F23" s="19">
        <f t="shared" si="2"/>
        <v>49840.84</v>
      </c>
      <c r="G23" s="19">
        <f t="shared" si="2"/>
        <v>119000.45</v>
      </c>
      <c r="H23" s="19">
        <f t="shared" si="2"/>
        <v>2828.84</v>
      </c>
      <c r="I23" s="19">
        <f t="shared" si="2"/>
        <v>4827.96</v>
      </c>
    </row>
    <row r="24" spans="1:9">
      <c r="A24" s="15" t="s">
        <v>98</v>
      </c>
      <c r="B24" s="16">
        <v>4</v>
      </c>
      <c r="C24" s="19">
        <f t="shared" ref="C24:I24" si="3">C23+C7</f>
        <v>50108.45</v>
      </c>
      <c r="D24" s="19">
        <f t="shared" si="3"/>
        <v>2354.46</v>
      </c>
      <c r="E24" s="19">
        <f t="shared" si="3"/>
        <v>11442.81</v>
      </c>
      <c r="F24" s="19">
        <f t="shared" si="3"/>
        <v>56448.85</v>
      </c>
      <c r="G24" s="19">
        <f t="shared" si="3"/>
        <v>151245.03</v>
      </c>
      <c r="H24" s="19">
        <f t="shared" si="3"/>
        <v>3571.64</v>
      </c>
      <c r="I24" s="19">
        <f t="shared" si="3"/>
        <v>4873.07</v>
      </c>
    </row>
    <row r="25" spans="1:9">
      <c r="A25" s="15" t="s">
        <v>99</v>
      </c>
      <c r="B25" s="16">
        <v>5</v>
      </c>
      <c r="C25" s="19">
        <f t="shared" ref="C25:I25" si="4">C24+C8</f>
        <v>63166.33</v>
      </c>
      <c r="D25" s="19">
        <f t="shared" si="4"/>
        <v>2354.46</v>
      </c>
      <c r="E25" s="19">
        <f t="shared" si="4"/>
        <v>14313.43</v>
      </c>
      <c r="F25" s="19">
        <f t="shared" si="4"/>
        <v>62065.61</v>
      </c>
      <c r="G25" s="19">
        <f t="shared" si="4"/>
        <v>195090.14</v>
      </c>
      <c r="H25" s="19">
        <f t="shared" si="4"/>
        <v>4506.2</v>
      </c>
      <c r="I25" s="19">
        <f t="shared" si="4"/>
        <v>4933.92</v>
      </c>
    </row>
    <row r="26" spans="1:9">
      <c r="A26" s="15" t="s">
        <v>100</v>
      </c>
      <c r="B26" s="16">
        <v>6</v>
      </c>
      <c r="C26" s="19">
        <f t="shared" ref="C26:I26" si="5">C25+C9</f>
        <v>77481.34</v>
      </c>
      <c r="D26" s="19">
        <f t="shared" si="5"/>
        <v>2354.46</v>
      </c>
      <c r="E26" s="19">
        <f t="shared" si="5"/>
        <v>17435.38</v>
      </c>
      <c r="F26" s="19">
        <f t="shared" si="5"/>
        <v>96002.64</v>
      </c>
      <c r="G26" s="19">
        <f t="shared" si="5"/>
        <v>232677.89</v>
      </c>
      <c r="H26" s="19">
        <f t="shared" si="5"/>
        <v>5530.74</v>
      </c>
      <c r="I26" s="19">
        <f t="shared" si="5"/>
        <v>72843.69</v>
      </c>
    </row>
    <row r="27" spans="1:9">
      <c r="A27" s="15" t="s">
        <v>101</v>
      </c>
      <c r="B27" s="16">
        <v>7</v>
      </c>
      <c r="C27" s="19">
        <f t="shared" ref="C27:I27" si="6">C26+C10</f>
        <v>92545.8</v>
      </c>
      <c r="D27" s="19">
        <f t="shared" si="6"/>
        <v>5967.7</v>
      </c>
      <c r="E27" s="19">
        <f t="shared" si="6"/>
        <v>22637.919999999998</v>
      </c>
      <c r="F27" s="19">
        <f t="shared" si="6"/>
        <v>151677.98000000001</v>
      </c>
      <c r="G27" s="19">
        <f t="shared" si="6"/>
        <v>271914.28000000003</v>
      </c>
      <c r="H27" s="19">
        <f t="shared" si="6"/>
        <v>6608.92</v>
      </c>
      <c r="I27" s="19">
        <f t="shared" si="6"/>
        <v>79661.31</v>
      </c>
    </row>
    <row r="28" spans="1:9">
      <c r="A28" s="15" t="s">
        <v>102</v>
      </c>
      <c r="B28" s="16">
        <v>8</v>
      </c>
      <c r="C28" s="19">
        <f t="shared" ref="C28:I28" si="7">C27+C11</f>
        <v>107489.81</v>
      </c>
      <c r="D28" s="19">
        <f t="shared" si="7"/>
        <v>5967.7</v>
      </c>
      <c r="E28" s="19">
        <f t="shared" si="7"/>
        <v>26216.87</v>
      </c>
      <c r="F28" s="19">
        <f t="shared" si="7"/>
        <v>151677.98000000001</v>
      </c>
      <c r="G28" s="19">
        <f t="shared" si="7"/>
        <v>317721.61</v>
      </c>
      <c r="H28" s="19">
        <f t="shared" si="7"/>
        <v>7678.47</v>
      </c>
      <c r="I28" s="19">
        <f t="shared" si="7"/>
        <v>80539.62</v>
      </c>
    </row>
    <row r="29" spans="1:9">
      <c r="A29" s="15" t="s">
        <v>103</v>
      </c>
      <c r="B29" s="16">
        <v>9</v>
      </c>
      <c r="C29" s="19">
        <f t="shared" ref="C29:I29" si="8">C28+C12</f>
        <v>119477.28</v>
      </c>
      <c r="D29" s="19">
        <f t="shared" si="8"/>
        <v>7440.4</v>
      </c>
      <c r="E29" s="19">
        <f t="shared" si="8"/>
        <v>29963.18</v>
      </c>
      <c r="F29" s="19">
        <f t="shared" si="8"/>
        <v>172316.71</v>
      </c>
      <c r="G29" s="19">
        <f t="shared" si="8"/>
        <v>350880.93</v>
      </c>
      <c r="H29" s="19">
        <f t="shared" si="8"/>
        <v>8751.0499999999993</v>
      </c>
      <c r="I29" s="19">
        <f t="shared" si="8"/>
        <v>81406.33</v>
      </c>
    </row>
    <row r="30" spans="1:9">
      <c r="A30" s="15" t="s">
        <v>104</v>
      </c>
      <c r="B30" s="16">
        <v>10</v>
      </c>
      <c r="C30" s="19">
        <f t="shared" ref="C30:I30" si="9">C29+C13</f>
        <v>133631.03</v>
      </c>
      <c r="D30" s="19">
        <f t="shared" si="9"/>
        <v>8603.64</v>
      </c>
      <c r="E30" s="19">
        <f t="shared" si="9"/>
        <v>33045.519999999997</v>
      </c>
      <c r="F30" s="19">
        <f t="shared" si="9"/>
        <v>193726.93</v>
      </c>
      <c r="G30" s="19">
        <f t="shared" si="9"/>
        <v>386913</v>
      </c>
      <c r="H30" s="19">
        <f t="shared" si="9"/>
        <v>9790.76</v>
      </c>
      <c r="I30" s="19">
        <f t="shared" si="9"/>
        <v>81494.98</v>
      </c>
    </row>
    <row r="31" spans="1:9">
      <c r="A31" s="15" t="s">
        <v>105</v>
      </c>
      <c r="B31" s="16">
        <v>11</v>
      </c>
      <c r="C31" s="19">
        <f t="shared" ref="C31:I31" si="10">C30+C14</f>
        <v>148158.85</v>
      </c>
      <c r="D31" s="19">
        <f t="shared" si="10"/>
        <v>9302.4</v>
      </c>
      <c r="E31" s="19">
        <f t="shared" si="10"/>
        <v>35848.86</v>
      </c>
      <c r="F31" s="19">
        <f t="shared" si="10"/>
        <v>196209.65</v>
      </c>
      <c r="G31" s="19">
        <f t="shared" si="10"/>
        <v>437845.28</v>
      </c>
      <c r="H31" s="19">
        <f t="shared" si="10"/>
        <v>10857.95</v>
      </c>
      <c r="I31" s="19">
        <f t="shared" si="10"/>
        <v>81494.98</v>
      </c>
    </row>
    <row r="32" spans="1:9">
      <c r="A32" s="15" t="s">
        <v>106</v>
      </c>
      <c r="B32" s="16">
        <v>12</v>
      </c>
      <c r="C32" s="23">
        <f>C31+C15</f>
        <v>165287.71</v>
      </c>
      <c r="D32" s="23">
        <f t="shared" ref="D32:I32" si="11">D31+D15</f>
        <v>12481.43</v>
      </c>
      <c r="E32" s="23">
        <f t="shared" si="11"/>
        <v>38812.980000000003</v>
      </c>
      <c r="F32" s="23">
        <f t="shared" si="11"/>
        <v>240372.34</v>
      </c>
      <c r="G32" s="23">
        <f t="shared" si="11"/>
        <v>482516.6</v>
      </c>
      <c r="H32" s="23">
        <f t="shared" si="11"/>
        <v>12116.21</v>
      </c>
      <c r="I32" s="23">
        <f t="shared" si="11"/>
        <v>111206.6</v>
      </c>
    </row>
    <row r="33" spans="1:15" s="1" customFormat="1">
      <c r="A33" s="24"/>
      <c r="B33" s="25"/>
      <c r="C33" s="26"/>
      <c r="D33" s="26"/>
      <c r="E33" s="26"/>
      <c r="F33" s="26"/>
      <c r="G33" s="26"/>
      <c r="H33" s="26"/>
      <c r="I33" s="26"/>
      <c r="J33" s="34"/>
      <c r="K33" s="34"/>
      <c r="L33" s="34"/>
      <c r="M33" s="34"/>
      <c r="N33" s="34"/>
      <c r="O33" s="34"/>
    </row>
    <row r="34" spans="1:15" s="1" customFormat="1">
      <c r="A34" s="24"/>
      <c r="B34" s="25"/>
      <c r="C34" s="26"/>
      <c r="D34" s="26"/>
      <c r="E34" s="26"/>
      <c r="F34" s="26"/>
      <c r="G34" s="26"/>
      <c r="H34" s="26"/>
      <c r="I34" s="26"/>
      <c r="J34" s="34"/>
      <c r="K34" s="34"/>
      <c r="L34" s="34"/>
      <c r="M34" s="34"/>
      <c r="N34" s="34"/>
      <c r="O34" s="34"/>
    </row>
    <row r="35" spans="1:15">
      <c r="C35" s="27" t="s">
        <v>13</v>
      </c>
      <c r="D35" s="28" t="s">
        <v>14</v>
      </c>
      <c r="E35" s="29" t="s">
        <v>15</v>
      </c>
      <c r="F35" s="29" t="s">
        <v>16</v>
      </c>
      <c r="G35" s="29" t="s">
        <v>17</v>
      </c>
      <c r="H35" s="27" t="s">
        <v>13</v>
      </c>
      <c r="I35" s="29" t="s">
        <v>18</v>
      </c>
    </row>
    <row r="36" spans="1:15">
      <c r="A36" s="8"/>
      <c r="C36" s="9" t="s">
        <v>21</v>
      </c>
      <c r="D36" s="9" t="s">
        <v>22</v>
      </c>
      <c r="E36" s="10" t="s">
        <v>92</v>
      </c>
      <c r="F36" s="9" t="s">
        <v>23</v>
      </c>
      <c r="G36" s="9" t="s">
        <v>24</v>
      </c>
      <c r="H36" s="9" t="s">
        <v>25</v>
      </c>
      <c r="I36" s="10" t="s">
        <v>26</v>
      </c>
    </row>
    <row r="37" spans="1:15" ht="25.5">
      <c r="A37" s="11" t="s">
        <v>93</v>
      </c>
      <c r="C37" s="12" t="s">
        <v>29</v>
      </c>
      <c r="D37" s="13" t="s">
        <v>30</v>
      </c>
      <c r="E37" s="14" t="s">
        <v>94</v>
      </c>
      <c r="F37" s="13" t="s">
        <v>32</v>
      </c>
      <c r="G37" s="13" t="s">
        <v>33</v>
      </c>
      <c r="H37" s="14" t="s">
        <v>34</v>
      </c>
      <c r="I37" s="30" t="s">
        <v>35</v>
      </c>
    </row>
    <row r="38" spans="1:15">
      <c r="A38" s="15" t="s">
        <v>108</v>
      </c>
      <c r="B38" s="16">
        <v>1</v>
      </c>
      <c r="C38" s="17">
        <v>13646.88</v>
      </c>
      <c r="D38" s="18">
        <v>741.84</v>
      </c>
      <c r="E38" s="18">
        <v>2903.87</v>
      </c>
      <c r="F38" s="18">
        <v>5546.23</v>
      </c>
      <c r="G38" s="18">
        <v>42743.06</v>
      </c>
      <c r="H38" s="18">
        <v>958.78</v>
      </c>
      <c r="I38" s="31">
        <v>2528.34</v>
      </c>
    </row>
    <row r="39" spans="1:15">
      <c r="A39" s="15" t="s">
        <v>109</v>
      </c>
      <c r="B39" s="16">
        <v>2</v>
      </c>
      <c r="C39" s="19">
        <v>13066.4</v>
      </c>
      <c r="D39" s="20">
        <v>482.26</v>
      </c>
      <c r="E39" s="20">
        <v>2995.95</v>
      </c>
      <c r="F39" s="20">
        <v>2123.75</v>
      </c>
      <c r="G39" s="20">
        <v>47498.080000000002</v>
      </c>
      <c r="H39" s="20">
        <v>918.01</v>
      </c>
      <c r="I39" s="32">
        <v>548.23</v>
      </c>
    </row>
    <row r="40" spans="1:15">
      <c r="A40" s="15" t="s">
        <v>110</v>
      </c>
      <c r="B40" s="16">
        <v>3</v>
      </c>
      <c r="C40" s="19">
        <v>10479.870000000001</v>
      </c>
      <c r="D40" s="20">
        <v>1154.21</v>
      </c>
      <c r="E40" s="20">
        <v>2347.83</v>
      </c>
      <c r="F40" s="20">
        <v>37416.36</v>
      </c>
      <c r="G40" s="20">
        <v>28132.69</v>
      </c>
      <c r="H40" s="20">
        <v>736.28</v>
      </c>
      <c r="I40" s="32">
        <v>53.21</v>
      </c>
    </row>
    <row r="41" spans="1:15">
      <c r="A41" s="15" t="s">
        <v>111</v>
      </c>
      <c r="B41" s="16">
        <v>4</v>
      </c>
      <c r="C41" s="19">
        <v>9091.77</v>
      </c>
      <c r="D41" s="20">
        <v>0</v>
      </c>
      <c r="E41" s="20">
        <v>2489.11</v>
      </c>
      <c r="F41" s="20">
        <v>8646.36</v>
      </c>
      <c r="G41" s="20">
        <v>31334.57</v>
      </c>
      <c r="H41" s="20">
        <v>638.76</v>
      </c>
      <c r="I41" s="32">
        <v>220.86</v>
      </c>
    </row>
    <row r="42" spans="1:15">
      <c r="A42" s="15" t="s">
        <v>112</v>
      </c>
      <c r="B42" s="16">
        <v>5</v>
      </c>
      <c r="C42" s="19">
        <v>11479.78</v>
      </c>
      <c r="D42" s="20">
        <v>0</v>
      </c>
      <c r="E42" s="20">
        <v>2692.11</v>
      </c>
      <c r="F42" s="20">
        <v>4865.0600000000004</v>
      </c>
      <c r="G42" s="20">
        <v>51838.99</v>
      </c>
      <c r="H42" s="20">
        <v>806.53</v>
      </c>
      <c r="I42" s="32">
        <v>66.36</v>
      </c>
    </row>
    <row r="43" spans="1:15">
      <c r="A43" s="15" t="s">
        <v>113</v>
      </c>
      <c r="B43" s="16">
        <v>6</v>
      </c>
      <c r="C43" s="19">
        <v>13723.45</v>
      </c>
      <c r="D43" s="20">
        <v>0</v>
      </c>
      <c r="E43" s="20">
        <v>3099.22</v>
      </c>
      <c r="F43" s="20">
        <v>39024.68</v>
      </c>
      <c r="G43" s="20">
        <v>33081.03</v>
      </c>
      <c r="H43" s="20">
        <v>964.17</v>
      </c>
      <c r="I43" s="32">
        <v>41093</v>
      </c>
    </row>
    <row r="44" spans="1:15">
      <c r="A44" s="15" t="s">
        <v>114</v>
      </c>
      <c r="B44" s="16">
        <v>7</v>
      </c>
      <c r="C44" s="19">
        <v>13711.8</v>
      </c>
      <c r="D44" s="20">
        <v>3923.15</v>
      </c>
      <c r="E44" s="20">
        <v>3785.79</v>
      </c>
      <c r="F44" s="20">
        <v>81857.7</v>
      </c>
      <c r="G44" s="20">
        <v>42148.06</v>
      </c>
      <c r="H44" s="20">
        <v>963.35</v>
      </c>
      <c r="I44" s="32">
        <v>982.43</v>
      </c>
    </row>
    <row r="45" spans="1:15">
      <c r="A45" s="15" t="s">
        <v>115</v>
      </c>
      <c r="B45" s="16">
        <v>8</v>
      </c>
      <c r="C45" s="19">
        <v>13532.2</v>
      </c>
      <c r="D45" s="20">
        <v>0</v>
      </c>
      <c r="E45" s="20">
        <v>3658.64</v>
      </c>
      <c r="F45" s="20">
        <v>0</v>
      </c>
      <c r="G45" s="20">
        <v>49875.23</v>
      </c>
      <c r="H45" s="20">
        <v>950.73</v>
      </c>
      <c r="I45" s="32">
        <v>610.91999999999996</v>
      </c>
    </row>
    <row r="46" spans="1:15">
      <c r="A46" s="15" t="s">
        <v>116</v>
      </c>
      <c r="B46" s="16">
        <v>9</v>
      </c>
      <c r="C46" s="19">
        <v>11075.03</v>
      </c>
      <c r="D46" s="20">
        <v>1868.27</v>
      </c>
      <c r="E46" s="20">
        <v>4225.88</v>
      </c>
      <c r="F46" s="20">
        <v>32796.31</v>
      </c>
      <c r="G46" s="20">
        <v>27640.65</v>
      </c>
      <c r="H46" s="20">
        <v>649.25</v>
      </c>
      <c r="I46" s="32">
        <v>1016.31</v>
      </c>
    </row>
    <row r="47" spans="1:15">
      <c r="A47" s="15" t="s">
        <v>117</v>
      </c>
      <c r="B47" s="16">
        <v>10</v>
      </c>
      <c r="C47" s="19">
        <v>12088.88</v>
      </c>
      <c r="D47" s="20">
        <v>879.15</v>
      </c>
      <c r="E47" s="20">
        <v>2952.26</v>
      </c>
      <c r="F47" s="20">
        <v>8481.9599999999991</v>
      </c>
      <c r="G47" s="20">
        <v>35985.599999999999</v>
      </c>
      <c r="H47" s="20">
        <v>834.41</v>
      </c>
      <c r="I47" s="32">
        <v>134.85</v>
      </c>
    </row>
    <row r="48" spans="1:15">
      <c r="A48" s="15" t="s">
        <v>118</v>
      </c>
      <c r="B48" s="16">
        <v>11</v>
      </c>
      <c r="C48" s="19">
        <v>13993.8</v>
      </c>
      <c r="D48" s="20">
        <v>758.8</v>
      </c>
      <c r="E48" s="20">
        <v>3185.81</v>
      </c>
      <c r="F48" s="20">
        <v>7287.8</v>
      </c>
      <c r="G48" s="20">
        <v>49174.57</v>
      </c>
      <c r="H48" s="20">
        <v>965.89</v>
      </c>
      <c r="I48" s="32">
        <v>59.33</v>
      </c>
    </row>
    <row r="49" spans="1:9">
      <c r="A49" s="15" t="s">
        <v>119</v>
      </c>
      <c r="B49" s="16">
        <v>12</v>
      </c>
      <c r="C49" s="21">
        <v>15920.73</v>
      </c>
      <c r="D49" s="22">
        <v>3152.72</v>
      </c>
      <c r="E49" s="22">
        <v>3065.05</v>
      </c>
      <c r="F49" s="22">
        <v>43142.64</v>
      </c>
      <c r="G49" s="22">
        <v>48670.43</v>
      </c>
      <c r="H49" s="22">
        <v>1098.8900000000001</v>
      </c>
      <c r="I49" s="33">
        <v>14498.99</v>
      </c>
    </row>
    <row r="52" spans="1:9">
      <c r="C52" s="5" t="s">
        <v>13</v>
      </c>
      <c r="D52" s="6" t="s">
        <v>14</v>
      </c>
      <c r="E52" s="7" t="s">
        <v>15</v>
      </c>
      <c r="F52" s="7" t="s">
        <v>16</v>
      </c>
      <c r="G52" s="7" t="s">
        <v>17</v>
      </c>
      <c r="H52" s="5" t="s">
        <v>13</v>
      </c>
      <c r="I52" s="7" t="s">
        <v>18</v>
      </c>
    </row>
    <row r="53" spans="1:9">
      <c r="A53" s="8"/>
      <c r="C53" s="9" t="s">
        <v>21</v>
      </c>
      <c r="D53" s="9" t="s">
        <v>22</v>
      </c>
      <c r="E53" s="10" t="s">
        <v>92</v>
      </c>
      <c r="F53" s="9" t="s">
        <v>23</v>
      </c>
      <c r="G53" s="9" t="s">
        <v>24</v>
      </c>
      <c r="H53" s="9" t="s">
        <v>25</v>
      </c>
      <c r="I53" s="10" t="s">
        <v>26</v>
      </c>
    </row>
    <row r="54" spans="1:9" ht="25.5">
      <c r="A54" s="11" t="s">
        <v>107</v>
      </c>
      <c r="C54" s="12" t="s">
        <v>29</v>
      </c>
      <c r="D54" s="13" t="s">
        <v>30</v>
      </c>
      <c r="E54" s="14" t="s">
        <v>94</v>
      </c>
      <c r="F54" s="13" t="s">
        <v>32</v>
      </c>
      <c r="G54" s="13" t="s">
        <v>33</v>
      </c>
      <c r="H54" s="14" t="s">
        <v>34</v>
      </c>
      <c r="I54" s="30" t="s">
        <v>35</v>
      </c>
    </row>
    <row r="55" spans="1:9">
      <c r="A55" s="15" t="s">
        <v>108</v>
      </c>
      <c r="B55" s="16">
        <v>1</v>
      </c>
      <c r="C55" s="17">
        <f>C38</f>
        <v>13646.88</v>
      </c>
      <c r="D55" s="17">
        <f t="shared" ref="D55:I55" si="12">D38</f>
        <v>741.84</v>
      </c>
      <c r="E55" s="17">
        <f t="shared" si="12"/>
        <v>2903.87</v>
      </c>
      <c r="F55" s="17">
        <f t="shared" si="12"/>
        <v>5546.23</v>
      </c>
      <c r="G55" s="17">
        <f t="shared" si="12"/>
        <v>42743.06</v>
      </c>
      <c r="H55" s="17">
        <f t="shared" si="12"/>
        <v>958.78</v>
      </c>
      <c r="I55" s="17">
        <f t="shared" si="12"/>
        <v>2528.34</v>
      </c>
    </row>
    <row r="56" spans="1:9">
      <c r="A56" s="15" t="s">
        <v>109</v>
      </c>
      <c r="B56" s="16">
        <v>2</v>
      </c>
      <c r="C56" s="19">
        <f>C55+C39</f>
        <v>26713.279999999999</v>
      </c>
      <c r="D56" s="19">
        <f t="shared" ref="D56:I56" si="13">D55+D39</f>
        <v>1224.0999999999999</v>
      </c>
      <c r="E56" s="19">
        <f t="shared" si="13"/>
        <v>5899.82</v>
      </c>
      <c r="F56" s="19">
        <f t="shared" si="13"/>
        <v>7669.98</v>
      </c>
      <c r="G56" s="19">
        <f t="shared" si="13"/>
        <v>90241.14</v>
      </c>
      <c r="H56" s="19">
        <f t="shared" si="13"/>
        <v>1876.79</v>
      </c>
      <c r="I56" s="19">
        <f t="shared" si="13"/>
        <v>3076.57</v>
      </c>
    </row>
    <row r="57" spans="1:9">
      <c r="A57" s="15" t="s">
        <v>110</v>
      </c>
      <c r="B57" s="16">
        <v>3</v>
      </c>
      <c r="C57" s="19">
        <f t="shared" ref="C57:I65" si="14">C56+C40</f>
        <v>37193.15</v>
      </c>
      <c r="D57" s="19">
        <f t="shared" si="14"/>
        <v>2378.31</v>
      </c>
      <c r="E57" s="19">
        <f t="shared" si="14"/>
        <v>8247.65</v>
      </c>
      <c r="F57" s="19">
        <f t="shared" si="14"/>
        <v>45086.34</v>
      </c>
      <c r="G57" s="19">
        <f t="shared" si="14"/>
        <v>118373.83</v>
      </c>
      <c r="H57" s="19">
        <f t="shared" si="14"/>
        <v>2613.0700000000002</v>
      </c>
      <c r="I57" s="19">
        <f t="shared" si="14"/>
        <v>3129.78</v>
      </c>
    </row>
    <row r="58" spans="1:9">
      <c r="A58" s="15" t="s">
        <v>111</v>
      </c>
      <c r="B58" s="16">
        <v>4</v>
      </c>
      <c r="C58" s="19">
        <f t="shared" si="14"/>
        <v>46284.92</v>
      </c>
      <c r="D58" s="19">
        <f t="shared" si="14"/>
        <v>2378.31</v>
      </c>
      <c r="E58" s="19">
        <f t="shared" si="14"/>
        <v>10736.76</v>
      </c>
      <c r="F58" s="19">
        <f t="shared" si="14"/>
        <v>53732.7</v>
      </c>
      <c r="G58" s="19">
        <f t="shared" si="14"/>
        <v>149708.4</v>
      </c>
      <c r="H58" s="19">
        <f t="shared" si="14"/>
        <v>3251.83</v>
      </c>
      <c r="I58" s="19">
        <f t="shared" si="14"/>
        <v>3350.64</v>
      </c>
    </row>
    <row r="59" spans="1:9">
      <c r="A59" s="15" t="s">
        <v>112</v>
      </c>
      <c r="B59" s="16">
        <v>5</v>
      </c>
      <c r="C59" s="19">
        <f t="shared" si="14"/>
        <v>57764.7</v>
      </c>
      <c r="D59" s="19">
        <f t="shared" si="14"/>
        <v>2378.31</v>
      </c>
      <c r="E59" s="19">
        <f t="shared" si="14"/>
        <v>13428.87</v>
      </c>
      <c r="F59" s="19">
        <f t="shared" si="14"/>
        <v>58597.760000000002</v>
      </c>
      <c r="G59" s="19">
        <f t="shared" si="14"/>
        <v>201547.39</v>
      </c>
      <c r="H59" s="19">
        <f t="shared" si="14"/>
        <v>4058.36</v>
      </c>
      <c r="I59" s="19">
        <f t="shared" si="14"/>
        <v>3417</v>
      </c>
    </row>
    <row r="60" spans="1:9">
      <c r="A60" s="15" t="s">
        <v>113</v>
      </c>
      <c r="B60" s="16">
        <v>6</v>
      </c>
      <c r="C60" s="19">
        <f t="shared" si="14"/>
        <v>71488.149999999994</v>
      </c>
      <c r="D60" s="19">
        <f t="shared" si="14"/>
        <v>2378.31</v>
      </c>
      <c r="E60" s="19">
        <f t="shared" si="14"/>
        <v>16528.09</v>
      </c>
      <c r="F60" s="19">
        <f t="shared" si="14"/>
        <v>97622.44</v>
      </c>
      <c r="G60" s="19">
        <f t="shared" si="14"/>
        <v>234628.42</v>
      </c>
      <c r="H60" s="19">
        <f t="shared" si="14"/>
        <v>5022.53</v>
      </c>
      <c r="I60" s="19">
        <f t="shared" si="14"/>
        <v>44510</v>
      </c>
    </row>
    <row r="61" spans="1:9">
      <c r="A61" s="15" t="s">
        <v>114</v>
      </c>
      <c r="B61" s="16">
        <v>7</v>
      </c>
      <c r="C61" s="19">
        <f t="shared" si="14"/>
        <v>85199.95</v>
      </c>
      <c r="D61" s="19">
        <f t="shared" si="14"/>
        <v>6301.46</v>
      </c>
      <c r="E61" s="19">
        <f t="shared" si="14"/>
        <v>20313.88</v>
      </c>
      <c r="F61" s="19">
        <f t="shared" si="14"/>
        <v>179480.14</v>
      </c>
      <c r="G61" s="19">
        <f t="shared" si="14"/>
        <v>276776.48</v>
      </c>
      <c r="H61" s="19">
        <f t="shared" si="14"/>
        <v>5985.88</v>
      </c>
      <c r="I61" s="19">
        <f t="shared" si="14"/>
        <v>45492.43</v>
      </c>
    </row>
    <row r="62" spans="1:9">
      <c r="A62" s="15" t="s">
        <v>115</v>
      </c>
      <c r="B62" s="16">
        <v>8</v>
      </c>
      <c r="C62" s="19">
        <f t="shared" si="14"/>
        <v>98732.15</v>
      </c>
      <c r="D62" s="19">
        <f t="shared" si="14"/>
        <v>6301.46</v>
      </c>
      <c r="E62" s="19">
        <f t="shared" si="14"/>
        <v>23972.52</v>
      </c>
      <c r="F62" s="19">
        <f t="shared" si="14"/>
        <v>179480.14</v>
      </c>
      <c r="G62" s="19">
        <f t="shared" si="14"/>
        <v>326651.71000000002</v>
      </c>
      <c r="H62" s="19">
        <f t="shared" si="14"/>
        <v>6936.61</v>
      </c>
      <c r="I62" s="19">
        <f t="shared" si="14"/>
        <v>46103.35</v>
      </c>
    </row>
    <row r="63" spans="1:9">
      <c r="A63" s="15" t="s">
        <v>116</v>
      </c>
      <c r="B63" s="16">
        <v>9</v>
      </c>
      <c r="C63" s="19">
        <f t="shared" si="14"/>
        <v>109807.18</v>
      </c>
      <c r="D63" s="19">
        <f t="shared" si="14"/>
        <v>8169.73</v>
      </c>
      <c r="E63" s="19">
        <f t="shared" si="14"/>
        <v>28198.400000000001</v>
      </c>
      <c r="F63" s="19">
        <f t="shared" si="14"/>
        <v>212276.45</v>
      </c>
      <c r="G63" s="19">
        <f t="shared" si="14"/>
        <v>354292.36</v>
      </c>
      <c r="H63" s="19">
        <f t="shared" si="14"/>
        <v>7585.86</v>
      </c>
      <c r="I63" s="19">
        <f t="shared" si="14"/>
        <v>47119.66</v>
      </c>
    </row>
    <row r="64" spans="1:9">
      <c r="A64" s="15" t="s">
        <v>117</v>
      </c>
      <c r="B64" s="16">
        <v>10</v>
      </c>
      <c r="C64" s="19">
        <f t="shared" si="14"/>
        <v>121896.06</v>
      </c>
      <c r="D64" s="19">
        <f t="shared" si="14"/>
        <v>9048.8799999999992</v>
      </c>
      <c r="E64" s="19">
        <f t="shared" si="14"/>
        <v>31150.66</v>
      </c>
      <c r="F64" s="19">
        <f t="shared" si="14"/>
        <v>220758.41</v>
      </c>
      <c r="G64" s="19">
        <f t="shared" si="14"/>
        <v>390277.96</v>
      </c>
      <c r="H64" s="19">
        <f t="shared" si="14"/>
        <v>8420.27</v>
      </c>
      <c r="I64" s="19">
        <f t="shared" si="14"/>
        <v>47254.51</v>
      </c>
    </row>
    <row r="65" spans="1:9">
      <c r="A65" s="15" t="s">
        <v>118</v>
      </c>
      <c r="B65" s="16">
        <v>11</v>
      </c>
      <c r="C65" s="19">
        <f t="shared" si="14"/>
        <v>135889.85999999999</v>
      </c>
      <c r="D65" s="19">
        <f t="shared" si="14"/>
        <v>9807.68</v>
      </c>
      <c r="E65" s="19">
        <f t="shared" si="14"/>
        <v>34336.47</v>
      </c>
      <c r="F65" s="19">
        <f t="shared" si="14"/>
        <v>228046.21</v>
      </c>
      <c r="G65" s="19">
        <f t="shared" si="14"/>
        <v>439452.53</v>
      </c>
      <c r="H65" s="19">
        <f t="shared" si="14"/>
        <v>9386.16</v>
      </c>
      <c r="I65" s="19">
        <f t="shared" si="14"/>
        <v>47313.84</v>
      </c>
    </row>
    <row r="66" spans="1:9">
      <c r="A66" s="15" t="s">
        <v>119</v>
      </c>
      <c r="B66" s="16">
        <v>12</v>
      </c>
      <c r="C66" s="19">
        <f>C65+C49</f>
        <v>151810.59</v>
      </c>
      <c r="D66" s="19">
        <f t="shared" ref="D66:I66" si="15">D65+D49</f>
        <v>12960.4</v>
      </c>
      <c r="E66" s="19">
        <f t="shared" si="15"/>
        <v>37401.519999999997</v>
      </c>
      <c r="F66" s="19">
        <f t="shared" si="15"/>
        <v>271188.84999999998</v>
      </c>
      <c r="G66" s="19">
        <f t="shared" si="15"/>
        <v>488122.96</v>
      </c>
      <c r="H66" s="19">
        <f t="shared" si="15"/>
        <v>10485.049999999999</v>
      </c>
      <c r="I66" s="19">
        <f t="shared" si="15"/>
        <v>61812.83</v>
      </c>
    </row>
    <row r="69" spans="1:9">
      <c r="C69" s="5" t="s">
        <v>13</v>
      </c>
      <c r="D69" s="6" t="s">
        <v>14</v>
      </c>
      <c r="E69" s="7" t="s">
        <v>15</v>
      </c>
      <c r="F69" s="7" t="s">
        <v>16</v>
      </c>
      <c r="G69" s="7" t="s">
        <v>17</v>
      </c>
      <c r="H69" s="5" t="s">
        <v>13</v>
      </c>
      <c r="I69" s="7" t="s">
        <v>18</v>
      </c>
    </row>
    <row r="70" spans="1:9">
      <c r="A70" s="8"/>
      <c r="C70" s="9" t="s">
        <v>21</v>
      </c>
      <c r="D70" s="9" t="s">
        <v>22</v>
      </c>
      <c r="E70" s="10" t="s">
        <v>92</v>
      </c>
      <c r="F70" s="9" t="s">
        <v>23</v>
      </c>
      <c r="G70" s="9" t="s">
        <v>24</v>
      </c>
      <c r="H70" s="9" t="s">
        <v>25</v>
      </c>
      <c r="I70" s="10" t="s">
        <v>26</v>
      </c>
    </row>
    <row r="71" spans="1:9" ht="25.5">
      <c r="A71" s="11" t="s">
        <v>93</v>
      </c>
      <c r="C71" s="12" t="s">
        <v>29</v>
      </c>
      <c r="D71" s="13" t="s">
        <v>30</v>
      </c>
      <c r="E71" s="14" t="s">
        <v>94</v>
      </c>
      <c r="F71" s="13" t="s">
        <v>32</v>
      </c>
      <c r="G71" s="13" t="s">
        <v>33</v>
      </c>
      <c r="H71" s="14" t="s">
        <v>34</v>
      </c>
      <c r="I71" s="30" t="s">
        <v>35</v>
      </c>
    </row>
    <row r="72" spans="1:9">
      <c r="A72" s="15" t="s">
        <v>120</v>
      </c>
      <c r="B72" s="16">
        <v>1</v>
      </c>
      <c r="C72" s="17">
        <v>18713.099999999999</v>
      </c>
      <c r="D72" s="17">
        <v>390.3</v>
      </c>
      <c r="E72" s="17">
        <v>1625.9</v>
      </c>
      <c r="F72" s="17">
        <v>7665.65</v>
      </c>
      <c r="G72" s="17">
        <v>31782.87</v>
      </c>
      <c r="H72" s="17">
        <v>1415.57</v>
      </c>
      <c r="I72" s="17">
        <v>3657.61</v>
      </c>
    </row>
    <row r="73" spans="1:9">
      <c r="A73" s="15" t="s">
        <v>121</v>
      </c>
      <c r="B73" s="16">
        <v>2</v>
      </c>
      <c r="C73" s="19">
        <v>11245.96</v>
      </c>
      <c r="D73" s="19">
        <v>384.98</v>
      </c>
      <c r="E73" s="19">
        <v>1758.91</v>
      </c>
      <c r="F73" s="19">
        <v>1142.75</v>
      </c>
      <c r="G73" s="19">
        <v>41548.89</v>
      </c>
      <c r="H73" s="19">
        <v>823.65</v>
      </c>
      <c r="I73" s="19">
        <v>264.92</v>
      </c>
    </row>
    <row r="74" spans="1:9">
      <c r="A74" s="15" t="s">
        <v>122</v>
      </c>
      <c r="B74" s="16">
        <v>3</v>
      </c>
      <c r="C74" s="19">
        <v>7631.26</v>
      </c>
      <c r="D74" s="19">
        <v>1225.28</v>
      </c>
      <c r="E74" s="19">
        <v>1223.22</v>
      </c>
      <c r="F74" s="19">
        <v>29445.17</v>
      </c>
      <c r="G74" s="19">
        <v>16155.23</v>
      </c>
      <c r="H74" s="19">
        <v>558.91</v>
      </c>
      <c r="I74" s="19">
        <v>147.41</v>
      </c>
    </row>
    <row r="75" spans="1:9">
      <c r="A75" s="15" t="s">
        <v>123</v>
      </c>
      <c r="B75" s="16">
        <v>4</v>
      </c>
      <c r="C75" s="19">
        <v>2319.7800000000002</v>
      </c>
      <c r="D75" s="19">
        <v>0</v>
      </c>
      <c r="E75" s="19">
        <v>1456.54</v>
      </c>
      <c r="F75" s="19">
        <v>8119.26</v>
      </c>
      <c r="G75" s="19">
        <v>24512.62</v>
      </c>
      <c r="H75" s="19">
        <v>169.9</v>
      </c>
      <c r="I75" s="19">
        <v>97.81</v>
      </c>
    </row>
    <row r="76" spans="1:9">
      <c r="A76" s="15" t="s">
        <v>124</v>
      </c>
      <c r="B76" s="16">
        <v>5</v>
      </c>
      <c r="C76" s="19">
        <v>5505.95</v>
      </c>
      <c r="D76" s="19">
        <v>0</v>
      </c>
      <c r="E76" s="19">
        <v>1471.11</v>
      </c>
      <c r="F76" s="19">
        <v>1372.11</v>
      </c>
      <c r="G76" s="19">
        <v>40719.620000000003</v>
      </c>
      <c r="H76" s="19">
        <v>403.25</v>
      </c>
      <c r="I76" s="19">
        <v>183.82</v>
      </c>
    </row>
    <row r="77" spans="1:9">
      <c r="A77" s="15" t="s">
        <v>125</v>
      </c>
      <c r="B77" s="16">
        <v>6</v>
      </c>
      <c r="C77" s="19">
        <v>9759.1299999999992</v>
      </c>
      <c r="D77" s="19">
        <v>0</v>
      </c>
      <c r="E77" s="19">
        <v>2032.58</v>
      </c>
      <c r="F77" s="19">
        <v>34037.279999999999</v>
      </c>
      <c r="G77" s="19">
        <v>29097.91</v>
      </c>
      <c r="H77" s="19">
        <v>714.76</v>
      </c>
      <c r="I77" s="19">
        <v>37020.6</v>
      </c>
    </row>
    <row r="78" spans="1:9">
      <c r="A78" s="15" t="s">
        <v>126</v>
      </c>
      <c r="B78" s="16">
        <v>7</v>
      </c>
      <c r="C78" s="19">
        <v>11569.91</v>
      </c>
      <c r="D78" s="19">
        <v>1100.06</v>
      </c>
      <c r="E78" s="19">
        <v>2203.9299999999998</v>
      </c>
      <c r="F78" s="19">
        <v>38729.68</v>
      </c>
      <c r="G78" s="19">
        <v>35055.449999999997</v>
      </c>
      <c r="H78" s="19">
        <v>847.38</v>
      </c>
      <c r="I78" s="19">
        <v>1257.67</v>
      </c>
    </row>
    <row r="79" spans="1:9">
      <c r="A79" s="15" t="s">
        <v>127</v>
      </c>
      <c r="B79" s="16">
        <v>8</v>
      </c>
      <c r="C79" s="19">
        <v>10994.75</v>
      </c>
      <c r="D79" s="19">
        <v>0</v>
      </c>
      <c r="E79" s="19">
        <v>1881.37</v>
      </c>
      <c r="F79" s="19">
        <v>0</v>
      </c>
      <c r="G79" s="19">
        <v>44110.55</v>
      </c>
      <c r="H79" s="19">
        <v>805.25</v>
      </c>
      <c r="I79" s="19">
        <v>2237.9899999999998</v>
      </c>
    </row>
    <row r="80" spans="1:9">
      <c r="A80" s="15" t="s">
        <v>128</v>
      </c>
      <c r="B80" s="16">
        <v>9</v>
      </c>
      <c r="C80" s="19">
        <v>11237.41</v>
      </c>
      <c r="D80" s="19">
        <v>1457.65</v>
      </c>
      <c r="E80" s="19">
        <v>2582.0700000000002</v>
      </c>
      <c r="F80" s="19">
        <v>25362.2</v>
      </c>
      <c r="G80" s="19">
        <v>26998.959999999999</v>
      </c>
      <c r="H80" s="19">
        <v>802.6</v>
      </c>
      <c r="I80" s="19">
        <v>1244.77</v>
      </c>
    </row>
    <row r="81" spans="1:9">
      <c r="A81" s="15" t="s">
        <v>129</v>
      </c>
      <c r="B81" s="16">
        <v>10</v>
      </c>
      <c r="C81" s="19">
        <v>11592.5</v>
      </c>
      <c r="D81" s="19">
        <v>666.9</v>
      </c>
      <c r="E81" s="19">
        <v>1990.01</v>
      </c>
      <c r="F81" s="19">
        <v>5694.75</v>
      </c>
      <c r="G81" s="19">
        <v>33604.080000000002</v>
      </c>
      <c r="H81" s="19">
        <v>846.16</v>
      </c>
      <c r="I81" s="19">
        <v>275.51</v>
      </c>
    </row>
    <row r="82" spans="1:9">
      <c r="A82" s="15" t="s">
        <v>130</v>
      </c>
      <c r="B82" s="16">
        <v>11</v>
      </c>
      <c r="C82" s="19">
        <v>11253.2</v>
      </c>
      <c r="D82" s="19">
        <v>540.80999999999995</v>
      </c>
      <c r="E82" s="19">
        <v>1710.77</v>
      </c>
      <c r="F82" s="19">
        <v>895.27</v>
      </c>
      <c r="G82" s="19">
        <v>46490.22</v>
      </c>
      <c r="H82" s="19">
        <v>821.4</v>
      </c>
      <c r="I82" s="19">
        <v>124.99</v>
      </c>
    </row>
    <row r="83" spans="1:9">
      <c r="A83" s="15" t="s">
        <v>131</v>
      </c>
      <c r="B83" s="16">
        <v>12</v>
      </c>
      <c r="C83" s="19">
        <v>14142.01</v>
      </c>
      <c r="D83" s="19">
        <v>2640.38</v>
      </c>
      <c r="E83" s="19">
        <v>1864.79</v>
      </c>
      <c r="F83" s="19">
        <v>31474.99</v>
      </c>
      <c r="G83" s="19">
        <v>41325.32</v>
      </c>
      <c r="H83" s="19">
        <v>1032.26</v>
      </c>
      <c r="I83" s="19">
        <v>16953.03</v>
      </c>
    </row>
    <row r="86" spans="1:9">
      <c r="C86" s="5" t="s">
        <v>13</v>
      </c>
      <c r="D86" s="6" t="s">
        <v>14</v>
      </c>
      <c r="E86" s="7" t="s">
        <v>15</v>
      </c>
      <c r="F86" s="7" t="s">
        <v>16</v>
      </c>
      <c r="G86" s="7" t="s">
        <v>17</v>
      </c>
      <c r="H86" s="5" t="s">
        <v>13</v>
      </c>
      <c r="I86" s="7" t="s">
        <v>18</v>
      </c>
    </row>
    <row r="87" spans="1:9">
      <c r="A87" s="8"/>
      <c r="C87" s="9" t="s">
        <v>21</v>
      </c>
      <c r="D87" s="9" t="s">
        <v>22</v>
      </c>
      <c r="E87" s="10" t="s">
        <v>92</v>
      </c>
      <c r="F87" s="9" t="s">
        <v>23</v>
      </c>
      <c r="G87" s="9" t="s">
        <v>24</v>
      </c>
      <c r="H87" s="9" t="s">
        <v>25</v>
      </c>
      <c r="I87" s="10" t="s">
        <v>26</v>
      </c>
    </row>
    <row r="88" spans="1:9" ht="25.5">
      <c r="A88" s="11" t="s">
        <v>107</v>
      </c>
      <c r="C88" s="12" t="s">
        <v>29</v>
      </c>
      <c r="D88" s="13" t="s">
        <v>30</v>
      </c>
      <c r="E88" s="14" t="s">
        <v>94</v>
      </c>
      <c r="F88" s="13" t="s">
        <v>32</v>
      </c>
      <c r="G88" s="13" t="s">
        <v>33</v>
      </c>
      <c r="H88" s="14" t="s">
        <v>34</v>
      </c>
      <c r="I88" s="30" t="s">
        <v>35</v>
      </c>
    </row>
    <row r="89" spans="1:9">
      <c r="A89" s="15" t="s">
        <v>120</v>
      </c>
      <c r="B89" s="16">
        <v>1</v>
      </c>
      <c r="C89" s="17">
        <f>C72</f>
        <v>18713.099999999999</v>
      </c>
      <c r="D89" s="17">
        <f t="shared" ref="D89:I89" si="16">D72</f>
        <v>390.3</v>
      </c>
      <c r="E89" s="17">
        <f t="shared" si="16"/>
        <v>1625.9</v>
      </c>
      <c r="F89" s="17">
        <f t="shared" si="16"/>
        <v>7665.65</v>
      </c>
      <c r="G89" s="17">
        <f t="shared" si="16"/>
        <v>31782.87</v>
      </c>
      <c r="H89" s="17">
        <f t="shared" si="16"/>
        <v>1415.57</v>
      </c>
      <c r="I89" s="17">
        <f t="shared" si="16"/>
        <v>3657.61</v>
      </c>
    </row>
    <row r="90" spans="1:9">
      <c r="A90" s="15" t="s">
        <v>121</v>
      </c>
      <c r="B90" s="16">
        <v>2</v>
      </c>
      <c r="C90" s="19">
        <f>C89+C73</f>
        <v>29959.06</v>
      </c>
      <c r="D90" s="19">
        <f t="shared" ref="D90:I99" si="17">D89+D73</f>
        <v>775.28</v>
      </c>
      <c r="E90" s="19">
        <f t="shared" si="17"/>
        <v>3384.81</v>
      </c>
      <c r="F90" s="19">
        <f t="shared" si="17"/>
        <v>8808.4</v>
      </c>
      <c r="G90" s="19">
        <f t="shared" si="17"/>
        <v>73331.759999999995</v>
      </c>
      <c r="H90" s="19">
        <f t="shared" si="17"/>
        <v>2239.2199999999998</v>
      </c>
      <c r="I90" s="19">
        <f t="shared" si="17"/>
        <v>3922.53</v>
      </c>
    </row>
    <row r="91" spans="1:9">
      <c r="A91" s="15" t="s">
        <v>122</v>
      </c>
      <c r="B91" s="16">
        <v>3</v>
      </c>
      <c r="C91" s="19">
        <f t="shared" ref="C91:C100" si="18">C90+C74</f>
        <v>37590.32</v>
      </c>
      <c r="D91" s="19">
        <f t="shared" si="17"/>
        <v>2000.56</v>
      </c>
      <c r="E91" s="19">
        <f t="shared" si="17"/>
        <v>4608.03</v>
      </c>
      <c r="F91" s="19">
        <f t="shared" si="17"/>
        <v>38253.57</v>
      </c>
      <c r="G91" s="19">
        <f t="shared" si="17"/>
        <v>89486.99</v>
      </c>
      <c r="H91" s="19">
        <f t="shared" si="17"/>
        <v>2798.13</v>
      </c>
      <c r="I91" s="19">
        <f t="shared" si="17"/>
        <v>4069.94</v>
      </c>
    </row>
    <row r="92" spans="1:9">
      <c r="A92" s="15" t="s">
        <v>123</v>
      </c>
      <c r="B92" s="16">
        <v>4</v>
      </c>
      <c r="C92" s="19">
        <f t="shared" si="18"/>
        <v>39910.1</v>
      </c>
      <c r="D92" s="19">
        <f t="shared" si="17"/>
        <v>2000.56</v>
      </c>
      <c r="E92" s="19">
        <f t="shared" si="17"/>
        <v>6064.57</v>
      </c>
      <c r="F92" s="19">
        <f t="shared" si="17"/>
        <v>46372.83</v>
      </c>
      <c r="G92" s="19">
        <f t="shared" si="17"/>
        <v>113999.61</v>
      </c>
      <c r="H92" s="19">
        <f t="shared" si="17"/>
        <v>2968.03</v>
      </c>
      <c r="I92" s="19">
        <f t="shared" si="17"/>
        <v>4167.75</v>
      </c>
    </row>
    <row r="93" spans="1:9">
      <c r="A93" s="15" t="s">
        <v>124</v>
      </c>
      <c r="B93" s="16">
        <v>5</v>
      </c>
      <c r="C93" s="19">
        <f t="shared" si="18"/>
        <v>45416.05</v>
      </c>
      <c r="D93" s="19">
        <f t="shared" si="17"/>
        <v>2000.56</v>
      </c>
      <c r="E93" s="19">
        <f t="shared" si="17"/>
        <v>7535.68</v>
      </c>
      <c r="F93" s="19">
        <f t="shared" si="17"/>
        <v>47744.94</v>
      </c>
      <c r="G93" s="19">
        <f t="shared" si="17"/>
        <v>154719.23000000001</v>
      </c>
      <c r="H93" s="19">
        <f t="shared" si="17"/>
        <v>3371.28</v>
      </c>
      <c r="I93" s="19">
        <f t="shared" si="17"/>
        <v>4351.57</v>
      </c>
    </row>
    <row r="94" spans="1:9">
      <c r="A94" s="15" t="s">
        <v>125</v>
      </c>
      <c r="B94" s="16">
        <v>6</v>
      </c>
      <c r="C94" s="19">
        <f t="shared" si="18"/>
        <v>55175.18</v>
      </c>
      <c r="D94" s="19">
        <f t="shared" si="17"/>
        <v>2000.56</v>
      </c>
      <c r="E94" s="19">
        <f t="shared" si="17"/>
        <v>9568.26</v>
      </c>
      <c r="F94" s="19">
        <f t="shared" si="17"/>
        <v>81782.22</v>
      </c>
      <c r="G94" s="19">
        <f t="shared" si="17"/>
        <v>183817.14</v>
      </c>
      <c r="H94" s="19">
        <f t="shared" si="17"/>
        <v>4086.04</v>
      </c>
      <c r="I94" s="19">
        <f t="shared" si="17"/>
        <v>41372.17</v>
      </c>
    </row>
    <row r="95" spans="1:9">
      <c r="A95" s="15" t="s">
        <v>126</v>
      </c>
      <c r="B95" s="16">
        <v>7</v>
      </c>
      <c r="C95" s="19">
        <f t="shared" si="18"/>
        <v>66745.09</v>
      </c>
      <c r="D95" s="19">
        <f t="shared" si="17"/>
        <v>3100.62</v>
      </c>
      <c r="E95" s="19">
        <f t="shared" si="17"/>
        <v>11772.19</v>
      </c>
      <c r="F95" s="19">
        <f t="shared" si="17"/>
        <v>120511.9</v>
      </c>
      <c r="G95" s="19">
        <f t="shared" si="17"/>
        <v>218872.59</v>
      </c>
      <c r="H95" s="19">
        <f t="shared" si="17"/>
        <v>4933.42</v>
      </c>
      <c r="I95" s="19">
        <f t="shared" si="17"/>
        <v>42629.84</v>
      </c>
    </row>
    <row r="96" spans="1:9">
      <c r="A96" s="15" t="s">
        <v>127</v>
      </c>
      <c r="B96" s="16">
        <v>8</v>
      </c>
      <c r="C96" s="19">
        <f t="shared" si="18"/>
        <v>77739.839999999997</v>
      </c>
      <c r="D96" s="19">
        <f t="shared" si="17"/>
        <v>3100.62</v>
      </c>
      <c r="E96" s="19">
        <f t="shared" si="17"/>
        <v>13653.56</v>
      </c>
      <c r="F96" s="19">
        <f t="shared" si="17"/>
        <v>120511.9</v>
      </c>
      <c r="G96" s="19">
        <f t="shared" si="17"/>
        <v>262983.14</v>
      </c>
      <c r="H96" s="19">
        <f t="shared" si="17"/>
        <v>5738.67</v>
      </c>
      <c r="I96" s="19">
        <f t="shared" si="17"/>
        <v>44867.83</v>
      </c>
    </row>
    <row r="97" spans="1:9">
      <c r="A97" s="15" t="s">
        <v>128</v>
      </c>
      <c r="B97" s="16">
        <v>9</v>
      </c>
      <c r="C97" s="19">
        <f t="shared" si="18"/>
        <v>88977.25</v>
      </c>
      <c r="D97" s="19">
        <f t="shared" si="17"/>
        <v>4558.2700000000004</v>
      </c>
      <c r="E97" s="19">
        <f t="shared" si="17"/>
        <v>16235.63</v>
      </c>
      <c r="F97" s="19">
        <f t="shared" si="17"/>
        <v>145874.1</v>
      </c>
      <c r="G97" s="19">
        <f t="shared" si="17"/>
        <v>289982.09999999998</v>
      </c>
      <c r="H97" s="19">
        <f t="shared" si="17"/>
        <v>6541.27</v>
      </c>
      <c r="I97" s="19">
        <f t="shared" si="17"/>
        <v>46112.6</v>
      </c>
    </row>
    <row r="98" spans="1:9">
      <c r="A98" s="15" t="s">
        <v>129</v>
      </c>
      <c r="B98" s="16">
        <v>10</v>
      </c>
      <c r="C98" s="19">
        <f t="shared" si="18"/>
        <v>100569.75</v>
      </c>
      <c r="D98" s="19">
        <f t="shared" si="17"/>
        <v>5225.17</v>
      </c>
      <c r="E98" s="19">
        <f t="shared" si="17"/>
        <v>18225.64</v>
      </c>
      <c r="F98" s="19">
        <f t="shared" si="17"/>
        <v>151568.85</v>
      </c>
      <c r="G98" s="19">
        <f t="shared" si="17"/>
        <v>323586.18</v>
      </c>
      <c r="H98" s="19">
        <f t="shared" si="17"/>
        <v>7387.43</v>
      </c>
      <c r="I98" s="19">
        <f t="shared" si="17"/>
        <v>46388.11</v>
      </c>
    </row>
    <row r="99" spans="1:9">
      <c r="A99" s="15" t="s">
        <v>130</v>
      </c>
      <c r="B99" s="16">
        <v>11</v>
      </c>
      <c r="C99" s="19">
        <f t="shared" si="18"/>
        <v>111822.95</v>
      </c>
      <c r="D99" s="19">
        <f t="shared" si="17"/>
        <v>5765.98</v>
      </c>
      <c r="E99" s="19">
        <f t="shared" si="17"/>
        <v>19936.41</v>
      </c>
      <c r="F99" s="19">
        <f t="shared" si="17"/>
        <v>152464.12</v>
      </c>
      <c r="G99" s="19">
        <f t="shared" si="17"/>
        <v>370076.4</v>
      </c>
      <c r="H99" s="19">
        <f t="shared" si="17"/>
        <v>8208.83</v>
      </c>
      <c r="I99" s="19">
        <f t="shared" si="17"/>
        <v>46513.1</v>
      </c>
    </row>
    <row r="100" spans="1:9">
      <c r="A100" s="15" t="s">
        <v>131</v>
      </c>
      <c r="B100" s="16">
        <v>12</v>
      </c>
      <c r="C100" s="19">
        <f t="shared" si="18"/>
        <v>125964.96</v>
      </c>
      <c r="D100" s="19">
        <f t="shared" ref="D100:I100" si="19">D99+D83</f>
        <v>8406.36</v>
      </c>
      <c r="E100" s="19">
        <f t="shared" si="19"/>
        <v>21801.200000000001</v>
      </c>
      <c r="F100" s="19">
        <f t="shared" si="19"/>
        <v>183939.11</v>
      </c>
      <c r="G100" s="19">
        <f t="shared" si="19"/>
        <v>411401.72</v>
      </c>
      <c r="H100" s="19">
        <f t="shared" si="19"/>
        <v>9241.09</v>
      </c>
      <c r="I100" s="19">
        <f t="shared" si="19"/>
        <v>63466.13</v>
      </c>
    </row>
    <row r="101" spans="1:9">
      <c r="A101" s="15"/>
      <c r="B101" s="16"/>
      <c r="C101" s="23"/>
      <c r="D101" s="23"/>
      <c r="E101" s="23"/>
      <c r="F101" s="23"/>
      <c r="G101" s="23"/>
      <c r="H101" s="23"/>
      <c r="I101" s="23"/>
    </row>
    <row r="102" spans="1:9">
      <c r="A102" s="8"/>
      <c r="C102" s="9" t="s">
        <v>21</v>
      </c>
      <c r="D102" s="9" t="s">
        <v>22</v>
      </c>
      <c r="E102" s="10" t="s">
        <v>92</v>
      </c>
      <c r="F102" s="9" t="s">
        <v>23</v>
      </c>
      <c r="G102" s="9" t="s">
        <v>24</v>
      </c>
      <c r="H102" s="9" t="s">
        <v>25</v>
      </c>
      <c r="I102" s="10" t="s">
        <v>26</v>
      </c>
    </row>
    <row r="103" spans="1:9" ht="25.5">
      <c r="A103" s="11" t="s">
        <v>93</v>
      </c>
      <c r="C103" s="12" t="s">
        <v>29</v>
      </c>
      <c r="D103" s="13" t="s">
        <v>30</v>
      </c>
      <c r="E103" s="14" t="s">
        <v>94</v>
      </c>
      <c r="F103" s="13" t="s">
        <v>32</v>
      </c>
      <c r="G103" s="13" t="s">
        <v>33</v>
      </c>
      <c r="H103" s="14" t="s">
        <v>34</v>
      </c>
      <c r="I103" s="30" t="s">
        <v>35</v>
      </c>
    </row>
    <row r="104" spans="1:9">
      <c r="A104" s="15" t="s">
        <v>132</v>
      </c>
      <c r="B104" s="16">
        <v>1</v>
      </c>
      <c r="C104" s="17">
        <v>18713.099999999999</v>
      </c>
      <c r="D104" s="17">
        <v>390.3</v>
      </c>
      <c r="E104" s="17">
        <v>1625.9</v>
      </c>
      <c r="F104" s="17">
        <v>7665.65</v>
      </c>
      <c r="G104" s="17">
        <v>31782.87</v>
      </c>
      <c r="H104" s="17">
        <v>1415.57</v>
      </c>
      <c r="I104" s="17">
        <v>3657.61</v>
      </c>
    </row>
    <row r="105" spans="1:9">
      <c r="A105" s="15" t="s">
        <v>133</v>
      </c>
      <c r="B105" s="16">
        <v>2</v>
      </c>
      <c r="C105" s="19">
        <v>11245.96</v>
      </c>
      <c r="D105" s="19">
        <v>384.98</v>
      </c>
      <c r="E105" s="19">
        <v>1758.91</v>
      </c>
      <c r="F105" s="19">
        <v>1142.75</v>
      </c>
      <c r="G105" s="19">
        <v>41548.89</v>
      </c>
      <c r="H105" s="19">
        <v>823.65</v>
      </c>
      <c r="I105" s="19">
        <v>264.92</v>
      </c>
    </row>
    <row r="106" spans="1:9">
      <c r="A106" s="15" t="s">
        <v>134</v>
      </c>
      <c r="B106" s="16">
        <v>3</v>
      </c>
      <c r="C106" s="19">
        <v>7631.26</v>
      </c>
      <c r="D106" s="19">
        <v>1225.28</v>
      </c>
      <c r="E106" s="19">
        <v>1223.22</v>
      </c>
      <c r="F106" s="19">
        <v>29445.17</v>
      </c>
      <c r="G106" s="19">
        <v>16155.23</v>
      </c>
      <c r="H106" s="19">
        <v>558.91</v>
      </c>
      <c r="I106" s="19">
        <v>147.41</v>
      </c>
    </row>
    <row r="107" spans="1:9">
      <c r="A107" s="15" t="s">
        <v>135</v>
      </c>
      <c r="B107" s="16">
        <v>4</v>
      </c>
      <c r="C107" s="19">
        <v>2319.7800000000002</v>
      </c>
      <c r="D107" s="19">
        <v>0</v>
      </c>
      <c r="E107" s="19">
        <v>1456.54</v>
      </c>
      <c r="F107" s="19">
        <v>8119.26</v>
      </c>
      <c r="G107" s="19">
        <v>24512.62</v>
      </c>
      <c r="H107" s="19">
        <v>169.9</v>
      </c>
      <c r="I107" s="19">
        <v>97.81</v>
      </c>
    </row>
    <row r="108" spans="1:9">
      <c r="A108" s="15" t="s">
        <v>136</v>
      </c>
      <c r="B108" s="16">
        <v>5</v>
      </c>
      <c r="C108" s="19">
        <v>5505.95</v>
      </c>
      <c r="D108" s="19">
        <v>0</v>
      </c>
      <c r="E108" s="19">
        <v>1471.11</v>
      </c>
      <c r="F108" s="19">
        <v>1372.11</v>
      </c>
      <c r="G108" s="19">
        <v>40719.620000000003</v>
      </c>
      <c r="H108" s="19">
        <v>403.25</v>
      </c>
      <c r="I108" s="19">
        <v>183.82</v>
      </c>
    </row>
    <row r="109" spans="1:9">
      <c r="A109" s="15" t="s">
        <v>137</v>
      </c>
      <c r="B109" s="16">
        <v>6</v>
      </c>
      <c r="C109" s="19">
        <v>9759.1299999999992</v>
      </c>
      <c r="D109" s="19">
        <v>0</v>
      </c>
      <c r="E109" s="19">
        <v>2032.58</v>
      </c>
      <c r="F109" s="19">
        <v>34037.279999999999</v>
      </c>
      <c r="G109" s="19">
        <v>29097.91</v>
      </c>
      <c r="H109" s="19">
        <v>714.76</v>
      </c>
      <c r="I109" s="19">
        <v>37020.6</v>
      </c>
    </row>
    <row r="110" spans="1:9">
      <c r="A110" s="15" t="s">
        <v>138</v>
      </c>
      <c r="B110" s="16">
        <v>7</v>
      </c>
      <c r="C110" s="19">
        <v>11569.91</v>
      </c>
      <c r="D110" s="19">
        <v>1100.06</v>
      </c>
      <c r="E110" s="19">
        <v>2203.9299999999998</v>
      </c>
      <c r="F110" s="19">
        <v>38729.68</v>
      </c>
      <c r="G110" s="19">
        <v>35055.449999999997</v>
      </c>
      <c r="H110" s="19">
        <v>847.38</v>
      </c>
      <c r="I110" s="19">
        <v>1257.67</v>
      </c>
    </row>
    <row r="111" spans="1:9">
      <c r="A111" s="15" t="s">
        <v>139</v>
      </c>
      <c r="B111" s="16">
        <v>8</v>
      </c>
      <c r="C111" s="19">
        <v>10994.75</v>
      </c>
      <c r="D111" s="19">
        <v>0</v>
      </c>
      <c r="E111" s="19">
        <v>1881.37</v>
      </c>
      <c r="F111" s="19">
        <v>0</v>
      </c>
      <c r="G111" s="19">
        <v>44110.55</v>
      </c>
      <c r="H111" s="19">
        <v>805.25</v>
      </c>
      <c r="I111" s="19">
        <v>2237.9899999999998</v>
      </c>
    </row>
    <row r="112" spans="1:9">
      <c r="A112" s="15" t="s">
        <v>140</v>
      </c>
      <c r="B112" s="16">
        <v>9</v>
      </c>
      <c r="C112" s="19">
        <v>11237.41</v>
      </c>
      <c r="D112" s="19">
        <v>1457.65</v>
      </c>
      <c r="E112" s="19">
        <v>2582.0700000000002</v>
      </c>
      <c r="F112" s="19">
        <v>25362.2</v>
      </c>
      <c r="G112" s="19">
        <v>26998.959999999999</v>
      </c>
      <c r="H112" s="19">
        <v>802.6</v>
      </c>
      <c r="I112" s="19">
        <v>1244.77</v>
      </c>
    </row>
    <row r="113" spans="1:9">
      <c r="A113" s="15" t="s">
        <v>141</v>
      </c>
      <c r="B113" s="16">
        <v>10</v>
      </c>
      <c r="C113" s="19">
        <v>11592.5</v>
      </c>
      <c r="D113" s="19">
        <v>666.9</v>
      </c>
      <c r="E113" s="19">
        <v>1990.01</v>
      </c>
      <c r="F113" s="19">
        <v>5694.75</v>
      </c>
      <c r="G113" s="19">
        <v>33604.080000000002</v>
      </c>
      <c r="H113" s="19">
        <v>846.16</v>
      </c>
      <c r="I113" s="19">
        <v>275.51</v>
      </c>
    </row>
    <row r="114" spans="1:9">
      <c r="A114" s="15" t="s">
        <v>142</v>
      </c>
      <c r="B114" s="16">
        <v>11</v>
      </c>
      <c r="C114" s="19">
        <v>11253.2</v>
      </c>
      <c r="D114" s="19">
        <v>540.80999999999995</v>
      </c>
      <c r="E114" s="19">
        <v>1710.77</v>
      </c>
      <c r="F114" s="19">
        <v>895.27</v>
      </c>
      <c r="G114" s="19">
        <v>46490.22</v>
      </c>
      <c r="H114" s="19">
        <v>821.4</v>
      </c>
      <c r="I114" s="19">
        <v>124.99</v>
      </c>
    </row>
    <row r="115" spans="1:9">
      <c r="A115" s="15" t="s">
        <v>143</v>
      </c>
      <c r="B115" s="16">
        <v>12</v>
      </c>
      <c r="C115" s="19">
        <v>14142.01</v>
      </c>
      <c r="D115" s="19">
        <v>2640.38</v>
      </c>
      <c r="E115" s="19">
        <v>1864.79</v>
      </c>
      <c r="F115" s="19">
        <v>31474.99</v>
      </c>
      <c r="G115" s="19">
        <v>41325.32</v>
      </c>
      <c r="H115" s="19">
        <v>1032.26</v>
      </c>
      <c r="I115" s="19">
        <v>16953.03</v>
      </c>
    </row>
    <row r="117" spans="1:9">
      <c r="A117" s="8" t="s">
        <v>107</v>
      </c>
    </row>
    <row r="118" spans="1:9">
      <c r="A118" s="11" t="s">
        <v>93</v>
      </c>
    </row>
    <row r="119" spans="1:9">
      <c r="A119" s="15" t="s">
        <v>132</v>
      </c>
      <c r="B119" s="16">
        <v>1</v>
      </c>
      <c r="C119" s="4">
        <f>C104</f>
        <v>18713.099999999999</v>
      </c>
      <c r="D119" s="4">
        <f t="shared" ref="D119:I119" si="20">D104</f>
        <v>390.3</v>
      </c>
      <c r="E119" s="4">
        <f t="shared" si="20"/>
        <v>1625.9</v>
      </c>
      <c r="F119" s="4">
        <f t="shared" si="20"/>
        <v>7665.65</v>
      </c>
      <c r="G119" s="4">
        <f t="shared" si="20"/>
        <v>31782.87</v>
      </c>
      <c r="H119" s="4">
        <f t="shared" si="20"/>
        <v>1415.57</v>
      </c>
      <c r="I119" s="4">
        <f t="shared" si="20"/>
        <v>3657.61</v>
      </c>
    </row>
    <row r="120" spans="1:9">
      <c r="A120" s="15" t="s">
        <v>133</v>
      </c>
      <c r="B120" s="16">
        <v>2</v>
      </c>
      <c r="C120" s="4">
        <f>C119+C105</f>
        <v>29959.06</v>
      </c>
      <c r="D120" s="4">
        <f t="shared" ref="D120:I120" si="21">D119+D105</f>
        <v>775.28</v>
      </c>
      <c r="E120" s="4">
        <f t="shared" si="21"/>
        <v>3384.81</v>
      </c>
      <c r="F120" s="4">
        <f t="shared" si="21"/>
        <v>8808.4</v>
      </c>
      <c r="G120" s="4">
        <f t="shared" si="21"/>
        <v>73331.759999999995</v>
      </c>
      <c r="H120" s="4">
        <f t="shared" si="21"/>
        <v>2239.2199999999998</v>
      </c>
      <c r="I120" s="4">
        <f t="shared" si="21"/>
        <v>3922.53</v>
      </c>
    </row>
    <row r="121" spans="1:9">
      <c r="A121" s="15" t="s">
        <v>134</v>
      </c>
      <c r="B121" s="16">
        <v>3</v>
      </c>
      <c r="C121" s="4">
        <f>C120+C106</f>
        <v>37590.32</v>
      </c>
      <c r="D121" s="4">
        <f t="shared" ref="D121:I130" si="22">D120+D106</f>
        <v>2000.56</v>
      </c>
      <c r="E121" s="4">
        <f t="shared" si="22"/>
        <v>4608.03</v>
      </c>
      <c r="F121" s="4">
        <f t="shared" si="22"/>
        <v>38253.57</v>
      </c>
      <c r="G121" s="4">
        <f t="shared" si="22"/>
        <v>89486.99</v>
      </c>
      <c r="H121" s="4">
        <f t="shared" si="22"/>
        <v>2798.13</v>
      </c>
      <c r="I121" s="4">
        <f t="shared" si="22"/>
        <v>4069.94</v>
      </c>
    </row>
    <row r="122" spans="1:9">
      <c r="A122" s="15" t="s">
        <v>135</v>
      </c>
      <c r="B122" s="16">
        <v>4</v>
      </c>
      <c r="C122" s="4">
        <f t="shared" ref="C122:C130" si="23">C121+C107</f>
        <v>39910.1</v>
      </c>
      <c r="D122" s="4">
        <f t="shared" si="22"/>
        <v>2000.56</v>
      </c>
      <c r="E122" s="4">
        <f t="shared" si="22"/>
        <v>6064.57</v>
      </c>
      <c r="F122" s="4">
        <f t="shared" si="22"/>
        <v>46372.83</v>
      </c>
      <c r="G122" s="4">
        <f t="shared" si="22"/>
        <v>113999.61</v>
      </c>
      <c r="H122" s="4">
        <f t="shared" si="22"/>
        <v>2968.03</v>
      </c>
      <c r="I122" s="4">
        <f t="shared" si="22"/>
        <v>4167.75</v>
      </c>
    </row>
    <row r="123" spans="1:9">
      <c r="A123" s="15" t="s">
        <v>136</v>
      </c>
      <c r="B123" s="16">
        <v>5</v>
      </c>
      <c r="C123" s="4">
        <f t="shared" si="23"/>
        <v>45416.05</v>
      </c>
      <c r="D123" s="4">
        <f t="shared" si="22"/>
        <v>2000.56</v>
      </c>
      <c r="E123" s="4">
        <f t="shared" si="22"/>
        <v>7535.68</v>
      </c>
      <c r="F123" s="4">
        <f t="shared" si="22"/>
        <v>47744.94</v>
      </c>
      <c r="G123" s="4">
        <f t="shared" si="22"/>
        <v>154719.23000000001</v>
      </c>
      <c r="H123" s="4">
        <f t="shared" si="22"/>
        <v>3371.28</v>
      </c>
      <c r="I123" s="4">
        <f t="shared" si="22"/>
        <v>4351.57</v>
      </c>
    </row>
    <row r="124" spans="1:9">
      <c r="A124" s="15" t="s">
        <v>137</v>
      </c>
      <c r="B124" s="16">
        <v>6</v>
      </c>
      <c r="C124" s="4">
        <f t="shared" si="23"/>
        <v>55175.18</v>
      </c>
      <c r="D124" s="4">
        <f t="shared" si="22"/>
        <v>2000.56</v>
      </c>
      <c r="E124" s="4">
        <f t="shared" si="22"/>
        <v>9568.26</v>
      </c>
      <c r="F124" s="4">
        <f t="shared" si="22"/>
        <v>81782.22</v>
      </c>
      <c r="G124" s="4">
        <f t="shared" si="22"/>
        <v>183817.14</v>
      </c>
      <c r="H124" s="4">
        <f t="shared" si="22"/>
        <v>4086.04</v>
      </c>
      <c r="I124" s="4">
        <f t="shared" si="22"/>
        <v>41372.17</v>
      </c>
    </row>
    <row r="125" spans="1:9">
      <c r="A125" s="15" t="s">
        <v>138</v>
      </c>
      <c r="B125" s="16">
        <v>7</v>
      </c>
      <c r="C125" s="4">
        <f t="shared" si="23"/>
        <v>66745.09</v>
      </c>
      <c r="D125" s="4">
        <f t="shared" si="22"/>
        <v>3100.62</v>
      </c>
      <c r="E125" s="4">
        <f t="shared" si="22"/>
        <v>11772.19</v>
      </c>
      <c r="F125" s="4">
        <f t="shared" si="22"/>
        <v>120511.9</v>
      </c>
      <c r="G125" s="4">
        <f t="shared" si="22"/>
        <v>218872.59</v>
      </c>
      <c r="H125" s="4">
        <f t="shared" si="22"/>
        <v>4933.42</v>
      </c>
      <c r="I125" s="4">
        <f t="shared" si="22"/>
        <v>42629.84</v>
      </c>
    </row>
    <row r="126" spans="1:9">
      <c r="A126" s="15" t="s">
        <v>139</v>
      </c>
      <c r="B126" s="16">
        <v>8</v>
      </c>
      <c r="C126" s="4">
        <f t="shared" si="23"/>
        <v>77739.839999999997</v>
      </c>
      <c r="D126" s="4">
        <f t="shared" si="22"/>
        <v>3100.62</v>
      </c>
      <c r="E126" s="4">
        <f t="shared" si="22"/>
        <v>13653.56</v>
      </c>
      <c r="F126" s="4">
        <f t="shared" si="22"/>
        <v>120511.9</v>
      </c>
      <c r="G126" s="4">
        <f t="shared" si="22"/>
        <v>262983.14</v>
      </c>
      <c r="H126" s="4">
        <f t="shared" si="22"/>
        <v>5738.67</v>
      </c>
      <c r="I126" s="4">
        <f t="shared" si="22"/>
        <v>44867.83</v>
      </c>
    </row>
    <row r="127" spans="1:9">
      <c r="A127" s="15" t="s">
        <v>140</v>
      </c>
      <c r="B127" s="16">
        <v>9</v>
      </c>
      <c r="C127" s="4">
        <f t="shared" si="23"/>
        <v>88977.25</v>
      </c>
      <c r="D127" s="4">
        <f t="shared" si="22"/>
        <v>4558.2700000000004</v>
      </c>
      <c r="E127" s="4">
        <f t="shared" si="22"/>
        <v>16235.63</v>
      </c>
      <c r="F127" s="4">
        <f t="shared" si="22"/>
        <v>145874.1</v>
      </c>
      <c r="G127" s="4">
        <f t="shared" si="22"/>
        <v>289982.09999999998</v>
      </c>
      <c r="H127" s="4">
        <f t="shared" si="22"/>
        <v>6541.27</v>
      </c>
      <c r="I127" s="4">
        <f t="shared" si="22"/>
        <v>46112.6</v>
      </c>
    </row>
    <row r="128" spans="1:9">
      <c r="A128" s="15" t="s">
        <v>141</v>
      </c>
      <c r="B128" s="16">
        <v>10</v>
      </c>
      <c r="C128" s="4">
        <f t="shared" si="23"/>
        <v>100569.75</v>
      </c>
      <c r="D128" s="4">
        <f t="shared" si="22"/>
        <v>5225.17</v>
      </c>
      <c r="E128" s="4">
        <f t="shared" si="22"/>
        <v>18225.64</v>
      </c>
      <c r="F128" s="4">
        <f t="shared" si="22"/>
        <v>151568.85</v>
      </c>
      <c r="G128" s="4">
        <f t="shared" si="22"/>
        <v>323586.18</v>
      </c>
      <c r="H128" s="4">
        <f t="shared" si="22"/>
        <v>7387.43</v>
      </c>
      <c r="I128" s="4">
        <f t="shared" si="22"/>
        <v>46388.11</v>
      </c>
    </row>
    <row r="129" spans="1:9">
      <c r="A129" s="15" t="s">
        <v>142</v>
      </c>
      <c r="B129" s="16">
        <v>11</v>
      </c>
      <c r="C129" s="4">
        <f t="shared" si="23"/>
        <v>111822.95</v>
      </c>
      <c r="D129" s="4">
        <f t="shared" si="22"/>
        <v>5765.98</v>
      </c>
      <c r="E129" s="4">
        <f t="shared" si="22"/>
        <v>19936.41</v>
      </c>
      <c r="F129" s="4">
        <f t="shared" si="22"/>
        <v>152464.12</v>
      </c>
      <c r="G129" s="4">
        <f t="shared" si="22"/>
        <v>370076.4</v>
      </c>
      <c r="H129" s="4">
        <f t="shared" si="22"/>
        <v>8208.83</v>
      </c>
      <c r="I129" s="4">
        <f t="shared" si="22"/>
        <v>46513.1</v>
      </c>
    </row>
    <row r="130" spans="1:9">
      <c r="A130" s="15" t="s">
        <v>143</v>
      </c>
      <c r="B130" s="16">
        <v>12</v>
      </c>
      <c r="C130" s="4">
        <f t="shared" si="23"/>
        <v>125964.96</v>
      </c>
      <c r="D130" s="4">
        <f t="shared" si="22"/>
        <v>8406.36</v>
      </c>
      <c r="E130" s="4">
        <f t="shared" si="22"/>
        <v>21801.200000000001</v>
      </c>
      <c r="F130" s="4">
        <f t="shared" si="22"/>
        <v>183939.11</v>
      </c>
      <c r="G130" s="4">
        <f t="shared" si="22"/>
        <v>411401.72</v>
      </c>
      <c r="H130" s="4">
        <f t="shared" si="22"/>
        <v>9241.09</v>
      </c>
      <c r="I130" s="4">
        <f t="shared" si="22"/>
        <v>63466.13</v>
      </c>
    </row>
    <row r="134" spans="1:9">
      <c r="C134" s="5" t="s">
        <v>13</v>
      </c>
      <c r="D134" s="6" t="s">
        <v>14</v>
      </c>
      <c r="E134" s="7" t="s">
        <v>15</v>
      </c>
      <c r="F134" s="7" t="s">
        <v>16</v>
      </c>
      <c r="G134" s="7" t="s">
        <v>17</v>
      </c>
      <c r="H134" s="5" t="s">
        <v>13</v>
      </c>
      <c r="I134" s="7" t="s">
        <v>18</v>
      </c>
    </row>
    <row r="135" spans="1:9">
      <c r="A135" s="8" t="s">
        <v>107</v>
      </c>
      <c r="C135" s="9" t="s">
        <v>21</v>
      </c>
      <c r="D135" s="9" t="s">
        <v>22</v>
      </c>
      <c r="E135" s="10" t="s">
        <v>92</v>
      </c>
      <c r="F135" s="9" t="s">
        <v>23</v>
      </c>
      <c r="G135" s="9" t="s">
        <v>24</v>
      </c>
      <c r="H135" s="9" t="s">
        <v>25</v>
      </c>
      <c r="I135" s="10" t="s">
        <v>26</v>
      </c>
    </row>
    <row r="136" spans="1:9" ht="25.5">
      <c r="A136" s="11" t="s">
        <v>93</v>
      </c>
      <c r="C136" s="12" t="s">
        <v>29</v>
      </c>
      <c r="D136" s="13" t="s">
        <v>30</v>
      </c>
      <c r="E136" s="14" t="s">
        <v>94</v>
      </c>
      <c r="F136" s="13" t="s">
        <v>32</v>
      </c>
      <c r="G136" s="13" t="s">
        <v>33</v>
      </c>
      <c r="H136" s="14" t="s">
        <v>34</v>
      </c>
      <c r="I136" s="30" t="s">
        <v>35</v>
      </c>
    </row>
    <row r="137" spans="1:9">
      <c r="A137" s="15" t="s">
        <v>144</v>
      </c>
      <c r="B137" s="16">
        <v>1</v>
      </c>
      <c r="C137" s="17">
        <f>C155</f>
        <v>17146.830000000002</v>
      </c>
      <c r="D137" s="17">
        <f t="shared" ref="D137:I137" si="24">D155</f>
        <v>329.78</v>
      </c>
      <c r="E137" s="17">
        <f t="shared" si="24"/>
        <v>1367.32</v>
      </c>
      <c r="F137" s="17">
        <f t="shared" si="24"/>
        <v>3401.42</v>
      </c>
      <c r="G137" s="17">
        <f t="shared" si="24"/>
        <v>31956.61</v>
      </c>
      <c r="H137" s="17">
        <f t="shared" si="24"/>
        <v>1320.54</v>
      </c>
      <c r="I137" s="17">
        <f t="shared" si="24"/>
        <v>5035.6400000000003</v>
      </c>
    </row>
    <row r="138" spans="1:9">
      <c r="A138" s="15" t="s">
        <v>145</v>
      </c>
      <c r="B138" s="16">
        <v>2</v>
      </c>
      <c r="C138" s="19">
        <f t="shared" ref="C138:C148" si="25">C137+C156</f>
        <v>32998.82</v>
      </c>
      <c r="D138" s="19">
        <f t="shared" ref="D138:D148" si="26">D137+D156</f>
        <v>557.48</v>
      </c>
      <c r="E138" s="19">
        <f t="shared" ref="E138:E148" si="27">E137+E156</f>
        <v>2972.41</v>
      </c>
      <c r="F138" s="19">
        <f t="shared" ref="F138:F148" si="28">F137+F156</f>
        <v>4761.76</v>
      </c>
      <c r="G138" s="19">
        <f t="shared" ref="G138:G148" si="29">G137+G156</f>
        <v>71322.009999999995</v>
      </c>
      <c r="H138" s="19">
        <f t="shared" ref="H138:H148" si="30">H137+H156</f>
        <v>2541.36</v>
      </c>
      <c r="I138" s="19">
        <f t="shared" ref="I138:I148" si="31">I137+I156</f>
        <v>5260.46</v>
      </c>
    </row>
    <row r="139" spans="1:9">
      <c r="A139" s="15" t="s">
        <v>146</v>
      </c>
      <c r="B139" s="16">
        <v>3</v>
      </c>
      <c r="C139" s="19">
        <f t="shared" si="25"/>
        <v>47592.61</v>
      </c>
      <c r="D139" s="19">
        <f t="shared" si="26"/>
        <v>1240.1400000000001</v>
      </c>
      <c r="E139" s="19">
        <f t="shared" si="27"/>
        <v>4078.37</v>
      </c>
      <c r="F139" s="19">
        <f t="shared" si="28"/>
        <v>33227.199999999997</v>
      </c>
      <c r="G139" s="19">
        <f t="shared" si="29"/>
        <v>91821.16</v>
      </c>
      <c r="H139" s="19">
        <f t="shared" si="30"/>
        <v>3665.28</v>
      </c>
      <c r="I139" s="19">
        <f t="shared" si="31"/>
        <v>5754.68</v>
      </c>
    </row>
    <row r="140" spans="1:9">
      <c r="A140" s="15" t="s">
        <v>147</v>
      </c>
      <c r="B140" s="16">
        <v>4</v>
      </c>
      <c r="C140" s="19">
        <f t="shared" si="25"/>
        <v>59686.61</v>
      </c>
      <c r="D140" s="19">
        <f t="shared" si="26"/>
        <v>1240.1400000000001</v>
      </c>
      <c r="E140" s="19">
        <f t="shared" si="27"/>
        <v>5142.13</v>
      </c>
      <c r="F140" s="19">
        <f t="shared" si="28"/>
        <v>38167.910000000003</v>
      </c>
      <c r="G140" s="19">
        <f t="shared" si="29"/>
        <v>112339.74</v>
      </c>
      <c r="H140" s="19">
        <f t="shared" si="30"/>
        <v>4596.68</v>
      </c>
      <c r="I140" s="19">
        <f t="shared" si="31"/>
        <v>5816.13</v>
      </c>
    </row>
    <row r="141" spans="1:9">
      <c r="A141" s="15" t="s">
        <v>148</v>
      </c>
      <c r="B141" s="16">
        <v>5</v>
      </c>
      <c r="C141" s="19">
        <f t="shared" si="25"/>
        <v>62717.3</v>
      </c>
      <c r="D141" s="19">
        <f t="shared" si="26"/>
        <v>1240.1400000000001</v>
      </c>
      <c r="E141" s="19">
        <f t="shared" si="27"/>
        <v>6329.96</v>
      </c>
      <c r="F141" s="19">
        <f t="shared" si="28"/>
        <v>38167.910000000003</v>
      </c>
      <c r="G141" s="19">
        <f t="shared" si="29"/>
        <v>141905.97</v>
      </c>
      <c r="H141" s="19">
        <f t="shared" si="30"/>
        <v>4830.08</v>
      </c>
      <c r="I141" s="19">
        <f t="shared" si="31"/>
        <v>5877.57</v>
      </c>
    </row>
    <row r="142" spans="1:9">
      <c r="A142" s="15" t="s">
        <v>149</v>
      </c>
      <c r="B142" s="16">
        <v>6</v>
      </c>
      <c r="C142" s="19">
        <f t="shared" si="25"/>
        <v>73144.61</v>
      </c>
      <c r="D142" s="19">
        <f t="shared" si="26"/>
        <v>1240.1400000000001</v>
      </c>
      <c r="E142" s="19">
        <f t="shared" si="27"/>
        <v>7694.74</v>
      </c>
      <c r="F142" s="19">
        <f t="shared" si="28"/>
        <v>50090.42</v>
      </c>
      <c r="G142" s="19">
        <f t="shared" si="29"/>
        <v>161324.19</v>
      </c>
      <c r="H142" s="19">
        <f t="shared" si="30"/>
        <v>5633.12</v>
      </c>
      <c r="I142" s="19">
        <f t="shared" si="31"/>
        <v>43945.09</v>
      </c>
    </row>
    <row r="143" spans="1:9">
      <c r="A143" s="15" t="s">
        <v>150</v>
      </c>
      <c r="B143" s="16">
        <v>7</v>
      </c>
      <c r="C143" s="19">
        <f t="shared" si="25"/>
        <v>88419.41</v>
      </c>
      <c r="D143" s="19">
        <f t="shared" si="26"/>
        <v>1240.1400000000001</v>
      </c>
      <c r="E143" s="19">
        <f t="shared" si="27"/>
        <v>9298.33</v>
      </c>
      <c r="F143" s="19">
        <f t="shared" si="28"/>
        <v>71952.87</v>
      </c>
      <c r="G143" s="19">
        <f t="shared" si="29"/>
        <v>189094.96</v>
      </c>
      <c r="H143" s="19">
        <f t="shared" si="30"/>
        <v>6809.49</v>
      </c>
      <c r="I143" s="19">
        <f t="shared" si="31"/>
        <v>45436.87</v>
      </c>
    </row>
    <row r="144" spans="1:9">
      <c r="A144" s="15" t="s">
        <v>151</v>
      </c>
      <c r="B144" s="16">
        <v>8</v>
      </c>
      <c r="C144" s="19">
        <f t="shared" si="25"/>
        <v>104255.93</v>
      </c>
      <c r="D144" s="19">
        <f t="shared" si="26"/>
        <v>1240.1400000000001</v>
      </c>
      <c r="E144" s="19">
        <f t="shared" si="27"/>
        <v>10903.35</v>
      </c>
      <c r="F144" s="19">
        <f t="shared" si="28"/>
        <v>71952.87</v>
      </c>
      <c r="G144" s="19">
        <f t="shared" si="29"/>
        <v>227119.42</v>
      </c>
      <c r="H144" s="19">
        <f t="shared" si="30"/>
        <v>8029.12</v>
      </c>
      <c r="I144" s="19">
        <f t="shared" si="31"/>
        <v>46107.07</v>
      </c>
    </row>
    <row r="145" spans="1:15">
      <c r="A145" s="15" t="s">
        <v>152</v>
      </c>
      <c r="B145" s="16">
        <v>9</v>
      </c>
      <c r="C145" s="19">
        <f t="shared" si="25"/>
        <v>119351.37</v>
      </c>
      <c r="D145" s="19">
        <f t="shared" si="26"/>
        <v>1240.1400000000001</v>
      </c>
      <c r="E145" s="19">
        <f t="shared" si="27"/>
        <v>12717.34</v>
      </c>
      <c r="F145" s="19">
        <f t="shared" si="28"/>
        <v>95524.99</v>
      </c>
      <c r="G145" s="19">
        <f t="shared" si="29"/>
        <v>254030.18</v>
      </c>
      <c r="H145" s="19">
        <f t="shared" si="30"/>
        <v>9557.86</v>
      </c>
      <c r="I145" s="19">
        <f t="shared" si="31"/>
        <v>46532.15</v>
      </c>
    </row>
    <row r="146" spans="1:15">
      <c r="A146" s="15" t="s">
        <v>153</v>
      </c>
      <c r="B146" s="16">
        <v>10</v>
      </c>
      <c r="C146" s="19">
        <f t="shared" si="25"/>
        <v>135429.45000000001</v>
      </c>
      <c r="D146" s="19">
        <f t="shared" si="26"/>
        <v>1373.69</v>
      </c>
      <c r="E146" s="19">
        <f t="shared" si="27"/>
        <v>14294.68</v>
      </c>
      <c r="F146" s="19">
        <f t="shared" si="28"/>
        <v>101065.64</v>
      </c>
      <c r="G146" s="19">
        <f t="shared" si="29"/>
        <v>281412.36</v>
      </c>
      <c r="H146" s="19">
        <f t="shared" si="30"/>
        <v>10848.28</v>
      </c>
      <c r="I146" s="19">
        <f t="shared" si="31"/>
        <v>46886.71</v>
      </c>
    </row>
    <row r="147" spans="1:15">
      <c r="A147" s="15" t="s">
        <v>154</v>
      </c>
      <c r="B147" s="16">
        <v>11</v>
      </c>
      <c r="C147" s="19">
        <f t="shared" si="25"/>
        <v>151309.89000000001</v>
      </c>
      <c r="D147" s="19">
        <f t="shared" si="26"/>
        <v>1510.02</v>
      </c>
      <c r="E147" s="19">
        <f t="shared" si="27"/>
        <v>15778.83</v>
      </c>
      <c r="F147" s="19">
        <f t="shared" si="28"/>
        <v>102435.11</v>
      </c>
      <c r="G147" s="19">
        <f t="shared" si="29"/>
        <v>321451.17</v>
      </c>
      <c r="H147" s="19">
        <f t="shared" si="30"/>
        <v>12122.83</v>
      </c>
      <c r="I147" s="19">
        <f t="shared" si="31"/>
        <v>47448.76</v>
      </c>
    </row>
    <row r="148" spans="1:15">
      <c r="A148" s="15" t="s">
        <v>155</v>
      </c>
      <c r="B148" s="16">
        <v>12</v>
      </c>
      <c r="C148" s="19">
        <f t="shared" si="25"/>
        <v>169846.34</v>
      </c>
      <c r="D148" s="19">
        <f t="shared" si="26"/>
        <v>2819.96</v>
      </c>
      <c r="E148" s="19">
        <f t="shared" si="27"/>
        <v>17201.73</v>
      </c>
      <c r="F148" s="19">
        <f t="shared" si="28"/>
        <v>128736</v>
      </c>
      <c r="G148" s="19">
        <f t="shared" si="29"/>
        <v>353191.78</v>
      </c>
      <c r="H148" s="19">
        <f t="shared" si="30"/>
        <v>13610.55</v>
      </c>
      <c r="I148" s="19">
        <f t="shared" si="31"/>
        <v>64248.34</v>
      </c>
    </row>
    <row r="149" spans="1:15">
      <c r="A149" s="15"/>
    </row>
    <row r="150" spans="1:15">
      <c r="A150" s="15"/>
    </row>
    <row r="151" spans="1:15" ht="15.75">
      <c r="B151" s="35" t="s">
        <v>4</v>
      </c>
      <c r="C151" s="7" t="s">
        <v>5</v>
      </c>
      <c r="D151" s="7" t="s">
        <v>6</v>
      </c>
      <c r="E151" s="7" t="s">
        <v>7</v>
      </c>
      <c r="F151" s="7" t="s">
        <v>8</v>
      </c>
      <c r="G151" s="7" t="s">
        <v>9</v>
      </c>
      <c r="H151" s="7" t="s">
        <v>10</v>
      </c>
      <c r="I151" s="7" t="s">
        <v>11</v>
      </c>
    </row>
    <row r="152" spans="1:15">
      <c r="A152" s="36"/>
      <c r="B152" s="7" t="s">
        <v>12</v>
      </c>
      <c r="C152" s="7" t="s">
        <v>13</v>
      </c>
      <c r="D152" s="7" t="s">
        <v>14</v>
      </c>
      <c r="E152" s="37" t="s">
        <v>15</v>
      </c>
      <c r="F152" s="37" t="s">
        <v>16</v>
      </c>
      <c r="G152" s="37" t="s">
        <v>17</v>
      </c>
      <c r="H152" s="7" t="s">
        <v>13</v>
      </c>
      <c r="I152" s="7" t="s">
        <v>18</v>
      </c>
    </row>
    <row r="153" spans="1:15">
      <c r="A153" s="36"/>
      <c r="B153" s="38" t="s">
        <v>20</v>
      </c>
      <c r="C153" s="39" t="s">
        <v>21</v>
      </c>
      <c r="D153" s="39" t="s">
        <v>22</v>
      </c>
      <c r="E153" s="39" t="s">
        <v>23</v>
      </c>
      <c r="F153" s="39" t="s">
        <v>24</v>
      </c>
      <c r="G153" s="39" t="s">
        <v>25</v>
      </c>
      <c r="H153" s="40" t="s">
        <v>26</v>
      </c>
      <c r="I153" s="40" t="s">
        <v>27</v>
      </c>
    </row>
    <row r="154" spans="1:15" ht="25.5">
      <c r="A154" s="11" t="s">
        <v>93</v>
      </c>
      <c r="B154" s="41"/>
      <c r="C154" s="42" t="s">
        <v>29</v>
      </c>
      <c r="D154" s="43" t="s">
        <v>30</v>
      </c>
      <c r="E154" s="44" t="s">
        <v>31</v>
      </c>
      <c r="F154" s="43" t="s">
        <v>32</v>
      </c>
      <c r="G154" s="43" t="s">
        <v>33</v>
      </c>
      <c r="H154" s="44" t="s">
        <v>34</v>
      </c>
      <c r="I154" s="45" t="s">
        <v>35</v>
      </c>
    </row>
    <row r="155" spans="1:15">
      <c r="A155" s="15" t="s">
        <v>144</v>
      </c>
      <c r="B155" s="16">
        <v>1</v>
      </c>
      <c r="C155" s="17">
        <v>17146.830000000002</v>
      </c>
      <c r="D155" s="18">
        <v>329.78</v>
      </c>
      <c r="E155" s="18">
        <v>1367.32</v>
      </c>
      <c r="F155" s="18">
        <v>3401.42</v>
      </c>
      <c r="G155" s="18">
        <v>31956.61</v>
      </c>
      <c r="H155" s="18">
        <v>1320.54</v>
      </c>
      <c r="I155" s="31">
        <v>5035.6400000000003</v>
      </c>
    </row>
    <row r="156" spans="1:15">
      <c r="A156" s="15" t="s">
        <v>145</v>
      </c>
      <c r="B156" s="16">
        <v>2</v>
      </c>
      <c r="C156" s="19">
        <v>15851.99</v>
      </c>
      <c r="D156" s="20">
        <v>227.7</v>
      </c>
      <c r="E156" s="20">
        <v>1605.09</v>
      </c>
      <c r="F156" s="20">
        <v>1360.34</v>
      </c>
      <c r="G156" s="20">
        <v>39365.4</v>
      </c>
      <c r="H156" s="20">
        <v>1220.82</v>
      </c>
      <c r="I156" s="32">
        <v>224.82</v>
      </c>
      <c r="J156" s="46"/>
    </row>
    <row r="157" spans="1:15">
      <c r="A157" s="15" t="s">
        <v>146</v>
      </c>
      <c r="B157" s="16">
        <v>3</v>
      </c>
      <c r="C157" s="19">
        <v>14593.79</v>
      </c>
      <c r="D157" s="20">
        <v>682.66</v>
      </c>
      <c r="E157" s="20">
        <v>1105.96</v>
      </c>
      <c r="F157" s="20">
        <v>28465.439999999999</v>
      </c>
      <c r="G157" s="20">
        <v>20499.150000000001</v>
      </c>
      <c r="H157" s="20">
        <v>1123.92</v>
      </c>
      <c r="I157" s="32">
        <v>494.22</v>
      </c>
      <c r="J157" s="46"/>
    </row>
    <row r="158" spans="1:15">
      <c r="A158" s="15" t="s">
        <v>147</v>
      </c>
      <c r="B158" s="16">
        <v>4</v>
      </c>
      <c r="C158" s="19">
        <v>12094</v>
      </c>
      <c r="D158" s="20">
        <v>0</v>
      </c>
      <c r="E158" s="20">
        <v>1063.76</v>
      </c>
      <c r="F158" s="20">
        <v>4940.71</v>
      </c>
      <c r="G158" s="20">
        <v>20518.580000000002</v>
      </c>
      <c r="H158" s="20">
        <v>931.4</v>
      </c>
      <c r="I158" s="32">
        <v>61.45</v>
      </c>
      <c r="O158"/>
    </row>
    <row r="159" spans="1:15">
      <c r="A159" s="15" t="s">
        <v>148</v>
      </c>
      <c r="B159" s="16">
        <v>5</v>
      </c>
      <c r="C159" s="19">
        <v>3030.69</v>
      </c>
      <c r="D159" s="20">
        <v>0</v>
      </c>
      <c r="E159" s="20">
        <v>1187.83</v>
      </c>
      <c r="F159" s="20">
        <v>0</v>
      </c>
      <c r="G159" s="20">
        <v>29566.23</v>
      </c>
      <c r="H159" s="20">
        <v>233.4</v>
      </c>
      <c r="I159" s="32">
        <v>61.44</v>
      </c>
      <c r="O159"/>
    </row>
    <row r="160" spans="1:15">
      <c r="A160" s="15" t="s">
        <v>149</v>
      </c>
      <c r="B160" s="16">
        <v>6</v>
      </c>
      <c r="C160" s="19">
        <v>10427.31</v>
      </c>
      <c r="D160" s="20">
        <v>0</v>
      </c>
      <c r="E160" s="20">
        <v>1364.78</v>
      </c>
      <c r="F160" s="20">
        <v>11922.51</v>
      </c>
      <c r="G160" s="20">
        <v>19418.22</v>
      </c>
      <c r="H160" s="20">
        <v>803.04</v>
      </c>
      <c r="I160" s="32">
        <v>38067.519999999997</v>
      </c>
      <c r="O160"/>
    </row>
    <row r="161" spans="1:15">
      <c r="A161" s="15" t="s">
        <v>150</v>
      </c>
      <c r="B161" s="16">
        <v>7</v>
      </c>
      <c r="C161" s="19">
        <v>15274.8</v>
      </c>
      <c r="D161" s="20">
        <v>0</v>
      </c>
      <c r="E161" s="20">
        <v>1603.59</v>
      </c>
      <c r="F161" s="20">
        <v>21862.45</v>
      </c>
      <c r="G161" s="20">
        <v>27770.77</v>
      </c>
      <c r="H161" s="20">
        <v>1176.3699999999999</v>
      </c>
      <c r="I161" s="32">
        <v>1491.78</v>
      </c>
      <c r="O161"/>
    </row>
    <row r="162" spans="1:15">
      <c r="A162" s="15" t="s">
        <v>151</v>
      </c>
      <c r="B162" s="16">
        <v>8</v>
      </c>
      <c r="C162" s="19">
        <v>15836.52</v>
      </c>
      <c r="D162" s="20">
        <v>0</v>
      </c>
      <c r="E162" s="20">
        <v>1605.02</v>
      </c>
      <c r="F162" s="20">
        <v>0</v>
      </c>
      <c r="G162" s="20">
        <v>38024.46</v>
      </c>
      <c r="H162" s="20">
        <v>1219.6300000000001</v>
      </c>
      <c r="I162" s="32">
        <v>670.2</v>
      </c>
      <c r="O162"/>
    </row>
    <row r="163" spans="1:15">
      <c r="A163" s="15" t="s">
        <v>152</v>
      </c>
      <c r="B163" s="16">
        <v>9</v>
      </c>
      <c r="C163" s="19">
        <v>15095.44</v>
      </c>
      <c r="D163" s="20">
        <v>0</v>
      </c>
      <c r="E163" s="20">
        <v>1813.99</v>
      </c>
      <c r="F163" s="20">
        <v>23572.12</v>
      </c>
      <c r="G163" s="20">
        <v>26910.76</v>
      </c>
      <c r="H163" s="20">
        <v>1528.74</v>
      </c>
      <c r="I163" s="32">
        <v>425.08</v>
      </c>
      <c r="O163"/>
    </row>
    <row r="164" spans="1:15">
      <c r="A164" s="15" t="s">
        <v>153</v>
      </c>
      <c r="B164" s="16">
        <v>10</v>
      </c>
      <c r="C164" s="19">
        <v>16078.08</v>
      </c>
      <c r="D164" s="20">
        <v>133.55000000000001</v>
      </c>
      <c r="E164" s="20">
        <v>1577.34</v>
      </c>
      <c r="F164" s="20">
        <v>5540.65</v>
      </c>
      <c r="G164" s="20">
        <v>27382.18</v>
      </c>
      <c r="H164" s="20">
        <v>1290.42</v>
      </c>
      <c r="I164" s="32">
        <v>354.56</v>
      </c>
      <c r="O164"/>
    </row>
    <row r="165" spans="1:15">
      <c r="A165" s="15" t="s">
        <v>154</v>
      </c>
      <c r="B165" s="16">
        <v>11</v>
      </c>
      <c r="C165" s="19">
        <v>15880.44</v>
      </c>
      <c r="D165" s="20">
        <v>136.33000000000001</v>
      </c>
      <c r="E165" s="20">
        <v>1484.15</v>
      </c>
      <c r="F165" s="20">
        <v>1369.47</v>
      </c>
      <c r="G165" s="20">
        <v>40038.81</v>
      </c>
      <c r="H165" s="20">
        <v>1274.55</v>
      </c>
      <c r="I165" s="32">
        <v>562.04999999999995</v>
      </c>
      <c r="O165"/>
    </row>
    <row r="166" spans="1:15">
      <c r="A166" s="15" t="s">
        <v>155</v>
      </c>
      <c r="B166" s="16">
        <v>12</v>
      </c>
      <c r="C166" s="21">
        <v>18536.45</v>
      </c>
      <c r="D166" s="22">
        <v>1309.94</v>
      </c>
      <c r="E166" s="22">
        <v>1422.9</v>
      </c>
      <c r="F166" s="22">
        <v>26300.89</v>
      </c>
      <c r="G166" s="22">
        <v>31740.61</v>
      </c>
      <c r="H166" s="22">
        <v>1487.72</v>
      </c>
      <c r="I166" s="33">
        <v>16799.580000000002</v>
      </c>
      <c r="O166"/>
    </row>
    <row r="167" spans="1:15">
      <c r="O167"/>
    </row>
    <row r="168" spans="1:15">
      <c r="O168"/>
    </row>
    <row r="169" spans="1:15">
      <c r="O169"/>
    </row>
    <row r="170" spans="1:15">
      <c r="C170" s="5" t="s">
        <v>13</v>
      </c>
      <c r="D170" s="6" t="s">
        <v>14</v>
      </c>
      <c r="E170" s="7" t="s">
        <v>15</v>
      </c>
      <c r="F170" s="7" t="s">
        <v>16</v>
      </c>
      <c r="G170" s="7" t="s">
        <v>17</v>
      </c>
      <c r="H170" s="5" t="s">
        <v>13</v>
      </c>
      <c r="I170" s="7" t="s">
        <v>18</v>
      </c>
      <c r="O170"/>
    </row>
    <row r="171" spans="1:15">
      <c r="A171" s="8" t="s">
        <v>107</v>
      </c>
      <c r="C171" s="9" t="s">
        <v>21</v>
      </c>
      <c r="D171" s="9" t="s">
        <v>22</v>
      </c>
      <c r="E171" s="10" t="s">
        <v>92</v>
      </c>
      <c r="F171" s="9" t="s">
        <v>23</v>
      </c>
      <c r="G171" s="9" t="s">
        <v>24</v>
      </c>
      <c r="H171" s="9" t="s">
        <v>25</v>
      </c>
      <c r="I171" s="10" t="s">
        <v>26</v>
      </c>
      <c r="O171"/>
    </row>
    <row r="172" spans="1:15" ht="25.5">
      <c r="A172" s="11" t="s">
        <v>93</v>
      </c>
      <c r="C172" s="12" t="s">
        <v>29</v>
      </c>
      <c r="D172" s="13" t="s">
        <v>30</v>
      </c>
      <c r="E172" s="14" t="s">
        <v>94</v>
      </c>
      <c r="F172" s="13" t="s">
        <v>32</v>
      </c>
      <c r="G172" s="13" t="s">
        <v>33</v>
      </c>
      <c r="H172" s="14" t="s">
        <v>34</v>
      </c>
      <c r="I172" s="30" t="s">
        <v>35</v>
      </c>
      <c r="O172"/>
    </row>
    <row r="173" spans="1:15">
      <c r="A173" s="15" t="s">
        <v>156</v>
      </c>
      <c r="B173" s="16">
        <v>1</v>
      </c>
      <c r="C173" s="17">
        <f>C191</f>
        <v>16138.51</v>
      </c>
      <c r="D173" s="17">
        <f t="shared" ref="D173:I173" si="32">D191</f>
        <v>447.88</v>
      </c>
      <c r="E173" s="17">
        <f t="shared" si="32"/>
        <v>1282.17</v>
      </c>
      <c r="F173" s="17">
        <f t="shared" si="32"/>
        <v>9972.6200000000008</v>
      </c>
      <c r="G173" s="17">
        <f t="shared" si="32"/>
        <v>31094.82</v>
      </c>
      <c r="H173" s="17">
        <f t="shared" si="32"/>
        <v>1257.71</v>
      </c>
      <c r="I173" s="17">
        <f t="shared" si="32"/>
        <v>1328.18</v>
      </c>
      <c r="O173"/>
    </row>
    <row r="174" spans="1:15">
      <c r="A174" s="15" t="s">
        <v>157</v>
      </c>
      <c r="B174" s="16">
        <v>2</v>
      </c>
      <c r="C174" s="19">
        <f t="shared" ref="C174:C184" si="33">C173+C192</f>
        <v>31325.8</v>
      </c>
      <c r="D174" s="19">
        <f t="shared" ref="D174:D184" si="34">D173+D192</f>
        <v>688.11</v>
      </c>
      <c r="E174" s="19">
        <f t="shared" ref="E174:E184" si="35">E173+E192</f>
        <v>2757.35</v>
      </c>
      <c r="F174" s="19">
        <f t="shared" ref="F174:F184" si="36">F173+F192</f>
        <v>10917.02</v>
      </c>
      <c r="G174" s="19">
        <f t="shared" ref="G174:G184" si="37">G173+G192</f>
        <v>67842.720000000001</v>
      </c>
      <c r="H174" s="19">
        <f t="shared" ref="H174:H184" si="38">H173+H192</f>
        <v>2441.29</v>
      </c>
      <c r="I174" s="19">
        <f t="shared" ref="I174:I184" si="39">I173+I192</f>
        <v>1558.49</v>
      </c>
    </row>
    <row r="175" spans="1:15">
      <c r="A175" s="15" t="s">
        <v>158</v>
      </c>
      <c r="B175" s="16">
        <v>3</v>
      </c>
      <c r="C175" s="19">
        <f t="shared" si="33"/>
        <v>44152.87</v>
      </c>
      <c r="D175" s="19">
        <f t="shared" si="34"/>
        <v>1205.96</v>
      </c>
      <c r="E175" s="19">
        <f t="shared" si="35"/>
        <v>3672.45</v>
      </c>
      <c r="F175" s="19">
        <f t="shared" si="36"/>
        <v>37835.69</v>
      </c>
      <c r="G175" s="19">
        <f t="shared" si="37"/>
        <v>84768.86</v>
      </c>
      <c r="H175" s="19">
        <f t="shared" si="38"/>
        <v>3440.93</v>
      </c>
      <c r="I175" s="19">
        <f t="shared" si="39"/>
        <v>1697.52</v>
      </c>
    </row>
    <row r="176" spans="1:15">
      <c r="A176" s="15" t="s">
        <v>159</v>
      </c>
      <c r="B176" s="16">
        <v>4</v>
      </c>
      <c r="C176" s="19">
        <f t="shared" si="33"/>
        <v>55839.17</v>
      </c>
      <c r="D176" s="19">
        <f t="shared" si="34"/>
        <v>1205.96</v>
      </c>
      <c r="E176" s="19">
        <f t="shared" si="35"/>
        <v>4749.03</v>
      </c>
      <c r="F176" s="19">
        <f t="shared" si="36"/>
        <v>46613.52</v>
      </c>
      <c r="G176" s="19">
        <f t="shared" si="37"/>
        <v>107205.7</v>
      </c>
      <c r="H176" s="19">
        <f t="shared" si="38"/>
        <v>4351.67</v>
      </c>
      <c r="I176" s="19">
        <f t="shared" si="39"/>
        <v>1910.14</v>
      </c>
    </row>
    <row r="177" spans="1:9">
      <c r="A177" s="15" t="s">
        <v>160</v>
      </c>
      <c r="B177" s="16">
        <v>5</v>
      </c>
      <c r="C177" s="19">
        <f t="shared" si="33"/>
        <v>70126.19</v>
      </c>
      <c r="D177" s="19">
        <f t="shared" si="34"/>
        <v>1205.96</v>
      </c>
      <c r="E177" s="19">
        <f t="shared" si="35"/>
        <v>5994.92</v>
      </c>
      <c r="F177" s="19">
        <f t="shared" si="36"/>
        <v>47244.75</v>
      </c>
      <c r="G177" s="19">
        <f t="shared" si="37"/>
        <v>143732.41</v>
      </c>
      <c r="H177" s="19">
        <f t="shared" si="38"/>
        <v>5465.09</v>
      </c>
      <c r="I177" s="19">
        <f t="shared" si="39"/>
        <v>1987.91</v>
      </c>
    </row>
    <row r="178" spans="1:9">
      <c r="A178" s="15" t="s">
        <v>161</v>
      </c>
      <c r="B178" s="16">
        <v>6</v>
      </c>
      <c r="C178" s="19">
        <f t="shared" si="33"/>
        <v>85904.21</v>
      </c>
      <c r="D178" s="19">
        <f t="shared" si="34"/>
        <v>1205.96</v>
      </c>
      <c r="E178" s="19">
        <f t="shared" si="35"/>
        <v>7467.2</v>
      </c>
      <c r="F178" s="19">
        <f t="shared" si="36"/>
        <v>69959.070000000007</v>
      </c>
      <c r="G178" s="19">
        <f t="shared" si="37"/>
        <v>170395.64</v>
      </c>
      <c r="H178" s="19">
        <f t="shared" si="38"/>
        <v>6694.7</v>
      </c>
      <c r="I178" s="19">
        <f t="shared" si="39"/>
        <v>48947.47</v>
      </c>
    </row>
    <row r="179" spans="1:9">
      <c r="A179" s="15" t="s">
        <v>162</v>
      </c>
      <c r="B179" s="16">
        <v>7</v>
      </c>
      <c r="C179" s="19">
        <f t="shared" si="33"/>
        <v>102184.57</v>
      </c>
      <c r="D179" s="19">
        <f t="shared" si="34"/>
        <v>2223.3200000000002</v>
      </c>
      <c r="E179" s="19">
        <f t="shared" si="35"/>
        <v>9328.01</v>
      </c>
      <c r="F179" s="19">
        <f t="shared" si="36"/>
        <v>103307.23</v>
      </c>
      <c r="G179" s="19">
        <f t="shared" si="37"/>
        <v>199565.83</v>
      </c>
      <c r="H179" s="19">
        <f t="shared" si="38"/>
        <v>7963.46</v>
      </c>
      <c r="I179" s="19">
        <f t="shared" si="39"/>
        <v>50158.87</v>
      </c>
    </row>
    <row r="180" spans="1:9">
      <c r="A180" s="15" t="s">
        <v>163</v>
      </c>
      <c r="B180" s="16">
        <v>8</v>
      </c>
      <c r="C180" s="19">
        <f t="shared" si="33"/>
        <v>118192.9</v>
      </c>
      <c r="D180" s="19">
        <f t="shared" si="34"/>
        <v>2223.3200000000002</v>
      </c>
      <c r="E180" s="19">
        <f t="shared" si="35"/>
        <v>11060.39</v>
      </c>
      <c r="F180" s="19">
        <f t="shared" si="36"/>
        <v>103307.23</v>
      </c>
      <c r="G180" s="19">
        <f t="shared" si="37"/>
        <v>236069.73</v>
      </c>
      <c r="H180" s="19">
        <f t="shared" si="38"/>
        <v>9211.02</v>
      </c>
      <c r="I180" s="19">
        <f t="shared" si="39"/>
        <v>50411.18</v>
      </c>
    </row>
    <row r="181" spans="1:9">
      <c r="A181" s="15" t="s">
        <v>164</v>
      </c>
      <c r="B181" s="16">
        <v>9</v>
      </c>
      <c r="C181" s="19">
        <f t="shared" si="33"/>
        <v>131822.81</v>
      </c>
      <c r="D181" s="19">
        <f t="shared" si="34"/>
        <v>2869.58</v>
      </c>
      <c r="E181" s="19">
        <f t="shared" si="35"/>
        <v>12778.87</v>
      </c>
      <c r="F181" s="19">
        <f t="shared" si="36"/>
        <v>118385.82</v>
      </c>
      <c r="G181" s="19">
        <f t="shared" si="37"/>
        <v>260473.16</v>
      </c>
      <c r="H181" s="19">
        <f t="shared" si="38"/>
        <v>10158.27</v>
      </c>
      <c r="I181" s="19">
        <f t="shared" si="39"/>
        <v>50713.67</v>
      </c>
    </row>
    <row r="182" spans="1:9">
      <c r="A182" s="15" t="s">
        <v>165</v>
      </c>
      <c r="B182" s="16">
        <v>10</v>
      </c>
      <c r="C182" s="19">
        <f t="shared" si="33"/>
        <v>147267.81</v>
      </c>
      <c r="D182" s="19">
        <f t="shared" si="34"/>
        <v>3328.55</v>
      </c>
      <c r="E182" s="19">
        <f t="shared" si="35"/>
        <v>14414.56</v>
      </c>
      <c r="F182" s="19">
        <f t="shared" si="36"/>
        <v>131987.76</v>
      </c>
      <c r="G182" s="19">
        <f t="shared" si="37"/>
        <v>287200.44</v>
      </c>
      <c r="H182" s="19">
        <f t="shared" si="38"/>
        <v>11347.74</v>
      </c>
      <c r="I182" s="19">
        <f t="shared" si="39"/>
        <v>51031.05</v>
      </c>
    </row>
    <row r="183" spans="1:9">
      <c r="A183" s="15" t="s">
        <v>166</v>
      </c>
      <c r="B183" s="16">
        <v>11</v>
      </c>
      <c r="C183" s="19">
        <f t="shared" si="33"/>
        <v>163010.76</v>
      </c>
      <c r="D183" s="19">
        <f t="shared" si="34"/>
        <v>3532.68</v>
      </c>
      <c r="E183" s="19">
        <f t="shared" si="35"/>
        <v>15832.7</v>
      </c>
      <c r="F183" s="19">
        <f t="shared" si="36"/>
        <v>132551.57999999999</v>
      </c>
      <c r="G183" s="19">
        <f t="shared" si="37"/>
        <v>327133.7</v>
      </c>
      <c r="H183" s="19">
        <f t="shared" si="38"/>
        <v>12560.16</v>
      </c>
      <c r="I183" s="19">
        <f t="shared" si="39"/>
        <v>51116.9</v>
      </c>
    </row>
    <row r="184" spans="1:9">
      <c r="A184" s="15" t="s">
        <v>167</v>
      </c>
      <c r="B184" s="16">
        <v>12</v>
      </c>
      <c r="C184" s="19">
        <f t="shared" si="33"/>
        <v>181073.38</v>
      </c>
      <c r="D184" s="19">
        <f t="shared" si="34"/>
        <v>5083.18</v>
      </c>
      <c r="E184" s="19">
        <f t="shared" si="35"/>
        <v>17144.03</v>
      </c>
      <c r="F184" s="19">
        <f t="shared" si="36"/>
        <v>159686.5</v>
      </c>
      <c r="G184" s="19">
        <f t="shared" si="37"/>
        <v>359488.82</v>
      </c>
      <c r="H184" s="19">
        <f t="shared" si="38"/>
        <v>13951.23</v>
      </c>
      <c r="I184" s="19">
        <f t="shared" si="39"/>
        <v>65478.54</v>
      </c>
    </row>
    <row r="185" spans="1:9">
      <c r="A185" s="15"/>
    </row>
    <row r="186" spans="1:9">
      <c r="A186" s="15"/>
    </row>
    <row r="187" spans="1:9" ht="15.75">
      <c r="B187" s="35" t="s">
        <v>4</v>
      </c>
      <c r="C187" s="7" t="s">
        <v>5</v>
      </c>
      <c r="D187" s="7" t="s">
        <v>6</v>
      </c>
      <c r="E187" s="7" t="s">
        <v>7</v>
      </c>
      <c r="F187" s="7" t="s">
        <v>8</v>
      </c>
      <c r="G187" s="7" t="s">
        <v>9</v>
      </c>
      <c r="H187" s="7" t="s">
        <v>10</v>
      </c>
      <c r="I187" s="7" t="s">
        <v>11</v>
      </c>
    </row>
    <row r="188" spans="1:9">
      <c r="A188" s="36"/>
      <c r="B188" s="7" t="s">
        <v>12</v>
      </c>
      <c r="C188" s="7" t="s">
        <v>13</v>
      </c>
      <c r="D188" s="7" t="s">
        <v>14</v>
      </c>
      <c r="E188" s="37" t="s">
        <v>15</v>
      </c>
      <c r="F188" s="37" t="s">
        <v>16</v>
      </c>
      <c r="G188" s="37" t="s">
        <v>17</v>
      </c>
      <c r="H188" s="7" t="s">
        <v>13</v>
      </c>
      <c r="I188" s="7" t="s">
        <v>18</v>
      </c>
    </row>
    <row r="189" spans="1:9">
      <c r="A189" s="36"/>
      <c r="B189" s="38" t="s">
        <v>20</v>
      </c>
      <c r="C189" s="39" t="s">
        <v>21</v>
      </c>
      <c r="D189" s="39" t="s">
        <v>22</v>
      </c>
      <c r="E189" s="39" t="s">
        <v>23</v>
      </c>
      <c r="F189" s="39" t="s">
        <v>24</v>
      </c>
      <c r="G189" s="39" t="s">
        <v>25</v>
      </c>
      <c r="H189" s="40" t="s">
        <v>26</v>
      </c>
      <c r="I189" s="40" t="s">
        <v>27</v>
      </c>
    </row>
    <row r="190" spans="1:9" ht="25.5">
      <c r="A190" s="11" t="s">
        <v>93</v>
      </c>
      <c r="B190" s="41"/>
      <c r="C190" s="42" t="s">
        <v>29</v>
      </c>
      <c r="D190" s="43" t="s">
        <v>30</v>
      </c>
      <c r="E190" s="44" t="s">
        <v>31</v>
      </c>
      <c r="F190" s="43" t="s">
        <v>32</v>
      </c>
      <c r="G190" s="43" t="s">
        <v>33</v>
      </c>
      <c r="H190" s="44" t="s">
        <v>34</v>
      </c>
      <c r="I190" s="45" t="s">
        <v>35</v>
      </c>
    </row>
    <row r="191" spans="1:9">
      <c r="A191" s="15" t="s">
        <v>156</v>
      </c>
      <c r="B191" s="16">
        <v>1</v>
      </c>
      <c r="C191" s="17">
        <v>16138.51</v>
      </c>
      <c r="D191" s="18">
        <v>447.88</v>
      </c>
      <c r="E191" s="18">
        <v>1282.17</v>
      </c>
      <c r="F191" s="18">
        <v>9972.6200000000008</v>
      </c>
      <c r="G191" s="18">
        <v>31094.82</v>
      </c>
      <c r="H191" s="18">
        <v>1257.71</v>
      </c>
      <c r="I191" s="31">
        <v>1328.18</v>
      </c>
    </row>
    <row r="192" spans="1:9">
      <c r="A192" s="15" t="s">
        <v>157</v>
      </c>
      <c r="B192" s="16">
        <v>2</v>
      </c>
      <c r="C192" s="19">
        <v>15187.29</v>
      </c>
      <c r="D192" s="20">
        <v>240.23</v>
      </c>
      <c r="E192" s="20">
        <v>1475.18</v>
      </c>
      <c r="F192" s="20">
        <v>944.4</v>
      </c>
      <c r="G192" s="20">
        <v>36747.9</v>
      </c>
      <c r="H192" s="20">
        <v>1183.58</v>
      </c>
      <c r="I192" s="32">
        <v>230.31</v>
      </c>
    </row>
    <row r="193" spans="1:15">
      <c r="A193" s="15" t="s">
        <v>158</v>
      </c>
      <c r="B193" s="16">
        <v>3</v>
      </c>
      <c r="C193" s="19">
        <v>12827.07</v>
      </c>
      <c r="D193" s="20">
        <v>517.85</v>
      </c>
      <c r="E193" s="20">
        <v>915.1</v>
      </c>
      <c r="F193" s="20">
        <v>26918.67</v>
      </c>
      <c r="G193" s="20">
        <v>16926.14</v>
      </c>
      <c r="H193" s="20">
        <v>999.64</v>
      </c>
      <c r="I193" s="32">
        <v>139.03</v>
      </c>
    </row>
    <row r="194" spans="1:15">
      <c r="A194" s="15" t="s">
        <v>159</v>
      </c>
      <c r="B194" s="16">
        <v>4</v>
      </c>
      <c r="C194" s="19">
        <v>11686.3</v>
      </c>
      <c r="D194" s="20">
        <v>0</v>
      </c>
      <c r="E194" s="20">
        <v>1076.58</v>
      </c>
      <c r="F194" s="20">
        <v>8777.83</v>
      </c>
      <c r="G194" s="20">
        <v>22436.84</v>
      </c>
      <c r="H194" s="20">
        <v>910.74</v>
      </c>
      <c r="I194" s="32">
        <v>212.62</v>
      </c>
    </row>
    <row r="195" spans="1:15">
      <c r="A195" s="15" t="s">
        <v>160</v>
      </c>
      <c r="B195" s="16">
        <v>5</v>
      </c>
      <c r="C195" s="19">
        <v>14287.02</v>
      </c>
      <c r="D195" s="20">
        <v>0</v>
      </c>
      <c r="E195" s="20">
        <v>1245.8900000000001</v>
      </c>
      <c r="F195" s="20">
        <v>631.23</v>
      </c>
      <c r="G195" s="20">
        <v>36526.71</v>
      </c>
      <c r="H195" s="20">
        <v>1113.42</v>
      </c>
      <c r="I195" s="32">
        <v>77.77</v>
      </c>
      <c r="O195"/>
    </row>
    <row r="196" spans="1:15">
      <c r="A196" s="15" t="s">
        <v>161</v>
      </c>
      <c r="B196" s="16">
        <v>6</v>
      </c>
      <c r="C196" s="19">
        <v>15778.02</v>
      </c>
      <c r="D196" s="20">
        <v>0</v>
      </c>
      <c r="E196" s="20">
        <v>1472.28</v>
      </c>
      <c r="F196" s="20">
        <v>22714.32</v>
      </c>
      <c r="G196" s="20">
        <v>26663.23</v>
      </c>
      <c r="H196" s="20">
        <v>1229.6099999999999</v>
      </c>
      <c r="I196" s="32">
        <v>46959.56</v>
      </c>
      <c r="J196" s="10" t="s">
        <v>27</v>
      </c>
    </row>
    <row r="197" spans="1:15">
      <c r="A197" s="15" t="s">
        <v>162</v>
      </c>
      <c r="B197" s="16">
        <v>7</v>
      </c>
      <c r="C197" s="19">
        <v>16280.36</v>
      </c>
      <c r="D197" s="20">
        <v>1017.36</v>
      </c>
      <c r="E197" s="20">
        <v>1860.81</v>
      </c>
      <c r="F197" s="20">
        <v>33348.160000000003</v>
      </c>
      <c r="G197" s="20">
        <v>29170.19</v>
      </c>
      <c r="H197" s="20">
        <v>1268.76</v>
      </c>
      <c r="I197" s="32">
        <v>1211.4000000000001</v>
      </c>
      <c r="O197"/>
    </row>
    <row r="198" spans="1:15">
      <c r="A198" s="15" t="s">
        <v>163</v>
      </c>
      <c r="B198" s="16">
        <v>8</v>
      </c>
      <c r="C198" s="19">
        <v>16008.33</v>
      </c>
      <c r="D198" s="20">
        <v>0</v>
      </c>
      <c r="E198" s="20">
        <v>1732.38</v>
      </c>
      <c r="F198" s="20">
        <v>0</v>
      </c>
      <c r="G198" s="20">
        <v>36503.9</v>
      </c>
      <c r="H198" s="20">
        <v>1247.56</v>
      </c>
      <c r="I198" s="32">
        <v>252.31</v>
      </c>
    </row>
    <row r="199" spans="1:15">
      <c r="A199" s="15" t="s">
        <v>164</v>
      </c>
      <c r="B199" s="16">
        <v>9</v>
      </c>
      <c r="C199" s="19">
        <v>13629.91</v>
      </c>
      <c r="D199" s="20">
        <v>646.26</v>
      </c>
      <c r="E199" s="20">
        <v>1718.48</v>
      </c>
      <c r="F199" s="20">
        <v>15078.59</v>
      </c>
      <c r="G199" s="20">
        <v>24403.43</v>
      </c>
      <c r="H199" s="20">
        <v>947.25</v>
      </c>
      <c r="I199" s="32">
        <v>302.49</v>
      </c>
    </row>
    <row r="200" spans="1:15">
      <c r="A200" s="15" t="s">
        <v>165</v>
      </c>
      <c r="B200" s="16">
        <v>10</v>
      </c>
      <c r="C200" s="19">
        <v>15445</v>
      </c>
      <c r="D200" s="20">
        <v>458.97</v>
      </c>
      <c r="E200" s="20">
        <v>1635.69</v>
      </c>
      <c r="F200" s="20">
        <v>13601.94</v>
      </c>
      <c r="G200" s="20">
        <v>26727.279999999999</v>
      </c>
      <c r="H200" s="20">
        <v>1189.47</v>
      </c>
      <c r="I200" s="32">
        <v>317.38</v>
      </c>
    </row>
    <row r="201" spans="1:15">
      <c r="A201" s="15" t="s">
        <v>166</v>
      </c>
      <c r="B201" s="16">
        <v>11</v>
      </c>
      <c r="C201" s="19">
        <v>15742.95</v>
      </c>
      <c r="D201" s="20">
        <v>204.13</v>
      </c>
      <c r="E201" s="20">
        <v>1418.14</v>
      </c>
      <c r="F201" s="20">
        <v>563.82000000000005</v>
      </c>
      <c r="G201" s="20">
        <v>39933.26</v>
      </c>
      <c r="H201" s="20">
        <v>1212.42</v>
      </c>
      <c r="I201" s="32">
        <v>85.85</v>
      </c>
    </row>
    <row r="202" spans="1:15">
      <c r="A202" s="15" t="s">
        <v>167</v>
      </c>
      <c r="B202" s="16">
        <v>12</v>
      </c>
      <c r="C202" s="21">
        <v>18062.62</v>
      </c>
      <c r="D202" s="22">
        <v>1550.5</v>
      </c>
      <c r="E202" s="22">
        <v>1311.33</v>
      </c>
      <c r="F202" s="22">
        <v>27134.92</v>
      </c>
      <c r="G202" s="22">
        <v>32355.119999999999</v>
      </c>
      <c r="H202" s="22">
        <v>1391.07</v>
      </c>
      <c r="I202" s="33">
        <v>14361.64</v>
      </c>
    </row>
    <row r="203" spans="1:15">
      <c r="B203" s="16"/>
    </row>
    <row r="204" spans="1:15">
      <c r="A204" s="15"/>
    </row>
    <row r="208" spans="1:15">
      <c r="C208" s="5" t="s">
        <v>13</v>
      </c>
      <c r="D208" s="6" t="s">
        <v>14</v>
      </c>
      <c r="E208" s="7" t="s">
        <v>15</v>
      </c>
      <c r="F208" s="7" t="s">
        <v>16</v>
      </c>
      <c r="G208" s="7" t="s">
        <v>17</v>
      </c>
      <c r="H208" s="5" t="s">
        <v>13</v>
      </c>
      <c r="I208" s="7" t="s">
        <v>18</v>
      </c>
    </row>
    <row r="209" spans="1:10">
      <c r="C209" s="9" t="s">
        <v>21</v>
      </c>
      <c r="D209" s="9" t="s">
        <v>22</v>
      </c>
      <c r="E209" s="10" t="s">
        <v>92</v>
      </c>
      <c r="F209" s="9" t="s">
        <v>23</v>
      </c>
      <c r="G209" s="9" t="s">
        <v>24</v>
      </c>
      <c r="H209" s="9" t="s">
        <v>25</v>
      </c>
      <c r="I209" s="10" t="s">
        <v>26</v>
      </c>
    </row>
    <row r="210" spans="1:10" ht="25.5">
      <c r="A210" s="8" t="s">
        <v>107</v>
      </c>
      <c r="C210" s="12" t="s">
        <v>29</v>
      </c>
      <c r="D210" s="13" t="s">
        <v>30</v>
      </c>
      <c r="E210" s="14" t="s">
        <v>94</v>
      </c>
      <c r="F210" s="13" t="s">
        <v>32</v>
      </c>
      <c r="G210" s="13" t="s">
        <v>33</v>
      </c>
      <c r="H210" s="14" t="s">
        <v>34</v>
      </c>
      <c r="I210" s="30" t="s">
        <v>35</v>
      </c>
    </row>
    <row r="211" spans="1:10">
      <c r="A211" s="11" t="s">
        <v>93</v>
      </c>
      <c r="B211" s="41"/>
    </row>
    <row r="212" spans="1:10">
      <c r="A212" s="15" t="s">
        <v>168</v>
      </c>
      <c r="B212" s="16">
        <v>1</v>
      </c>
      <c r="C212" s="17">
        <f>C230</f>
        <v>13953.01</v>
      </c>
      <c r="D212" s="17">
        <f t="shared" ref="D212:I212" si="40">D230</f>
        <v>337.98</v>
      </c>
      <c r="E212" s="17">
        <f t="shared" si="40"/>
        <v>955.83</v>
      </c>
      <c r="F212" s="17">
        <f t="shared" si="40"/>
        <v>3852.46</v>
      </c>
      <c r="G212" s="17">
        <f t="shared" si="40"/>
        <v>27336.63</v>
      </c>
      <c r="H212" s="17">
        <f t="shared" si="40"/>
        <v>1082.6400000000001</v>
      </c>
      <c r="I212" s="17">
        <f t="shared" si="40"/>
        <v>3611.61</v>
      </c>
    </row>
    <row r="213" spans="1:10">
      <c r="A213" s="15" t="s">
        <v>169</v>
      </c>
      <c r="B213" s="16">
        <v>2</v>
      </c>
      <c r="C213" s="19">
        <f t="shared" ref="C213:C223" si="41">C212+C231</f>
        <v>27717.02</v>
      </c>
      <c r="D213" s="19">
        <f t="shared" ref="D213:D223" si="42">D212+D231</f>
        <v>512.48</v>
      </c>
      <c r="E213" s="19">
        <f t="shared" ref="E213:E223" si="43">E212+E231</f>
        <v>2377.65</v>
      </c>
      <c r="F213" s="19">
        <f t="shared" ref="F213:F223" si="44">F212+F231</f>
        <v>4635.6099999999997</v>
      </c>
      <c r="G213" s="19">
        <f t="shared" ref="G213:G223" si="45">G212+G231</f>
        <v>65863.240000000005</v>
      </c>
      <c r="H213" s="19">
        <f t="shared" ref="H213:H223" si="46">H212+H231</f>
        <v>2146.5500000000002</v>
      </c>
      <c r="I213" s="19">
        <f t="shared" ref="I213:I223" si="47">I212+I231</f>
        <v>3800.68</v>
      </c>
    </row>
    <row r="214" spans="1:10">
      <c r="A214" s="15" t="s">
        <v>170</v>
      </c>
      <c r="B214" s="16">
        <v>3</v>
      </c>
      <c r="C214" s="19">
        <f t="shared" si="41"/>
        <v>39105.82</v>
      </c>
      <c r="D214" s="19">
        <f t="shared" si="42"/>
        <v>1015.33</v>
      </c>
      <c r="E214" s="19">
        <f t="shared" si="43"/>
        <v>3173.9</v>
      </c>
      <c r="F214" s="19">
        <f t="shared" si="44"/>
        <v>30300.15</v>
      </c>
      <c r="G214" s="19">
        <f t="shared" si="45"/>
        <v>83948.73</v>
      </c>
      <c r="H214" s="19">
        <f t="shared" si="46"/>
        <v>3026.87</v>
      </c>
      <c r="I214" s="19">
        <f t="shared" si="47"/>
        <v>4146.7299999999996</v>
      </c>
      <c r="J214" s="7" t="s">
        <v>18</v>
      </c>
    </row>
    <row r="215" spans="1:10">
      <c r="A215" s="15" t="s">
        <v>171</v>
      </c>
      <c r="B215" s="16">
        <v>4</v>
      </c>
      <c r="C215" s="19">
        <f t="shared" si="41"/>
        <v>48706.65</v>
      </c>
      <c r="D215" s="19">
        <f t="shared" si="42"/>
        <v>1015.33</v>
      </c>
      <c r="E215" s="19">
        <f t="shared" si="43"/>
        <v>4122.2</v>
      </c>
      <c r="F215" s="19">
        <f t="shared" si="44"/>
        <v>38639.93</v>
      </c>
      <c r="G215" s="19">
        <f t="shared" si="45"/>
        <v>104479.12</v>
      </c>
      <c r="H215" s="19">
        <f t="shared" si="46"/>
        <v>3768.98</v>
      </c>
      <c r="I215" s="19">
        <f t="shared" si="47"/>
        <v>4410.93</v>
      </c>
      <c r="J215" s="10" t="s">
        <v>27</v>
      </c>
    </row>
    <row r="216" spans="1:10" ht="25.5">
      <c r="A216" s="15" t="s">
        <v>172</v>
      </c>
      <c r="B216" s="16">
        <v>5</v>
      </c>
      <c r="C216" s="19">
        <f t="shared" si="41"/>
        <v>61413.63</v>
      </c>
      <c r="D216" s="19">
        <f t="shared" si="42"/>
        <v>1015.33</v>
      </c>
      <c r="E216" s="19">
        <f t="shared" si="43"/>
        <v>5245.38</v>
      </c>
      <c r="F216" s="19">
        <f t="shared" si="44"/>
        <v>38707.94</v>
      </c>
      <c r="G216" s="19">
        <f t="shared" si="45"/>
        <v>137721.01999999999</v>
      </c>
      <c r="H216" s="19">
        <f t="shared" si="46"/>
        <v>4751.1899999999996</v>
      </c>
      <c r="I216" s="19">
        <f t="shared" si="47"/>
        <v>4507.3500000000004</v>
      </c>
      <c r="J216" s="30" t="s">
        <v>35</v>
      </c>
    </row>
    <row r="217" spans="1:10">
      <c r="A217" s="15" t="s">
        <v>173</v>
      </c>
      <c r="B217" s="16">
        <v>6</v>
      </c>
      <c r="C217" s="19">
        <f t="shared" si="41"/>
        <v>76090.62</v>
      </c>
      <c r="D217" s="19">
        <f t="shared" si="42"/>
        <v>1015.33</v>
      </c>
      <c r="E217" s="19">
        <f t="shared" si="43"/>
        <v>6560.29</v>
      </c>
      <c r="F217" s="19">
        <f t="shared" si="44"/>
        <v>66209.77</v>
      </c>
      <c r="G217" s="19">
        <f t="shared" si="45"/>
        <v>162039.88</v>
      </c>
      <c r="H217" s="19">
        <f t="shared" si="46"/>
        <v>5885.67</v>
      </c>
      <c r="I217" s="19">
        <f t="shared" si="47"/>
        <v>50946.3</v>
      </c>
    </row>
    <row r="218" spans="1:10">
      <c r="A218" s="15" t="s">
        <v>174</v>
      </c>
      <c r="B218" s="16">
        <v>7</v>
      </c>
      <c r="C218" s="19">
        <f t="shared" si="41"/>
        <v>89699.49</v>
      </c>
      <c r="D218" s="19">
        <f t="shared" si="42"/>
        <v>1325.33</v>
      </c>
      <c r="E218" s="19">
        <f t="shared" si="43"/>
        <v>8186.78</v>
      </c>
      <c r="F218" s="19">
        <f t="shared" si="44"/>
        <v>93466.03</v>
      </c>
      <c r="G218" s="19">
        <f t="shared" si="45"/>
        <v>190195.16</v>
      </c>
      <c r="H218" s="19">
        <f t="shared" si="46"/>
        <v>6937.59</v>
      </c>
      <c r="I218" s="19">
        <f t="shared" si="47"/>
        <v>51915.05</v>
      </c>
      <c r="J218" s="4">
        <f t="shared" ref="D218:J249" si="48">J235</f>
        <v>3376.7</v>
      </c>
    </row>
    <row r="219" spans="1:10">
      <c r="A219" s="15" t="s">
        <v>175</v>
      </c>
      <c r="B219" s="16">
        <v>8</v>
      </c>
      <c r="C219" s="19">
        <f t="shared" si="41"/>
        <v>104681.29</v>
      </c>
      <c r="D219" s="19">
        <f t="shared" si="42"/>
        <v>1325.33</v>
      </c>
      <c r="E219" s="19">
        <f t="shared" si="43"/>
        <v>9862.27</v>
      </c>
      <c r="F219" s="19">
        <f t="shared" si="44"/>
        <v>93466.03</v>
      </c>
      <c r="G219" s="19">
        <f t="shared" si="45"/>
        <v>226712.57</v>
      </c>
      <c r="H219" s="19">
        <f t="shared" si="46"/>
        <v>8095.63</v>
      </c>
      <c r="I219" s="19">
        <f t="shared" si="47"/>
        <v>52366.98</v>
      </c>
      <c r="J219" s="4">
        <f t="shared" ref="J219:J229" si="49">J236+J218</f>
        <v>3810.18</v>
      </c>
    </row>
    <row r="220" spans="1:10">
      <c r="A220" s="15" t="s">
        <v>176</v>
      </c>
      <c r="B220" s="16">
        <v>9</v>
      </c>
      <c r="C220" s="19">
        <f t="shared" si="41"/>
        <v>117623.3</v>
      </c>
      <c r="D220" s="19">
        <f t="shared" si="42"/>
        <v>1928.99</v>
      </c>
      <c r="E220" s="19">
        <f t="shared" si="43"/>
        <v>11371.01</v>
      </c>
      <c r="F220" s="19">
        <f t="shared" si="44"/>
        <v>104802.51</v>
      </c>
      <c r="G220" s="19">
        <f t="shared" si="45"/>
        <v>247396.2</v>
      </c>
      <c r="H220" s="19">
        <f t="shared" si="46"/>
        <v>9167.2900000000009</v>
      </c>
      <c r="I220" s="19">
        <f t="shared" si="47"/>
        <v>52777.35</v>
      </c>
      <c r="J220" s="4">
        <f t="shared" si="49"/>
        <v>4035.15</v>
      </c>
    </row>
    <row r="221" spans="1:10">
      <c r="A221" s="15" t="s">
        <v>177</v>
      </c>
      <c r="B221" s="16">
        <v>10</v>
      </c>
      <c r="C221" s="19">
        <f t="shared" si="41"/>
        <v>131340.68</v>
      </c>
      <c r="D221" s="19">
        <f t="shared" si="42"/>
        <v>2304.02</v>
      </c>
      <c r="E221" s="19">
        <f t="shared" si="43"/>
        <v>12858.81</v>
      </c>
      <c r="F221" s="19">
        <f t="shared" si="44"/>
        <v>118297.82</v>
      </c>
      <c r="G221" s="19">
        <f t="shared" si="45"/>
        <v>274786.55</v>
      </c>
      <c r="H221" s="19">
        <f t="shared" si="46"/>
        <v>10236.31</v>
      </c>
      <c r="I221" s="19">
        <f t="shared" si="47"/>
        <v>52945.19</v>
      </c>
      <c r="J221" s="4">
        <f t="shared" si="49"/>
        <v>4035.15</v>
      </c>
    </row>
    <row r="222" spans="1:10">
      <c r="A222" s="15" t="s">
        <v>178</v>
      </c>
      <c r="B222" s="16">
        <v>11</v>
      </c>
      <c r="C222" s="19">
        <f t="shared" si="41"/>
        <v>145627.85</v>
      </c>
      <c r="D222" s="19">
        <f t="shared" si="42"/>
        <v>2557.11</v>
      </c>
      <c r="E222" s="19">
        <f t="shared" si="43"/>
        <v>14123.23</v>
      </c>
      <c r="F222" s="19">
        <f t="shared" si="44"/>
        <v>119319.37</v>
      </c>
      <c r="G222" s="19">
        <f t="shared" si="45"/>
        <v>312544.03999999998</v>
      </c>
      <c r="H222" s="19">
        <f t="shared" si="46"/>
        <v>11349.74</v>
      </c>
      <c r="I222" s="19">
        <f t="shared" si="47"/>
        <v>53068.54</v>
      </c>
      <c r="J222" s="4">
        <f t="shared" si="49"/>
        <v>4035.15</v>
      </c>
    </row>
    <row r="223" spans="1:10">
      <c r="A223" s="15" t="s">
        <v>179</v>
      </c>
      <c r="B223" s="16">
        <v>12</v>
      </c>
      <c r="C223" s="19">
        <f t="shared" si="41"/>
        <v>161881.56</v>
      </c>
      <c r="D223" s="19">
        <f t="shared" si="42"/>
        <v>3860</v>
      </c>
      <c r="E223" s="19">
        <f t="shared" si="43"/>
        <v>15252.6</v>
      </c>
      <c r="F223" s="19">
        <f t="shared" si="44"/>
        <v>140061.94</v>
      </c>
      <c r="G223" s="19">
        <f t="shared" si="45"/>
        <v>344627.79</v>
      </c>
      <c r="H223" s="19">
        <f t="shared" si="46"/>
        <v>12616.43</v>
      </c>
      <c r="I223" s="19">
        <f t="shared" si="47"/>
        <v>72092.81</v>
      </c>
      <c r="J223" s="4">
        <f t="shared" si="49"/>
        <v>49208.52</v>
      </c>
    </row>
    <row r="224" spans="1:10">
      <c r="B224" s="16"/>
      <c r="C224" s="47"/>
      <c r="D224" s="47"/>
      <c r="E224" s="47"/>
      <c r="F224" s="47"/>
      <c r="G224" s="47"/>
      <c r="H224" s="47"/>
      <c r="I224" s="47"/>
      <c r="J224" s="4">
        <f t="shared" si="49"/>
        <v>50556.01</v>
      </c>
    </row>
    <row r="225" spans="1:17">
      <c r="A225" s="15"/>
      <c r="J225" s="4">
        <f t="shared" si="49"/>
        <v>51084.63</v>
      </c>
    </row>
    <row r="226" spans="1:17">
      <c r="C226" s="5" t="s">
        <v>13</v>
      </c>
      <c r="D226" s="6" t="s">
        <v>14</v>
      </c>
      <c r="E226" s="7" t="s">
        <v>15</v>
      </c>
      <c r="F226" s="7" t="s">
        <v>16</v>
      </c>
      <c r="G226" s="7" t="s">
        <v>17</v>
      </c>
      <c r="H226" s="5" t="s">
        <v>13</v>
      </c>
      <c r="I226" s="7" t="s">
        <v>18</v>
      </c>
      <c r="J226" s="4">
        <f t="shared" si="49"/>
        <v>51626.77</v>
      </c>
    </row>
    <row r="227" spans="1:17">
      <c r="C227" s="9" t="s">
        <v>21</v>
      </c>
      <c r="D227" s="9" t="s">
        <v>22</v>
      </c>
      <c r="E227" s="10" t="s">
        <v>92</v>
      </c>
      <c r="F227" s="9" t="s">
        <v>23</v>
      </c>
      <c r="G227" s="9" t="s">
        <v>24</v>
      </c>
      <c r="H227" s="9" t="s">
        <v>25</v>
      </c>
      <c r="I227" s="10" t="s">
        <v>26</v>
      </c>
      <c r="J227" s="4">
        <f t="shared" si="49"/>
        <v>52050.65</v>
      </c>
    </row>
    <row r="228" spans="1:17" ht="25.5">
      <c r="A228" s="8" t="s">
        <v>180</v>
      </c>
      <c r="C228" s="12" t="s">
        <v>29</v>
      </c>
      <c r="D228" s="13" t="s">
        <v>30</v>
      </c>
      <c r="E228" s="14" t="s">
        <v>94</v>
      </c>
      <c r="F228" s="13" t="s">
        <v>32</v>
      </c>
      <c r="G228" s="13" t="s">
        <v>33</v>
      </c>
      <c r="H228" s="14" t="s">
        <v>34</v>
      </c>
      <c r="I228" s="30" t="s">
        <v>35</v>
      </c>
      <c r="J228" s="4">
        <f t="shared" si="49"/>
        <v>52050.65</v>
      </c>
    </row>
    <row r="229" spans="1:17">
      <c r="B229" s="41"/>
      <c r="J229" s="4">
        <f t="shared" si="49"/>
        <v>69061.25</v>
      </c>
    </row>
    <row r="230" spans="1:17">
      <c r="A230" s="11" t="s">
        <v>93</v>
      </c>
      <c r="B230" s="16">
        <v>1</v>
      </c>
      <c r="C230" s="17">
        <v>13953.01</v>
      </c>
      <c r="D230" s="18">
        <v>337.98</v>
      </c>
      <c r="E230" s="18">
        <v>955.83</v>
      </c>
      <c r="F230" s="18">
        <v>3852.46</v>
      </c>
      <c r="G230" s="18">
        <v>27336.63</v>
      </c>
      <c r="H230" s="18">
        <v>1082.6400000000001</v>
      </c>
      <c r="I230" s="31">
        <v>3611.61</v>
      </c>
    </row>
    <row r="231" spans="1:17">
      <c r="A231" s="15" t="s">
        <v>168</v>
      </c>
      <c r="B231" s="16">
        <v>2</v>
      </c>
      <c r="C231" s="19">
        <v>13764.01</v>
      </c>
      <c r="D231" s="20">
        <v>174.5</v>
      </c>
      <c r="E231" s="20">
        <v>1421.82</v>
      </c>
      <c r="F231" s="20">
        <v>783.15</v>
      </c>
      <c r="G231" s="20">
        <v>38526.61</v>
      </c>
      <c r="H231" s="20">
        <v>1063.9100000000001</v>
      </c>
      <c r="I231" s="32">
        <v>189.07</v>
      </c>
      <c r="J231" s="7" t="s">
        <v>18</v>
      </c>
    </row>
    <row r="232" spans="1:17">
      <c r="A232" s="15" t="s">
        <v>169</v>
      </c>
      <c r="B232" s="16">
        <v>3</v>
      </c>
      <c r="C232" s="19">
        <v>11388.8</v>
      </c>
      <c r="D232" s="20">
        <v>502.85</v>
      </c>
      <c r="E232" s="20">
        <v>796.25</v>
      </c>
      <c r="F232" s="20">
        <v>25664.54</v>
      </c>
      <c r="G232" s="20">
        <v>18085.490000000002</v>
      </c>
      <c r="H232" s="20">
        <v>880.32</v>
      </c>
      <c r="I232" s="32">
        <v>346.05</v>
      </c>
      <c r="J232" s="10" t="s">
        <v>27</v>
      </c>
      <c r="K232" s="2"/>
      <c r="L232" s="2" t="s">
        <v>181</v>
      </c>
      <c r="M232" s="2" t="s">
        <v>182</v>
      </c>
    </row>
    <row r="233" spans="1:17" ht="25.5">
      <c r="A233" s="15" t="s">
        <v>170</v>
      </c>
      <c r="B233" s="16">
        <v>4</v>
      </c>
      <c r="C233" s="19">
        <v>9600.83</v>
      </c>
      <c r="D233" s="20">
        <v>0</v>
      </c>
      <c r="E233" s="20">
        <v>948.3</v>
      </c>
      <c r="F233" s="20">
        <v>8339.7800000000007</v>
      </c>
      <c r="G233" s="20">
        <v>20530.39</v>
      </c>
      <c r="H233" s="20">
        <v>742.11</v>
      </c>
      <c r="I233" s="32">
        <v>264.2</v>
      </c>
      <c r="J233" s="30" t="s">
        <v>35</v>
      </c>
      <c r="K233" s="2"/>
      <c r="L233" s="2" t="s">
        <v>183</v>
      </c>
      <c r="M233" s="2" t="s">
        <v>184</v>
      </c>
    </row>
    <row r="234" spans="1:17">
      <c r="A234" s="15" t="s">
        <v>171</v>
      </c>
      <c r="B234" s="16">
        <v>5</v>
      </c>
      <c r="C234" s="19">
        <v>12706.98</v>
      </c>
      <c r="D234" s="20">
        <v>0</v>
      </c>
      <c r="E234" s="20">
        <v>1123.18</v>
      </c>
      <c r="F234" s="20">
        <v>68.010000000000005</v>
      </c>
      <c r="G234" s="20">
        <v>33241.9</v>
      </c>
      <c r="H234" s="20">
        <v>982.21</v>
      </c>
      <c r="I234" s="32">
        <v>96.42</v>
      </c>
      <c r="J234" s="49">
        <f t="shared" ref="D234:J265" si="50">SUM(J235:J246)</f>
        <v>69061.25</v>
      </c>
      <c r="K234" s="4">
        <f t="shared" ref="K234:K246" si="51">SUM(C234:J234)</f>
        <v>117279.95</v>
      </c>
      <c r="L234" s="50">
        <v>125000</v>
      </c>
      <c r="M234" s="50">
        <v>5500</v>
      </c>
    </row>
    <row r="235" spans="1:17">
      <c r="A235" s="15" t="s">
        <v>172</v>
      </c>
      <c r="B235" s="16">
        <v>6</v>
      </c>
      <c r="C235" s="19">
        <v>14676.99</v>
      </c>
      <c r="D235" s="20">
        <v>0</v>
      </c>
      <c r="E235" s="20">
        <v>1314.91</v>
      </c>
      <c r="F235" s="20">
        <v>27501.83</v>
      </c>
      <c r="G235" s="20">
        <v>24318.86</v>
      </c>
      <c r="H235" s="20">
        <v>1134.48</v>
      </c>
      <c r="I235" s="32">
        <v>46438.95</v>
      </c>
      <c r="J235" s="31">
        <v>3376.7</v>
      </c>
      <c r="K235" s="4">
        <f t="shared" si="51"/>
        <v>118762.72</v>
      </c>
      <c r="L235" s="51">
        <f t="shared" ref="L235:M246" si="52">L253/1000</f>
        <v>12818.64402</v>
      </c>
      <c r="M235" s="51">
        <f t="shared" si="52"/>
        <v>641.14891999999998</v>
      </c>
    </row>
    <row r="236" spans="1:17">
      <c r="A236" s="15" t="s">
        <v>173</v>
      </c>
      <c r="B236" s="16">
        <v>7</v>
      </c>
      <c r="C236" s="19">
        <v>13608.87</v>
      </c>
      <c r="D236" s="20">
        <v>310</v>
      </c>
      <c r="E236" s="20">
        <v>1626.49</v>
      </c>
      <c r="F236" s="20">
        <v>27256.26</v>
      </c>
      <c r="G236" s="20">
        <v>28155.279999999999</v>
      </c>
      <c r="H236" s="20">
        <v>1051.92</v>
      </c>
      <c r="I236" s="32">
        <v>968.75</v>
      </c>
      <c r="J236" s="32">
        <v>433.48</v>
      </c>
      <c r="K236" s="4">
        <f t="shared" si="51"/>
        <v>73411.05</v>
      </c>
      <c r="L236" s="51">
        <f t="shared" si="52"/>
        <v>23989.270990000001</v>
      </c>
      <c r="M236" s="51">
        <f t="shared" si="52"/>
        <v>842.29814999999996</v>
      </c>
      <c r="P236" s="4"/>
      <c r="Q236" s="4"/>
    </row>
    <row r="237" spans="1:17">
      <c r="A237" s="15" t="s">
        <v>174</v>
      </c>
      <c r="B237" s="16">
        <v>8</v>
      </c>
      <c r="C237" s="19">
        <v>14981.8</v>
      </c>
      <c r="D237" s="20">
        <v>0</v>
      </c>
      <c r="E237" s="20">
        <v>1675.49</v>
      </c>
      <c r="F237" s="20">
        <v>0</v>
      </c>
      <c r="G237" s="20">
        <v>36517.410000000003</v>
      </c>
      <c r="H237" s="20">
        <v>1158.04</v>
      </c>
      <c r="I237" s="32">
        <v>451.93</v>
      </c>
      <c r="J237" s="32">
        <v>224.97</v>
      </c>
      <c r="K237" s="4">
        <f t="shared" si="51"/>
        <v>55009.64</v>
      </c>
      <c r="L237" s="51">
        <f t="shared" si="52"/>
        <v>33660.15814</v>
      </c>
      <c r="M237" s="51">
        <f t="shared" si="52"/>
        <v>1113.0471500000001</v>
      </c>
      <c r="P237" s="4"/>
      <c r="Q237" s="4"/>
    </row>
    <row r="238" spans="1:17">
      <c r="A238" s="15" t="s">
        <v>175</v>
      </c>
      <c r="B238" s="16">
        <v>9</v>
      </c>
      <c r="C238" s="19">
        <v>12942.01</v>
      </c>
      <c r="D238" s="20">
        <v>603.66</v>
      </c>
      <c r="E238" s="20">
        <v>1508.74</v>
      </c>
      <c r="F238" s="20">
        <v>11336.48</v>
      </c>
      <c r="G238" s="20">
        <v>20683.63</v>
      </c>
      <c r="H238" s="20">
        <v>1071.6600000000001</v>
      </c>
      <c r="I238" s="32">
        <v>410.37</v>
      </c>
      <c r="J238" s="52">
        <v>0</v>
      </c>
      <c r="K238" s="4">
        <f t="shared" si="51"/>
        <v>48556.55</v>
      </c>
      <c r="L238" s="51">
        <f t="shared" si="52"/>
        <v>42263.966670000002</v>
      </c>
      <c r="M238" s="51">
        <f t="shared" si="52"/>
        <v>1113.5829000000001</v>
      </c>
      <c r="P238" s="4"/>
    </row>
    <row r="239" spans="1:17">
      <c r="A239" s="15" t="s">
        <v>176</v>
      </c>
      <c r="B239" s="16">
        <v>10</v>
      </c>
      <c r="C239" s="19">
        <v>13717.38</v>
      </c>
      <c r="D239" s="20">
        <v>375.03</v>
      </c>
      <c r="E239" s="20">
        <v>1487.8</v>
      </c>
      <c r="F239" s="20">
        <v>13495.31</v>
      </c>
      <c r="G239" s="20">
        <v>27390.35</v>
      </c>
      <c r="H239" s="20">
        <v>1069.02</v>
      </c>
      <c r="I239" s="32">
        <v>167.84</v>
      </c>
      <c r="J239" s="32">
        <v>0</v>
      </c>
      <c r="K239" s="4">
        <f t="shared" si="51"/>
        <v>57702.73</v>
      </c>
      <c r="L239" s="51">
        <f t="shared" si="52"/>
        <v>51921.76599</v>
      </c>
      <c r="M239" s="51">
        <f t="shared" si="52"/>
        <v>1113.5829000000001</v>
      </c>
      <c r="P239" s="4"/>
    </row>
    <row r="240" spans="1:17">
      <c r="A240" s="15" t="s">
        <v>177</v>
      </c>
      <c r="B240" s="16">
        <v>11</v>
      </c>
      <c r="C240" s="19">
        <v>14287.17</v>
      </c>
      <c r="D240" s="20">
        <v>253.09</v>
      </c>
      <c r="E240" s="20">
        <v>1264.42</v>
      </c>
      <c r="F240" s="20">
        <v>1021.55</v>
      </c>
      <c r="G240" s="20">
        <v>37757.49</v>
      </c>
      <c r="H240" s="20">
        <v>1113.43</v>
      </c>
      <c r="I240" s="32">
        <v>123.35</v>
      </c>
      <c r="J240" s="32">
        <v>45173.37</v>
      </c>
      <c r="K240" s="4">
        <f t="shared" si="51"/>
        <v>100993.87</v>
      </c>
      <c r="L240" s="51">
        <f t="shared" si="52"/>
        <v>64007.793899999997</v>
      </c>
      <c r="M240" s="51">
        <f t="shared" si="52"/>
        <v>1113.5829000000001</v>
      </c>
      <c r="P240" s="4"/>
    </row>
    <row r="241" spans="1:16">
      <c r="A241" s="15" t="s">
        <v>178</v>
      </c>
      <c r="B241" s="16">
        <v>12</v>
      </c>
      <c r="C241" s="21">
        <v>16253.71</v>
      </c>
      <c r="D241" s="22">
        <v>1302.8900000000001</v>
      </c>
      <c r="E241" s="22">
        <v>1129.3699999999999</v>
      </c>
      <c r="F241" s="22">
        <v>20742.57</v>
      </c>
      <c r="G241" s="22">
        <v>32083.75</v>
      </c>
      <c r="H241" s="22">
        <v>1266.69</v>
      </c>
      <c r="I241" s="33">
        <v>19024.27</v>
      </c>
      <c r="J241" s="52">
        <v>1347.49</v>
      </c>
      <c r="K241" s="4">
        <f t="shared" si="51"/>
        <v>93150.74</v>
      </c>
      <c r="L241" s="51">
        <f t="shared" si="52"/>
        <v>75981.45147</v>
      </c>
      <c r="M241" s="51">
        <f t="shared" si="52"/>
        <v>1716.6936499999999</v>
      </c>
      <c r="P241" s="4"/>
    </row>
    <row r="242" spans="1:16">
      <c r="A242" s="15" t="s">
        <v>179</v>
      </c>
      <c r="J242" s="32">
        <v>528.62</v>
      </c>
      <c r="K242" s="4">
        <f t="shared" si="51"/>
        <v>528.62</v>
      </c>
      <c r="L242" s="51">
        <f t="shared" si="52"/>
        <v>87124.031640000001</v>
      </c>
      <c r="M242" s="51">
        <f t="shared" si="52"/>
        <v>1720.0823800000001</v>
      </c>
      <c r="P242" s="4"/>
    </row>
    <row r="243" spans="1:16">
      <c r="J243" s="32">
        <v>542.14</v>
      </c>
      <c r="K243" s="4">
        <f t="shared" si="51"/>
        <v>542.14</v>
      </c>
      <c r="L243" s="51">
        <f t="shared" si="52"/>
        <v>98052.233160000003</v>
      </c>
      <c r="M243" s="51">
        <f t="shared" si="52"/>
        <v>3477.1265199999998</v>
      </c>
      <c r="P243" s="4"/>
    </row>
    <row r="244" spans="1:16">
      <c r="J244" s="32">
        <v>423.88</v>
      </c>
      <c r="K244" s="4">
        <f t="shared" si="51"/>
        <v>423.88</v>
      </c>
      <c r="L244" s="51">
        <f t="shared" si="52"/>
        <v>109129.31748</v>
      </c>
      <c r="M244" s="51">
        <f t="shared" si="52"/>
        <v>3827.3336300000001</v>
      </c>
      <c r="P244" s="4"/>
    </row>
    <row r="245" spans="1:16">
      <c r="C245" s="5" t="s">
        <v>13</v>
      </c>
      <c r="D245" s="6" t="s">
        <v>14</v>
      </c>
      <c r="E245" s="6" t="s">
        <v>14</v>
      </c>
      <c r="F245" s="7" t="s">
        <v>15</v>
      </c>
      <c r="G245" s="7" t="s">
        <v>16</v>
      </c>
      <c r="H245" s="7" t="s">
        <v>17</v>
      </c>
      <c r="I245" s="5" t="s">
        <v>13</v>
      </c>
      <c r="J245" s="32">
        <v>0</v>
      </c>
      <c r="K245" s="4">
        <f t="shared" si="51"/>
        <v>0</v>
      </c>
      <c r="L245" s="51">
        <f t="shared" si="52"/>
        <v>121227.73813</v>
      </c>
      <c r="M245" s="51">
        <f t="shared" si="52"/>
        <v>4087.70685</v>
      </c>
      <c r="P245" s="4"/>
    </row>
    <row r="246" spans="1:16">
      <c r="C246" s="9" t="s">
        <v>21</v>
      </c>
      <c r="D246" s="9" t="s">
        <v>22</v>
      </c>
      <c r="E246" s="10" t="s">
        <v>92</v>
      </c>
      <c r="F246" s="9" t="s">
        <v>23</v>
      </c>
      <c r="G246" s="9" t="s">
        <v>24</v>
      </c>
      <c r="H246" s="9" t="s">
        <v>25</v>
      </c>
      <c r="I246" s="10" t="s">
        <v>26</v>
      </c>
      <c r="J246" s="53">
        <v>17010.599999999999</v>
      </c>
      <c r="K246" s="4">
        <f t="shared" si="51"/>
        <v>17010.599999999999</v>
      </c>
      <c r="L246" s="51">
        <f t="shared" si="52"/>
        <v>135265.26154000001</v>
      </c>
      <c r="M246" s="51">
        <f t="shared" si="52"/>
        <v>7670.6489300000003</v>
      </c>
      <c r="P246" s="4"/>
    </row>
    <row r="247" spans="1:16">
      <c r="A247" s="8" t="s">
        <v>107</v>
      </c>
      <c r="C247" s="12" t="s">
        <v>29</v>
      </c>
      <c r="D247" s="13" t="s">
        <v>30</v>
      </c>
      <c r="E247" s="48" t="s">
        <v>185</v>
      </c>
      <c r="F247" s="14" t="s">
        <v>94</v>
      </c>
      <c r="G247" s="13" t="s">
        <v>32</v>
      </c>
      <c r="H247" s="13" t="s">
        <v>33</v>
      </c>
      <c r="I247" s="14" t="s">
        <v>34</v>
      </c>
      <c r="P247" s="4"/>
    </row>
    <row r="248" spans="1:16">
      <c r="B248" s="41"/>
      <c r="P248" s="4"/>
    </row>
    <row r="249" spans="1:16">
      <c r="A249" s="11" t="s">
        <v>93</v>
      </c>
      <c r="B249" s="16">
        <v>1</v>
      </c>
      <c r="C249" s="4">
        <f>C266</f>
        <v>11954.19</v>
      </c>
      <c r="D249" s="4">
        <f t="shared" si="48"/>
        <v>349.76</v>
      </c>
      <c r="E249" s="4">
        <f t="shared" si="48"/>
        <v>201.22</v>
      </c>
      <c r="F249" s="4">
        <f t="shared" si="48"/>
        <v>1027.98</v>
      </c>
      <c r="G249" s="4">
        <f t="shared" si="48"/>
        <v>3503.19</v>
      </c>
      <c r="H249" s="4">
        <f t="shared" si="48"/>
        <v>25052.82</v>
      </c>
      <c r="I249" s="4">
        <f t="shared" si="48"/>
        <v>1003.11</v>
      </c>
      <c r="J249" s="7" t="s">
        <v>18</v>
      </c>
      <c r="P249" s="4"/>
    </row>
    <row r="250" spans="1:16">
      <c r="A250" s="15" t="s">
        <v>186</v>
      </c>
      <c r="B250" s="16">
        <v>2</v>
      </c>
      <c r="C250" s="4">
        <f t="shared" ref="C250:C260" si="53">C267+C249</f>
        <v>24079.39</v>
      </c>
      <c r="D250" s="4">
        <f t="shared" ref="D250:D260" si="54">D267+D249</f>
        <v>506.33</v>
      </c>
      <c r="E250" s="4">
        <f t="shared" ref="E250:E260" si="55">E267+E249</f>
        <v>201.22</v>
      </c>
      <c r="F250" s="4">
        <f t="shared" ref="F250:F260" si="56">F267+F249</f>
        <v>2348.48</v>
      </c>
      <c r="G250" s="4">
        <f t="shared" ref="G250:G260" si="57">G267+G249</f>
        <v>4755.96</v>
      </c>
      <c r="H250" s="4">
        <f t="shared" ref="H250:H260" si="58">H267+H249</f>
        <v>56681.29</v>
      </c>
      <c r="I250" s="4">
        <f t="shared" ref="I250:I260" si="59">I267+I249</f>
        <v>2020.57</v>
      </c>
      <c r="J250" s="10" t="s">
        <v>27</v>
      </c>
      <c r="K250" s="2"/>
      <c r="L250" s="2" t="s">
        <v>181</v>
      </c>
      <c r="M250" s="2" t="s">
        <v>182</v>
      </c>
      <c r="P250" s="4"/>
    </row>
    <row r="251" spans="1:16" ht="25.5">
      <c r="A251" s="15" t="s">
        <v>187</v>
      </c>
      <c r="B251" s="16">
        <v>3</v>
      </c>
      <c r="C251" s="4">
        <f t="shared" si="53"/>
        <v>33883.300000000003</v>
      </c>
      <c r="D251" s="4">
        <f t="shared" si="54"/>
        <v>894.74</v>
      </c>
      <c r="E251" s="4">
        <f t="shared" si="55"/>
        <v>201.22</v>
      </c>
      <c r="F251" s="4">
        <f t="shared" si="56"/>
        <v>3054.55</v>
      </c>
      <c r="G251" s="4">
        <f t="shared" si="57"/>
        <v>29598.400000000001</v>
      </c>
      <c r="H251" s="4">
        <f t="shared" si="58"/>
        <v>70500.42</v>
      </c>
      <c r="I251" s="4">
        <f t="shared" si="59"/>
        <v>2843.25</v>
      </c>
      <c r="J251" s="30" t="s">
        <v>35</v>
      </c>
      <c r="K251" s="2"/>
      <c r="L251" s="2" t="s">
        <v>183</v>
      </c>
      <c r="M251" s="2" t="s">
        <v>184</v>
      </c>
    </row>
    <row r="252" spans="1:16">
      <c r="A252" s="15" t="s">
        <v>188</v>
      </c>
      <c r="B252" s="16">
        <v>4</v>
      </c>
      <c r="C252" s="4">
        <f t="shared" si="53"/>
        <v>42523.31</v>
      </c>
      <c r="D252" s="4">
        <f t="shared" si="54"/>
        <v>894.74</v>
      </c>
      <c r="E252" s="4">
        <f t="shared" si="55"/>
        <v>201.22</v>
      </c>
      <c r="F252" s="4">
        <f t="shared" si="56"/>
        <v>3871.81</v>
      </c>
      <c r="G252" s="4">
        <f t="shared" si="57"/>
        <v>37459.17</v>
      </c>
      <c r="H252" s="4">
        <f t="shared" si="58"/>
        <v>87426.35</v>
      </c>
      <c r="I252" s="4">
        <f t="shared" si="59"/>
        <v>3568.26</v>
      </c>
      <c r="J252" s="49">
        <v>65000</v>
      </c>
      <c r="L252" s="50">
        <v>125000</v>
      </c>
      <c r="M252" s="50">
        <v>5500</v>
      </c>
    </row>
    <row r="253" spans="1:16">
      <c r="A253" s="15" t="s">
        <v>189</v>
      </c>
      <c r="B253" s="16">
        <v>5</v>
      </c>
      <c r="C253" s="4">
        <f t="shared" si="53"/>
        <v>53200.59</v>
      </c>
      <c r="D253" s="4">
        <f t="shared" si="54"/>
        <v>894.74</v>
      </c>
      <c r="E253" s="4">
        <f t="shared" si="55"/>
        <v>201.22</v>
      </c>
      <c r="F253" s="4">
        <f t="shared" si="56"/>
        <v>4814.7</v>
      </c>
      <c r="G253" s="4">
        <f t="shared" si="57"/>
        <v>37544.410000000003</v>
      </c>
      <c r="H253" s="4">
        <f t="shared" si="58"/>
        <v>119365.44</v>
      </c>
      <c r="I253" s="4">
        <f t="shared" si="59"/>
        <v>4464.22</v>
      </c>
      <c r="J253" s="4">
        <v>3273813.05</v>
      </c>
      <c r="L253" s="4">
        <v>12818644.02</v>
      </c>
      <c r="M253" s="4">
        <v>641148.92000000004</v>
      </c>
    </row>
    <row r="254" spans="1:16">
      <c r="A254" s="15" t="s">
        <v>190</v>
      </c>
      <c r="B254" s="16">
        <v>6</v>
      </c>
      <c r="C254" s="4">
        <f t="shared" si="53"/>
        <v>65869.59</v>
      </c>
      <c r="D254" s="4">
        <f t="shared" si="54"/>
        <v>894.74</v>
      </c>
      <c r="E254" s="4">
        <f t="shared" si="55"/>
        <v>201.22</v>
      </c>
      <c r="F254" s="4">
        <f t="shared" si="56"/>
        <v>5986.69</v>
      </c>
      <c r="G254" s="4">
        <f t="shared" si="57"/>
        <v>63574.41</v>
      </c>
      <c r="H254" s="4">
        <f t="shared" si="58"/>
        <v>138062.35</v>
      </c>
      <c r="I254" s="4">
        <f t="shared" si="59"/>
        <v>5527.23</v>
      </c>
      <c r="J254" s="4">
        <v>3400839.52</v>
      </c>
      <c r="L254" s="4">
        <v>23989270.989999998</v>
      </c>
      <c r="M254" s="4">
        <v>842298.15</v>
      </c>
    </row>
    <row r="255" spans="1:16">
      <c r="A255" s="15" t="s">
        <v>191</v>
      </c>
      <c r="B255" s="16">
        <v>7</v>
      </c>
      <c r="C255" s="4">
        <f t="shared" si="53"/>
        <v>78179.44</v>
      </c>
      <c r="D255" s="4">
        <f t="shared" si="54"/>
        <v>1553.67</v>
      </c>
      <c r="E255" s="4">
        <f t="shared" si="55"/>
        <v>201.22</v>
      </c>
      <c r="F255" s="4">
        <f t="shared" si="56"/>
        <v>7306.39</v>
      </c>
      <c r="G255" s="4">
        <f t="shared" si="57"/>
        <v>89952.02</v>
      </c>
      <c r="H255" s="4">
        <f t="shared" si="58"/>
        <v>162749.26</v>
      </c>
      <c r="I255" s="4">
        <f t="shared" si="59"/>
        <v>6560.19</v>
      </c>
      <c r="J255" s="4">
        <v>4489768.74</v>
      </c>
      <c r="L255" s="4">
        <v>33660158.140000001</v>
      </c>
      <c r="M255" s="4">
        <v>1113047.1499999999</v>
      </c>
    </row>
    <row r="256" spans="1:16">
      <c r="A256" s="15" t="s">
        <v>192</v>
      </c>
      <c r="B256" s="16">
        <v>8</v>
      </c>
      <c r="C256" s="4">
        <f t="shared" si="53"/>
        <v>90719.82</v>
      </c>
      <c r="D256" s="4">
        <f t="shared" si="54"/>
        <v>1553.67</v>
      </c>
      <c r="E256" s="4">
        <f t="shared" si="55"/>
        <v>201.22</v>
      </c>
      <c r="F256" s="4">
        <f t="shared" si="56"/>
        <v>8661.27</v>
      </c>
      <c r="G256" s="4">
        <f t="shared" si="57"/>
        <v>89952.02</v>
      </c>
      <c r="H256" s="4">
        <f t="shared" si="58"/>
        <v>193770.1</v>
      </c>
      <c r="I256" s="4">
        <f t="shared" si="59"/>
        <v>7612.49</v>
      </c>
      <c r="J256" s="4">
        <v>4927425.37</v>
      </c>
      <c r="L256" s="4">
        <v>42263966.670000002</v>
      </c>
      <c r="M256" s="4">
        <v>1113582.8999999999</v>
      </c>
    </row>
    <row r="257" spans="1:13">
      <c r="A257" s="15" t="s">
        <v>193</v>
      </c>
      <c r="B257" s="16">
        <v>9</v>
      </c>
      <c r="C257" s="4">
        <f t="shared" si="53"/>
        <v>102499.69</v>
      </c>
      <c r="D257" s="4">
        <f t="shared" si="54"/>
        <v>2114.9499999999998</v>
      </c>
      <c r="E257" s="4">
        <f t="shared" si="55"/>
        <v>201.22</v>
      </c>
      <c r="F257" s="4">
        <f t="shared" si="56"/>
        <v>10128.549999999999</v>
      </c>
      <c r="G257" s="4">
        <f t="shared" si="57"/>
        <v>108860.51</v>
      </c>
      <c r="H257" s="4">
        <f t="shared" si="58"/>
        <v>208948.75</v>
      </c>
      <c r="I257" s="4">
        <f t="shared" si="59"/>
        <v>8029.33</v>
      </c>
      <c r="J257" s="4">
        <v>5317637.1399999997</v>
      </c>
      <c r="L257" s="4">
        <v>51921765.990000002</v>
      </c>
      <c r="M257" s="4">
        <v>1113582.8999999999</v>
      </c>
    </row>
    <row r="258" spans="1:13">
      <c r="A258" s="15" t="s">
        <v>194</v>
      </c>
      <c r="B258" s="16">
        <v>10</v>
      </c>
      <c r="C258" s="4">
        <f t="shared" si="53"/>
        <v>113659.18</v>
      </c>
      <c r="D258" s="4">
        <f t="shared" si="54"/>
        <v>2375.56</v>
      </c>
      <c r="E258" s="4">
        <f t="shared" si="55"/>
        <v>201.22</v>
      </c>
      <c r="F258" s="4">
        <f t="shared" si="56"/>
        <v>11329.94</v>
      </c>
      <c r="G258" s="4">
        <f t="shared" si="57"/>
        <v>116040.78</v>
      </c>
      <c r="H258" s="4">
        <f t="shared" si="58"/>
        <v>233296.26</v>
      </c>
      <c r="I258" s="4">
        <f t="shared" si="59"/>
        <v>8900.31</v>
      </c>
      <c r="J258" s="4">
        <v>47977817.799999997</v>
      </c>
      <c r="L258" s="4">
        <v>64007793.899999999</v>
      </c>
      <c r="M258" s="4">
        <v>1113582.8999999999</v>
      </c>
    </row>
    <row r="259" spans="1:13">
      <c r="A259" s="15" t="s">
        <v>195</v>
      </c>
      <c r="B259" s="16">
        <v>11</v>
      </c>
      <c r="C259" s="4">
        <f t="shared" si="53"/>
        <v>126912.2</v>
      </c>
      <c r="D259" s="4">
        <f t="shared" si="54"/>
        <v>2560.69</v>
      </c>
      <c r="E259" s="4">
        <f t="shared" si="55"/>
        <v>201.22</v>
      </c>
      <c r="F259" s="4">
        <f t="shared" si="56"/>
        <v>12444.05</v>
      </c>
      <c r="G259" s="4">
        <f t="shared" si="57"/>
        <v>117522.2</v>
      </c>
      <c r="H259" s="4">
        <f t="shared" si="58"/>
        <v>264608.48</v>
      </c>
      <c r="I259" s="4">
        <f t="shared" si="59"/>
        <v>9934.69</v>
      </c>
      <c r="J259" s="4">
        <v>51139510.909999996</v>
      </c>
      <c r="L259" s="4">
        <v>75981451.469999999</v>
      </c>
      <c r="M259" s="4">
        <v>1716693.65</v>
      </c>
    </row>
    <row r="260" spans="1:13">
      <c r="A260" s="15" t="s">
        <v>196</v>
      </c>
      <c r="B260" s="16">
        <v>12</v>
      </c>
      <c r="C260" s="4">
        <f t="shared" si="53"/>
        <v>141535.98000000001</v>
      </c>
      <c r="D260" s="4">
        <f t="shared" si="54"/>
        <v>3853.45</v>
      </c>
      <c r="E260" s="4">
        <f t="shared" si="55"/>
        <v>201.22</v>
      </c>
      <c r="F260" s="4">
        <f t="shared" si="56"/>
        <v>13434.44</v>
      </c>
      <c r="G260" s="4">
        <f t="shared" si="57"/>
        <v>143048.06</v>
      </c>
      <c r="H260" s="4">
        <f t="shared" si="58"/>
        <v>290065.02</v>
      </c>
      <c r="I260" s="4">
        <f t="shared" si="59"/>
        <v>11076.06</v>
      </c>
      <c r="J260" s="4">
        <v>51832662.210000001</v>
      </c>
      <c r="L260" s="4">
        <v>87124031.640000001</v>
      </c>
      <c r="M260" s="4">
        <v>1720082.38</v>
      </c>
    </row>
    <row r="261" spans="1:13">
      <c r="A261" s="15" t="s">
        <v>197</v>
      </c>
      <c r="B261" s="16"/>
      <c r="J261" s="4">
        <v>52263944.600000001</v>
      </c>
      <c r="L261" s="4">
        <v>98052233.159999996</v>
      </c>
      <c r="M261" s="4">
        <v>3477126.52</v>
      </c>
    </row>
    <row r="262" spans="1:13">
      <c r="A262" s="15"/>
      <c r="B262" s="54"/>
      <c r="C262" s="5" t="s">
        <v>13</v>
      </c>
      <c r="D262" s="6" t="s">
        <v>14</v>
      </c>
      <c r="E262" s="6" t="s">
        <v>14</v>
      </c>
      <c r="F262" s="7" t="s">
        <v>15</v>
      </c>
      <c r="G262" s="7" t="s">
        <v>16</v>
      </c>
      <c r="H262" s="7" t="s">
        <v>17</v>
      </c>
      <c r="I262" s="5" t="s">
        <v>13</v>
      </c>
      <c r="J262" s="4">
        <v>52490901.289999999</v>
      </c>
      <c r="L262" s="4">
        <v>109129317.48</v>
      </c>
      <c r="M262" s="4">
        <v>3827333.63</v>
      </c>
    </row>
    <row r="263" spans="1:13">
      <c r="A263" s="55"/>
      <c r="B263" s="41"/>
      <c r="C263" s="9" t="s">
        <v>21</v>
      </c>
      <c r="D263" s="9" t="s">
        <v>22</v>
      </c>
      <c r="E263" s="10" t="s">
        <v>92</v>
      </c>
      <c r="F263" s="9" t="s">
        <v>23</v>
      </c>
      <c r="G263" s="9" t="s">
        <v>24</v>
      </c>
      <c r="H263" s="9" t="s">
        <v>25</v>
      </c>
      <c r="I263" s="10" t="s">
        <v>26</v>
      </c>
      <c r="J263" s="4">
        <v>52586783.140000001</v>
      </c>
      <c r="L263" s="4">
        <v>121227738.13</v>
      </c>
      <c r="M263" s="4">
        <v>4087706.85</v>
      </c>
    </row>
    <row r="264" spans="1:13">
      <c r="A264" s="56" t="s">
        <v>198</v>
      </c>
      <c r="B264" s="41"/>
      <c r="C264" s="12" t="s">
        <v>29</v>
      </c>
      <c r="D264" s="13" t="s">
        <v>30</v>
      </c>
      <c r="E264" s="48" t="s">
        <v>185</v>
      </c>
      <c r="F264" s="14" t="s">
        <v>94</v>
      </c>
      <c r="G264" s="13" t="s">
        <v>32</v>
      </c>
      <c r="H264" s="13" t="s">
        <v>33</v>
      </c>
      <c r="I264" s="14" t="s">
        <v>34</v>
      </c>
      <c r="J264" s="61">
        <v>70281890.849999994</v>
      </c>
      <c r="L264" s="61">
        <v>135265261.53999999</v>
      </c>
      <c r="M264" s="61">
        <v>7670648.9299999997</v>
      </c>
    </row>
    <row r="265" spans="1:13">
      <c r="A265" s="56" t="s">
        <v>199</v>
      </c>
      <c r="B265" s="41"/>
      <c r="C265" s="49">
        <f>SUM(C266:C277)</f>
        <v>141535.98000000001</v>
      </c>
      <c r="D265" s="49">
        <f t="shared" si="50"/>
        <v>3853.45</v>
      </c>
      <c r="E265" s="49">
        <f t="shared" si="50"/>
        <v>201.22</v>
      </c>
      <c r="F265" s="49">
        <f t="shared" si="50"/>
        <v>13434.44</v>
      </c>
      <c r="G265" s="49">
        <f t="shared" si="50"/>
        <v>143048.06</v>
      </c>
      <c r="H265" s="49">
        <f t="shared" si="50"/>
        <v>290065.02</v>
      </c>
      <c r="I265" s="49">
        <f t="shared" si="50"/>
        <v>11076.06</v>
      </c>
    </row>
    <row r="266" spans="1:13">
      <c r="A266" s="11" t="s">
        <v>93</v>
      </c>
      <c r="B266" s="16">
        <v>1</v>
      </c>
      <c r="C266" s="17">
        <v>11954.19</v>
      </c>
      <c r="D266" s="18">
        <v>349.76</v>
      </c>
      <c r="E266" s="18">
        <v>201.22</v>
      </c>
      <c r="F266" s="18">
        <v>1027.98</v>
      </c>
      <c r="G266" s="18">
        <v>3503.19</v>
      </c>
      <c r="H266" s="18">
        <v>25052.82</v>
      </c>
      <c r="I266" s="18">
        <v>1003.11</v>
      </c>
    </row>
    <row r="267" spans="1:13">
      <c r="A267" s="15" t="s">
        <v>186</v>
      </c>
      <c r="B267" s="16">
        <v>2</v>
      </c>
      <c r="C267" s="19">
        <v>12125.2</v>
      </c>
      <c r="D267" s="20">
        <v>156.57</v>
      </c>
      <c r="E267" s="20">
        <v>0</v>
      </c>
      <c r="F267" s="20">
        <v>1320.5</v>
      </c>
      <c r="G267" s="20">
        <v>1252.77</v>
      </c>
      <c r="H267" s="20">
        <v>31628.47</v>
      </c>
      <c r="I267" s="20">
        <v>1017.46</v>
      </c>
      <c r="J267" s="7" t="s">
        <v>18</v>
      </c>
    </row>
    <row r="268" spans="1:13">
      <c r="A268" s="15" t="s">
        <v>187</v>
      </c>
      <c r="B268" s="16">
        <v>3</v>
      </c>
      <c r="C268" s="19">
        <v>9803.91</v>
      </c>
      <c r="D268" s="20">
        <v>388.41</v>
      </c>
      <c r="E268" s="20">
        <v>0</v>
      </c>
      <c r="F268" s="20">
        <v>706.07</v>
      </c>
      <c r="G268" s="20">
        <v>24842.44</v>
      </c>
      <c r="H268" s="20">
        <v>13819.13</v>
      </c>
      <c r="I268" s="20">
        <v>822.68</v>
      </c>
      <c r="J268" s="10" t="s">
        <v>27</v>
      </c>
      <c r="K268" s="2"/>
      <c r="L268" s="2" t="s">
        <v>181</v>
      </c>
      <c r="M268" s="2" t="s">
        <v>182</v>
      </c>
    </row>
    <row r="269" spans="1:13" ht="25.5">
      <c r="A269" s="15" t="s">
        <v>188</v>
      </c>
      <c r="B269" s="16">
        <v>4</v>
      </c>
      <c r="C269" s="57">
        <v>8640.01</v>
      </c>
      <c r="D269" s="58">
        <v>0</v>
      </c>
      <c r="E269" s="58">
        <v>0</v>
      </c>
      <c r="F269" s="58">
        <v>817.26</v>
      </c>
      <c r="G269" s="58">
        <v>7860.77</v>
      </c>
      <c r="H269" s="58">
        <v>16925.93</v>
      </c>
      <c r="I269" s="58">
        <v>725.01</v>
      </c>
      <c r="J269" s="30" t="s">
        <v>35</v>
      </c>
      <c r="K269" s="2"/>
      <c r="L269" s="2" t="s">
        <v>183</v>
      </c>
      <c r="M269" s="2" t="s">
        <v>184</v>
      </c>
    </row>
    <row r="270" spans="1:13">
      <c r="A270" s="15" t="s">
        <v>189</v>
      </c>
      <c r="B270" s="16">
        <v>5</v>
      </c>
      <c r="C270" s="19">
        <v>10677.28</v>
      </c>
      <c r="D270" s="20">
        <v>0</v>
      </c>
      <c r="E270" s="20">
        <v>0</v>
      </c>
      <c r="F270" s="20">
        <v>942.89</v>
      </c>
      <c r="G270" s="20">
        <v>85.24</v>
      </c>
      <c r="H270" s="20">
        <v>31939.09</v>
      </c>
      <c r="I270" s="20">
        <v>895.96</v>
      </c>
      <c r="J270" s="51">
        <v>63315</v>
      </c>
      <c r="L270" s="4">
        <v>118254</v>
      </c>
      <c r="M270" s="4">
        <v>11347</v>
      </c>
    </row>
    <row r="271" spans="1:13">
      <c r="A271" s="15" t="s">
        <v>190</v>
      </c>
      <c r="B271" s="16">
        <v>6</v>
      </c>
      <c r="C271" s="19">
        <v>12669</v>
      </c>
      <c r="D271" s="20">
        <v>0</v>
      </c>
      <c r="E271" s="20">
        <v>0</v>
      </c>
      <c r="F271" s="20">
        <v>1171.99</v>
      </c>
      <c r="G271" s="20">
        <v>26030</v>
      </c>
      <c r="H271" s="20">
        <v>18696.91</v>
      </c>
      <c r="I271" s="20">
        <v>1063.01</v>
      </c>
      <c r="J271" s="51">
        <v>2854.4364300000002</v>
      </c>
      <c r="L271" s="4">
        <v>11929.46967</v>
      </c>
      <c r="M271" s="4">
        <v>104.30247</v>
      </c>
    </row>
    <row r="272" spans="1:13">
      <c r="A272" s="15" t="s">
        <v>191</v>
      </c>
      <c r="B272" s="16">
        <v>7</v>
      </c>
      <c r="C272" s="57">
        <v>12309.85</v>
      </c>
      <c r="D272" s="58">
        <v>658.93</v>
      </c>
      <c r="E272" s="58">
        <v>0</v>
      </c>
      <c r="F272" s="58">
        <v>1319.7</v>
      </c>
      <c r="G272" s="58">
        <v>26377.61</v>
      </c>
      <c r="H272" s="58">
        <v>24686.91</v>
      </c>
      <c r="I272" s="58">
        <v>1032.96</v>
      </c>
      <c r="J272" s="51">
        <v>3129.5311200000001</v>
      </c>
      <c r="L272" s="4">
        <v>22025.622729999999</v>
      </c>
      <c r="M272" s="4">
        <v>104.34216000000001</v>
      </c>
    </row>
    <row r="273" spans="1:13">
      <c r="A273" s="15" t="s">
        <v>192</v>
      </c>
      <c r="B273" s="16">
        <v>8</v>
      </c>
      <c r="C273" s="19">
        <v>12540.38</v>
      </c>
      <c r="D273" s="20">
        <v>0</v>
      </c>
      <c r="E273" s="20">
        <v>0</v>
      </c>
      <c r="F273" s="20">
        <v>1354.88</v>
      </c>
      <c r="G273" s="20">
        <v>0</v>
      </c>
      <c r="H273" s="20">
        <v>31020.84</v>
      </c>
      <c r="I273" s="20">
        <v>1052.3</v>
      </c>
      <c r="J273" s="51">
        <v>3527.5266999999999</v>
      </c>
      <c r="L273" s="4">
        <v>30553.998810000001</v>
      </c>
      <c r="M273" s="4">
        <v>417.55421000000001</v>
      </c>
    </row>
    <row r="274" spans="1:13">
      <c r="A274" s="15" t="s">
        <v>193</v>
      </c>
      <c r="B274" s="16">
        <v>9</v>
      </c>
      <c r="C274" s="19">
        <v>11779.87</v>
      </c>
      <c r="D274" s="20">
        <v>561.28</v>
      </c>
      <c r="E274" s="20">
        <v>0</v>
      </c>
      <c r="F274" s="20">
        <v>1467.28</v>
      </c>
      <c r="G274" s="20">
        <v>18908.490000000002</v>
      </c>
      <c r="H274" s="20">
        <v>15178.65</v>
      </c>
      <c r="I274" s="20">
        <v>416.84</v>
      </c>
      <c r="J274" s="51">
        <v>3589.3786100000002</v>
      </c>
      <c r="L274" s="4">
        <v>37936.006970000002</v>
      </c>
      <c r="M274" s="4">
        <v>422.53931999999998</v>
      </c>
    </row>
    <row r="275" spans="1:13">
      <c r="A275" s="15" t="s">
        <v>194</v>
      </c>
      <c r="B275" s="16">
        <v>10</v>
      </c>
      <c r="C275" s="19">
        <v>11159.49</v>
      </c>
      <c r="D275" s="20">
        <v>260.61</v>
      </c>
      <c r="E275" s="20">
        <v>0</v>
      </c>
      <c r="F275" s="20">
        <v>1201.3900000000001</v>
      </c>
      <c r="G275" s="20">
        <v>7180.27</v>
      </c>
      <c r="H275" s="20">
        <v>24347.51</v>
      </c>
      <c r="I275" s="20">
        <v>870.98</v>
      </c>
      <c r="J275" s="51">
        <v>3589.3786100000002</v>
      </c>
      <c r="L275" s="4">
        <v>46577.815779999997</v>
      </c>
      <c r="M275" s="4">
        <v>441.52366999999998</v>
      </c>
    </row>
    <row r="276" spans="1:13">
      <c r="A276" s="15" t="s">
        <v>195</v>
      </c>
      <c r="B276" s="16">
        <v>11</v>
      </c>
      <c r="C276" s="19">
        <v>13253.02</v>
      </c>
      <c r="D276" s="20">
        <v>185.13</v>
      </c>
      <c r="E276" s="20">
        <v>0</v>
      </c>
      <c r="F276" s="20">
        <v>1114.1099999999999</v>
      </c>
      <c r="G276" s="20">
        <v>1481.42</v>
      </c>
      <c r="H276" s="20">
        <v>31312.22</v>
      </c>
      <c r="I276" s="20">
        <v>1034.3800000000001</v>
      </c>
      <c r="J276" s="51">
        <v>45986.692040000002</v>
      </c>
      <c r="L276" s="4">
        <v>56388.007319999997</v>
      </c>
      <c r="M276" s="4">
        <v>454.07727999999997</v>
      </c>
    </row>
    <row r="277" spans="1:13">
      <c r="A277" s="15" t="s">
        <v>196</v>
      </c>
      <c r="B277" s="16">
        <v>12</v>
      </c>
      <c r="C277" s="59">
        <v>14623.78</v>
      </c>
      <c r="D277" s="60">
        <v>1292.76</v>
      </c>
      <c r="E277" s="60">
        <v>0</v>
      </c>
      <c r="F277" s="60">
        <v>990.39</v>
      </c>
      <c r="G277" s="60">
        <v>25525.86</v>
      </c>
      <c r="H277" s="60">
        <v>25456.54</v>
      </c>
      <c r="I277" s="60">
        <v>1141.3699999999999</v>
      </c>
      <c r="J277" s="51">
        <v>47415.66388</v>
      </c>
      <c r="L277" s="4">
        <v>66307.58438</v>
      </c>
      <c r="M277" s="4">
        <v>461.51934999999997</v>
      </c>
    </row>
    <row r="278" spans="1:13">
      <c r="A278" s="15" t="s">
        <v>197</v>
      </c>
      <c r="J278" s="51">
        <v>48166.706400000003</v>
      </c>
      <c r="L278" s="4">
        <v>75830.069440000007</v>
      </c>
      <c r="M278" s="4">
        <v>509.59615000000002</v>
      </c>
    </row>
    <row r="279" spans="1:13">
      <c r="J279" s="51">
        <v>48533.171479999997</v>
      </c>
      <c r="L279" s="4">
        <v>85493.004419999997</v>
      </c>
      <c r="M279" s="4">
        <v>1418.4444000000001</v>
      </c>
    </row>
    <row r="280" spans="1:13">
      <c r="B280" s="54"/>
      <c r="C280" s="5" t="s">
        <v>13</v>
      </c>
      <c r="D280" s="6" t="s">
        <v>14</v>
      </c>
      <c r="E280" s="6" t="s">
        <v>14</v>
      </c>
      <c r="F280" s="7" t="s">
        <v>15</v>
      </c>
      <c r="G280" s="7" t="s">
        <v>16</v>
      </c>
      <c r="H280" s="7" t="s">
        <v>17</v>
      </c>
      <c r="I280" s="5" t="s">
        <v>13</v>
      </c>
      <c r="J280" s="51">
        <v>48898.260849999999</v>
      </c>
      <c r="L280" s="4">
        <v>95713.589460000003</v>
      </c>
      <c r="M280" s="4">
        <v>2033.69363</v>
      </c>
    </row>
    <row r="281" spans="1:13">
      <c r="A281" s="55"/>
      <c r="B281" s="41"/>
      <c r="C281" s="9" t="s">
        <v>21</v>
      </c>
      <c r="D281" s="9" t="s">
        <v>22</v>
      </c>
      <c r="E281" s="10" t="s">
        <v>92</v>
      </c>
      <c r="F281" s="9" t="s">
        <v>23</v>
      </c>
      <c r="G281" s="9" t="s">
        <v>24</v>
      </c>
      <c r="H281" s="9" t="s">
        <v>25</v>
      </c>
      <c r="I281" s="10" t="s">
        <v>26</v>
      </c>
      <c r="J281" s="51">
        <v>49061.002469999999</v>
      </c>
      <c r="L281" s="4">
        <v>105645.56505</v>
      </c>
      <c r="M281" s="4">
        <v>2097.68156</v>
      </c>
    </row>
    <row r="282" spans="1:13">
      <c r="A282" s="56" t="s">
        <v>198</v>
      </c>
      <c r="B282" s="41"/>
      <c r="C282" s="12" t="s">
        <v>29</v>
      </c>
      <c r="D282" s="13" t="s">
        <v>30</v>
      </c>
      <c r="E282" s="14" t="s">
        <v>185</v>
      </c>
      <c r="F282" s="14" t="s">
        <v>94</v>
      </c>
      <c r="G282" s="13" t="s">
        <v>32</v>
      </c>
      <c r="H282" s="13" t="s">
        <v>33</v>
      </c>
      <c r="I282" s="14" t="s">
        <v>34</v>
      </c>
      <c r="J282" s="51">
        <v>65289.019869999996</v>
      </c>
      <c r="L282" s="4">
        <v>118657.89008</v>
      </c>
      <c r="M282" s="4">
        <v>5181.7392600000003</v>
      </c>
    </row>
    <row r="283" spans="1:13">
      <c r="A283" s="56" t="s">
        <v>199</v>
      </c>
      <c r="B283" s="41"/>
      <c r="C283" s="49">
        <f>L252*L283</f>
        <v>117523.923444976</v>
      </c>
      <c r="D283" s="49">
        <f t="shared" ref="D283:D295" si="60">M252-E283</f>
        <v>1762.5713509105699</v>
      </c>
      <c r="E283" s="49">
        <f>M252*M283</f>
        <v>3737.4286490894301</v>
      </c>
      <c r="F283" s="49">
        <v>11000</v>
      </c>
      <c r="G283" s="49">
        <v>122000</v>
      </c>
      <c r="H283" s="49">
        <v>254164</v>
      </c>
      <c r="I283" s="49">
        <f t="shared" ref="I283:I295" si="61">L252-C283</f>
        <v>7476.0765550239303</v>
      </c>
      <c r="L283" s="4">
        <f>C301/L270</f>
        <v>0.94019138755980902</v>
      </c>
      <c r="M283" s="4">
        <f>E301/M270</f>
        <v>0.67953248165262303</v>
      </c>
    </row>
    <row r="284" spans="1:13">
      <c r="A284" s="11" t="s">
        <v>93</v>
      </c>
      <c r="B284" s="16">
        <v>1</v>
      </c>
      <c r="C284" s="51">
        <f>L253*$L$283</f>
        <v>12051978.707799001</v>
      </c>
      <c r="D284" s="49">
        <f t="shared" si="60"/>
        <v>205467.40328350099</v>
      </c>
      <c r="E284" s="51">
        <f>M253*$M$283</f>
        <v>435681.516716499</v>
      </c>
      <c r="F284" s="4">
        <v>988408.9</v>
      </c>
      <c r="G284" s="4">
        <v>4639121.74</v>
      </c>
      <c r="H284" s="4">
        <v>21499945.640000001</v>
      </c>
      <c r="I284" s="49">
        <f t="shared" si="61"/>
        <v>766665.31220095803</v>
      </c>
    </row>
    <row r="285" spans="1:13">
      <c r="A285" s="15" t="s">
        <v>200</v>
      </c>
      <c r="B285" s="16">
        <v>2</v>
      </c>
      <c r="C285" s="51">
        <f t="shared" ref="C285:C295" si="62">L254*$L$283</f>
        <v>22554505.978636399</v>
      </c>
      <c r="D285" s="49">
        <f t="shared" si="60"/>
        <v>269929.19783908699</v>
      </c>
      <c r="E285" s="51">
        <f t="shared" ref="E285:E295" si="63">M254*$M$283</f>
        <v>572368.95216091303</v>
      </c>
      <c r="F285" s="4">
        <v>2511665.1800000002</v>
      </c>
      <c r="G285" s="4">
        <v>5676787.0700000003</v>
      </c>
      <c r="H285" s="4">
        <v>51104238.060000002</v>
      </c>
      <c r="I285" s="49">
        <f t="shared" si="61"/>
        <v>1434765.01136364</v>
      </c>
    </row>
    <row r="286" spans="1:13">
      <c r="A286" s="15" t="s">
        <v>201</v>
      </c>
      <c r="B286" s="16">
        <v>3</v>
      </c>
      <c r="C286" s="51">
        <f t="shared" si="62"/>
        <v>31646990.787129201</v>
      </c>
      <c r="D286" s="49">
        <f t="shared" si="60"/>
        <v>356695.45796412101</v>
      </c>
      <c r="E286" s="51">
        <f t="shared" si="63"/>
        <v>756351.69203587901</v>
      </c>
      <c r="F286" s="4">
        <v>3292817.51</v>
      </c>
      <c r="G286" s="4">
        <v>28152663.329999998</v>
      </c>
      <c r="H286" s="4">
        <v>60594374.359999999</v>
      </c>
      <c r="I286" s="49">
        <f t="shared" si="61"/>
        <v>2013167.3528708101</v>
      </c>
    </row>
    <row r="287" spans="1:13">
      <c r="A287" s="15" t="s">
        <v>202</v>
      </c>
      <c r="B287" s="16">
        <v>4</v>
      </c>
      <c r="C287" s="51">
        <f t="shared" si="62"/>
        <v>39736217.467248797</v>
      </c>
      <c r="D287" s="49">
        <f t="shared" si="60"/>
        <v>356867.14843707503</v>
      </c>
      <c r="E287" s="51">
        <f t="shared" si="63"/>
        <v>756715.75156292506</v>
      </c>
      <c r="F287" s="4">
        <v>4248930.57</v>
      </c>
      <c r="G287" s="4">
        <v>35812165.560000002</v>
      </c>
      <c r="H287" s="4">
        <v>78464103.879999995</v>
      </c>
      <c r="I287" s="49">
        <f t="shared" si="61"/>
        <v>2527749.2027512002</v>
      </c>
    </row>
    <row r="288" spans="1:13">
      <c r="A288" s="15" t="s">
        <v>203</v>
      </c>
      <c r="B288" s="16">
        <v>5</v>
      </c>
      <c r="C288" s="51">
        <f t="shared" si="62"/>
        <v>48816397.210693799</v>
      </c>
      <c r="D288" s="49">
        <f t="shared" si="60"/>
        <v>356867.14843707503</v>
      </c>
      <c r="E288" s="51">
        <f t="shared" si="63"/>
        <v>756715.75156292506</v>
      </c>
      <c r="F288" s="4">
        <v>5143441.8499999996</v>
      </c>
      <c r="G288" s="4">
        <v>36073204.219999999</v>
      </c>
      <c r="H288" s="4">
        <v>103695246.64</v>
      </c>
      <c r="I288" s="49">
        <f t="shared" si="61"/>
        <v>3105368.7793062301</v>
      </c>
    </row>
    <row r="289" spans="1:9">
      <c r="A289" s="15" t="s">
        <v>204</v>
      </c>
      <c r="B289" s="16">
        <v>6</v>
      </c>
      <c r="C289" s="51">
        <f t="shared" si="62"/>
        <v>60179576.561483197</v>
      </c>
      <c r="D289" s="49">
        <f t="shared" si="60"/>
        <v>356867.14843707503</v>
      </c>
      <c r="E289" s="51">
        <f t="shared" si="63"/>
        <v>756715.75156292506</v>
      </c>
      <c r="F289" s="4">
        <v>6229194.1799999997</v>
      </c>
      <c r="G289" s="4">
        <v>60034273.280000001</v>
      </c>
      <c r="H289" s="4">
        <v>121527202.84</v>
      </c>
      <c r="I289" s="49">
        <f t="shared" si="61"/>
        <v>3828217.3385167499</v>
      </c>
    </row>
    <row r="290" spans="1:9">
      <c r="A290" s="15" t="s">
        <v>205</v>
      </c>
      <c r="B290" s="16">
        <v>7</v>
      </c>
      <c r="C290" s="51">
        <f t="shared" si="62"/>
        <v>71437106.286387593</v>
      </c>
      <c r="D290" s="49">
        <f t="shared" si="60"/>
        <v>550144.55377820099</v>
      </c>
      <c r="E290" s="51">
        <f t="shared" si="63"/>
        <v>1166549.0962218</v>
      </c>
      <c r="F290" s="4">
        <v>7596784.3099999996</v>
      </c>
      <c r="G290" s="4">
        <v>87496798.319999993</v>
      </c>
      <c r="H290" s="4">
        <v>141074441.77000001</v>
      </c>
      <c r="I290" s="49">
        <f t="shared" si="61"/>
        <v>4544345.1836124398</v>
      </c>
    </row>
    <row r="291" spans="1:9">
      <c r="A291" s="15" t="s">
        <v>206</v>
      </c>
      <c r="B291" s="16">
        <v>8</v>
      </c>
      <c r="C291" s="51">
        <f t="shared" si="62"/>
        <v>81913264.197416306</v>
      </c>
      <c r="D291" s="49">
        <f t="shared" si="60"/>
        <v>551230.53167165001</v>
      </c>
      <c r="E291" s="51">
        <f t="shared" si="63"/>
        <v>1168851.8483283501</v>
      </c>
      <c r="F291" s="4">
        <v>8925281.2899999991</v>
      </c>
      <c r="G291" s="4">
        <v>87496798.319999993</v>
      </c>
      <c r="H291" s="4">
        <v>170271367.41999999</v>
      </c>
      <c r="I291" s="49">
        <f t="shared" si="61"/>
        <v>5210767.4425837398</v>
      </c>
    </row>
    <row r="292" spans="1:9">
      <c r="A292" s="15" t="s">
        <v>207</v>
      </c>
      <c r="B292" s="16">
        <v>9</v>
      </c>
      <c r="C292" s="51">
        <f t="shared" si="62"/>
        <v>92187865.148038298</v>
      </c>
      <c r="D292" s="49">
        <f t="shared" si="60"/>
        <v>1114306.1068442501</v>
      </c>
      <c r="E292" s="51">
        <f t="shared" si="63"/>
        <v>2362820.4131557499</v>
      </c>
      <c r="F292" s="4">
        <v>10378558.99</v>
      </c>
      <c r="G292" s="4">
        <v>107824463.52</v>
      </c>
      <c r="H292" s="4">
        <v>184136047.30000001</v>
      </c>
      <c r="I292" s="49">
        <f t="shared" si="61"/>
        <v>5864368.0119617302</v>
      </c>
    </row>
    <row r="293" spans="1:9">
      <c r="A293" s="15" t="s">
        <v>208</v>
      </c>
      <c r="B293" s="16">
        <v>10</v>
      </c>
      <c r="C293" s="51">
        <f t="shared" si="62"/>
        <v>102602444.42497601</v>
      </c>
      <c r="D293" s="49">
        <f t="shared" si="60"/>
        <v>1226536.11029356</v>
      </c>
      <c r="E293" s="51">
        <f t="shared" si="63"/>
        <v>2600797.5197064402</v>
      </c>
      <c r="F293" s="4">
        <v>11565543.82</v>
      </c>
      <c r="G293" s="4">
        <v>114852934.98</v>
      </c>
      <c r="H293" s="4">
        <v>205726088.44999999</v>
      </c>
      <c r="I293" s="49">
        <f t="shared" si="61"/>
        <v>6526873.0550239198</v>
      </c>
    </row>
    <row r="294" spans="1:9">
      <c r="A294" s="15" t="s">
        <v>209</v>
      </c>
      <c r="B294" s="16">
        <v>11</v>
      </c>
      <c r="C294" s="51">
        <f t="shared" si="62"/>
        <v>113977275.323182</v>
      </c>
      <c r="D294" s="49">
        <f t="shared" si="60"/>
        <v>1309977.26995107</v>
      </c>
      <c r="E294" s="51">
        <f t="shared" si="63"/>
        <v>2777729.5800489299</v>
      </c>
      <c r="F294" s="4">
        <v>12587909.09</v>
      </c>
      <c r="G294" s="4">
        <v>115738542.13</v>
      </c>
      <c r="H294" s="4">
        <v>234994891.22</v>
      </c>
      <c r="I294" s="49">
        <f t="shared" si="61"/>
        <v>7250462.80681819</v>
      </c>
    </row>
    <row r="295" spans="1:9">
      <c r="A295" s="15" t="s">
        <v>210</v>
      </c>
      <c r="B295" s="16">
        <v>12</v>
      </c>
      <c r="C295" s="51">
        <f t="shared" si="62"/>
        <v>127175233.93593299</v>
      </c>
      <c r="D295" s="49">
        <f t="shared" si="60"/>
        <v>2458193.82671106</v>
      </c>
      <c r="E295" s="51">
        <f t="shared" si="63"/>
        <v>5212455.1032889402</v>
      </c>
      <c r="F295" s="61">
        <v>13570169.75</v>
      </c>
      <c r="G295" s="61">
        <v>140225164.75</v>
      </c>
      <c r="H295" s="61">
        <v>257034122.72</v>
      </c>
      <c r="I295" s="49">
        <f t="shared" si="61"/>
        <v>8090027.6040669801</v>
      </c>
    </row>
    <row r="296" spans="1:9">
      <c r="A296" s="15" t="s">
        <v>211</v>
      </c>
    </row>
    <row r="298" spans="1:9">
      <c r="B298" s="54"/>
      <c r="C298" s="5" t="s">
        <v>13</v>
      </c>
      <c r="D298" s="6" t="s">
        <v>14</v>
      </c>
      <c r="E298" s="6" t="s">
        <v>14</v>
      </c>
      <c r="F298" s="7" t="s">
        <v>15</v>
      </c>
      <c r="G298" s="7" t="s">
        <v>16</v>
      </c>
      <c r="H298" s="7" t="s">
        <v>17</v>
      </c>
      <c r="I298" s="5" t="s">
        <v>13</v>
      </c>
    </row>
    <row r="299" spans="1:9">
      <c r="A299" s="55"/>
      <c r="B299" s="41"/>
      <c r="C299" s="9" t="s">
        <v>21</v>
      </c>
      <c r="D299" s="9" t="s">
        <v>22</v>
      </c>
      <c r="E299" s="10" t="s">
        <v>92</v>
      </c>
      <c r="F299" s="9" t="s">
        <v>23</v>
      </c>
      <c r="G299" s="9" t="s">
        <v>24</v>
      </c>
      <c r="H299" s="9" t="s">
        <v>25</v>
      </c>
      <c r="I299" s="10" t="s">
        <v>26</v>
      </c>
    </row>
    <row r="300" spans="1:9">
      <c r="A300" s="56" t="s">
        <v>198</v>
      </c>
      <c r="B300" s="41"/>
      <c r="C300" s="12" t="s">
        <v>29</v>
      </c>
      <c r="D300" s="13" t="s">
        <v>30</v>
      </c>
      <c r="E300" s="14" t="s">
        <v>185</v>
      </c>
      <c r="F300" s="14" t="s">
        <v>94</v>
      </c>
      <c r="G300" s="13" t="s">
        <v>32</v>
      </c>
      <c r="H300" s="13" t="s">
        <v>33</v>
      </c>
      <c r="I300" s="14" t="s">
        <v>34</v>
      </c>
    </row>
    <row r="301" spans="1:9">
      <c r="A301" s="56" t="s">
        <v>199</v>
      </c>
      <c r="B301" s="41"/>
      <c r="C301" s="51">
        <v>111181.392344498</v>
      </c>
      <c r="D301" s="51">
        <v>3636.3449306876901</v>
      </c>
      <c r="E301" s="51">
        <v>7710.6550693123099</v>
      </c>
      <c r="F301" s="51">
        <v>9797</v>
      </c>
      <c r="G301" s="51">
        <v>108260</v>
      </c>
      <c r="H301" s="51">
        <v>238920</v>
      </c>
      <c r="I301" s="51">
        <v>7072.6076555023901</v>
      </c>
    </row>
    <row r="302" spans="1:9">
      <c r="A302" s="11" t="s">
        <v>93</v>
      </c>
      <c r="B302" s="16">
        <v>1</v>
      </c>
      <c r="C302" s="51">
        <v>11215.98464189</v>
      </c>
      <c r="D302" s="51">
        <v>33.425553718401702</v>
      </c>
      <c r="E302" s="51">
        <v>70.876916281598298</v>
      </c>
      <c r="F302" s="51">
        <v>1149.86284</v>
      </c>
      <c r="G302" s="51">
        <v>3613.9687100000001</v>
      </c>
      <c r="H302" s="51">
        <v>19905.83527</v>
      </c>
      <c r="I302" s="51">
        <v>713.48502811004801</v>
      </c>
    </row>
    <row r="303" spans="1:9">
      <c r="A303" s="15" t="s">
        <v>212</v>
      </c>
      <c r="B303" s="16">
        <v>2</v>
      </c>
      <c r="C303" s="51">
        <v>20708.300796387601</v>
      </c>
      <c r="D303" s="51">
        <v>33.438273074204901</v>
      </c>
      <c r="E303" s="51">
        <v>70.903886925795007</v>
      </c>
      <c r="F303" s="51">
        <v>2866.6093799999999</v>
      </c>
      <c r="G303" s="51">
        <v>4534.6850000000004</v>
      </c>
      <c r="H303" s="51">
        <v>49327.307180000003</v>
      </c>
      <c r="I303" s="51">
        <v>1317.32193361244</v>
      </c>
    </row>
    <row r="304" spans="1:9">
      <c r="A304" s="15" t="s">
        <v>213</v>
      </c>
      <c r="B304" s="16">
        <v>3</v>
      </c>
      <c r="C304" s="51">
        <v>28726.606536674601</v>
      </c>
      <c r="D304" s="51">
        <v>133.81256145419999</v>
      </c>
      <c r="E304" s="51">
        <v>283.74164854579999</v>
      </c>
      <c r="F304" s="51">
        <v>3580.2168900000001</v>
      </c>
      <c r="G304" s="51">
        <v>4994.9693399999996</v>
      </c>
      <c r="H304" s="51">
        <v>69268.376250000001</v>
      </c>
      <c r="I304" s="51">
        <v>1827.3922733253601</v>
      </c>
    </row>
    <row r="305" spans="1:9">
      <c r="A305" s="15" t="s">
        <v>214</v>
      </c>
      <c r="B305" s="16">
        <v>4</v>
      </c>
      <c r="C305" s="51">
        <v>35667.1070316029</v>
      </c>
      <c r="D305" s="51">
        <v>135.41012728458799</v>
      </c>
      <c r="E305" s="51">
        <v>287.12919271541199</v>
      </c>
      <c r="F305" s="51">
        <v>4413.6235299999998</v>
      </c>
      <c r="G305" s="51">
        <v>31483.396410000001</v>
      </c>
      <c r="H305" s="51">
        <v>73838.123479999995</v>
      </c>
      <c r="I305" s="51">
        <v>2268.89993839713</v>
      </c>
    </row>
    <row r="306" spans="1:9">
      <c r="A306" s="15" t="s">
        <v>215</v>
      </c>
      <c r="B306" s="16">
        <v>5</v>
      </c>
      <c r="C306" s="51">
        <v>43792.061247703401</v>
      </c>
      <c r="D306" s="51">
        <v>141.493994816526</v>
      </c>
      <c r="E306" s="51">
        <v>300.02967518347401</v>
      </c>
      <c r="F306" s="51">
        <v>5350.1628899999996</v>
      </c>
      <c r="G306" s="51">
        <v>31674.034479999998</v>
      </c>
      <c r="H306" s="51">
        <v>100738.62711</v>
      </c>
      <c r="I306" s="51">
        <v>2785.7545322966498</v>
      </c>
    </row>
    <row r="307" spans="1:9">
      <c r="A307" s="15" t="s">
        <v>216</v>
      </c>
      <c r="B307" s="16">
        <v>6</v>
      </c>
      <c r="C307" s="51">
        <v>53015.518843923397</v>
      </c>
      <c r="D307" s="51">
        <v>145.517019059527</v>
      </c>
      <c r="E307" s="51">
        <v>308.56026094047297</v>
      </c>
      <c r="F307" s="51">
        <v>6361.4427999999998</v>
      </c>
      <c r="G307" s="51">
        <v>52110.401709999998</v>
      </c>
      <c r="H307" s="51">
        <v>114181.11427000001</v>
      </c>
      <c r="I307" s="51">
        <v>3372.4884760765499</v>
      </c>
    </row>
    <row r="308" spans="1:9">
      <c r="A308" s="15" t="s">
        <v>217</v>
      </c>
      <c r="B308" s="16">
        <v>7</v>
      </c>
      <c r="C308" s="51">
        <v>62341.819763971303</v>
      </c>
      <c r="D308" s="51">
        <v>147.90196076379399</v>
      </c>
      <c r="E308" s="51">
        <v>313.61738923620499</v>
      </c>
      <c r="F308" s="51">
        <v>7728.4335099999998</v>
      </c>
      <c r="G308" s="51">
        <v>79461.628779999999</v>
      </c>
      <c r="H308" s="51">
        <v>132921.85193999999</v>
      </c>
      <c r="I308" s="51">
        <v>3965.76461602871</v>
      </c>
    </row>
    <row r="309" spans="1:9">
      <c r="A309" s="15" t="s">
        <v>218</v>
      </c>
      <c r="B309" s="16">
        <v>8</v>
      </c>
      <c r="C309" s="51">
        <v>71294.778205550203</v>
      </c>
      <c r="D309" s="51">
        <v>163.30901354987799</v>
      </c>
      <c r="E309" s="51">
        <v>346.28713645012198</v>
      </c>
      <c r="F309" s="51">
        <v>9005.0165699999998</v>
      </c>
      <c r="G309" s="51">
        <v>79461.628779999999</v>
      </c>
      <c r="H309" s="51">
        <v>163087.16026</v>
      </c>
      <c r="I309" s="51">
        <v>4535.2912344497599</v>
      </c>
    </row>
    <row r="310" spans="1:9">
      <c r="A310" s="15" t="s">
        <v>219</v>
      </c>
      <c r="B310" s="16">
        <v>9</v>
      </c>
      <c r="C310" s="51">
        <v>80379.786452296597</v>
      </c>
      <c r="D310" s="51">
        <v>454.56535678173401</v>
      </c>
      <c r="E310" s="51">
        <v>963.87904321826602</v>
      </c>
      <c r="F310" s="51">
        <v>10282.22964</v>
      </c>
      <c r="G310" s="51">
        <v>97137.403919999997</v>
      </c>
      <c r="H310" s="51">
        <v>179638.74543000001</v>
      </c>
      <c r="I310" s="51">
        <v>5113.21796770335</v>
      </c>
    </row>
    <row r="311" spans="1:9">
      <c r="A311" s="15" t="s">
        <v>220</v>
      </c>
      <c r="B311" s="16">
        <v>10</v>
      </c>
      <c r="C311" s="51">
        <v>89989.092482727297</v>
      </c>
      <c r="D311" s="51">
        <v>651.73275068496901</v>
      </c>
      <c r="E311" s="51">
        <v>1381.9608793150301</v>
      </c>
      <c r="F311" s="51">
        <v>11356.72783</v>
      </c>
      <c r="G311" s="51">
        <v>101886.26969</v>
      </c>
      <c r="H311" s="51">
        <v>195506.26293999999</v>
      </c>
      <c r="I311" s="51">
        <v>5724.49697727273</v>
      </c>
    </row>
    <row r="312" spans="1:9">
      <c r="A312" s="15" t="s">
        <v>221</v>
      </c>
      <c r="B312" s="16">
        <v>11</v>
      </c>
      <c r="C312" s="51">
        <v>99327.050393899495</v>
      </c>
      <c r="D312" s="51">
        <v>672.23880381625395</v>
      </c>
      <c r="E312" s="51">
        <v>1425.4427561837499</v>
      </c>
      <c r="F312" s="51">
        <v>12389.859399999999</v>
      </c>
      <c r="G312" s="51">
        <v>102562.80807</v>
      </c>
      <c r="H312" s="51">
        <v>226375.84711999999</v>
      </c>
      <c r="I312" s="51">
        <v>6318.5146561004804</v>
      </c>
    </row>
    <row r="313" spans="1:9">
      <c r="A313" s="15" t="s">
        <v>222</v>
      </c>
      <c r="B313" s="16">
        <v>12</v>
      </c>
      <c r="C313" s="51">
        <v>111561.126319234</v>
      </c>
      <c r="D313" s="51">
        <v>1660.5791213753701</v>
      </c>
      <c r="E313" s="51">
        <v>3521.1601386246298</v>
      </c>
      <c r="F313" s="51">
        <v>13403.01981</v>
      </c>
      <c r="G313" s="51">
        <v>124399.66617</v>
      </c>
      <c r="H313" s="51">
        <v>247392.75558999999</v>
      </c>
      <c r="I313" s="51">
        <v>7096.7637607655497</v>
      </c>
    </row>
    <row r="314" spans="1:9">
      <c r="A314" s="15" t="s">
        <v>223</v>
      </c>
    </row>
  </sheetData>
  <printOptions horizontalCentered="1"/>
  <pageMargins left="0" right="0" top="0" bottom="0" header="0" footer="0"/>
  <pageSetup paperSize="9" scale="82" fitToHeight="0" orientation="landscape"/>
  <headerFooter>
    <oddFooter>&amp;R&amp;D (str. &amp;P z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Daně</vt:lpstr>
      <vt:lpstr>Zdroj</vt:lpstr>
      <vt:lpstr>Daně!Oblast_tisku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Mareš Jan</cp:lastModifiedBy>
  <dcterms:created xsi:type="dcterms:W3CDTF">2016-02-08T16:26:00Z</dcterms:created>
  <dcterms:modified xsi:type="dcterms:W3CDTF">2026-02-23T13:17:07Z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44C8CABB20E24F08970CC1D2E303D999_12</vt:lpwstr>
  </property>
  <property fmtid="{D5CDD505-2E9C-101B-9397-08002B2CF9AE}" pid="3" name="KSOProductBuildVer">
    <vt:lpwstr>1033-12.2.0.21931</vt:lpwstr>
  </property>
</Properties>
</file>