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NR 2026\"/>
    </mc:Choice>
  </mc:AlternateContent>
  <xr:revisionPtr revIDLastSave="0" documentId="13_ncr:1_{FD61D4A3-CB80-43BF-8788-7229B77CFD6A}" xr6:coauthVersionLast="36" xr6:coauthVersionMax="36" xr10:uidLastSave="{00000000-0000-0000-0000-000000000000}"/>
  <bookViews>
    <workbookView xWindow="0" yWindow="0" windowWidth="29475" windowHeight="10395" xr2:uid="{00000000-000D-0000-FFFF-FFFF00000000}"/>
  </bookViews>
  <sheets>
    <sheet name="NR 2026" sheetId="3" r:id="rId1"/>
  </sheets>
  <definedNames>
    <definedName name="_xlnm.Print_Area" localSheetId="0">'NR 2026'!$A:$AC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9" i="3" l="1"/>
  <c r="V32" i="3" l="1"/>
  <c r="V17" i="3"/>
  <c r="Y68" i="3" l="1"/>
  <c r="Y62" i="3" l="1"/>
  <c r="Y65" i="3" s="1"/>
  <c r="X54" i="3" l="1"/>
  <c r="V53" i="3"/>
  <c r="Y52" i="3"/>
  <c r="V30" i="3"/>
  <c r="V33" i="3" l="1"/>
  <c r="W33" i="3" l="1"/>
  <c r="Y72" i="3"/>
  <c r="J45" i="3"/>
  <c r="J39" i="3" l="1"/>
  <c r="J16" i="3"/>
  <c r="J32" i="3"/>
  <c r="J30" i="3"/>
  <c r="J17" i="3"/>
  <c r="Q33" i="3" l="1"/>
  <c r="P33" i="3"/>
  <c r="S52" i="3"/>
  <c r="G52" i="3"/>
  <c r="J52" i="3" s="1"/>
  <c r="M52" i="3" s="1"/>
  <c r="F56" i="3" l="1"/>
  <c r="F40" i="3"/>
  <c r="E33" i="3"/>
  <c r="D39" i="3"/>
  <c r="D33" i="3"/>
  <c r="G21" i="3"/>
  <c r="Y77" i="3" l="1"/>
  <c r="D25" i="3"/>
  <c r="D40" i="3" l="1"/>
  <c r="Y36" i="3"/>
  <c r="AA36" i="3" s="1"/>
  <c r="S36" i="3"/>
  <c r="U36" i="3" s="1"/>
  <c r="M36" i="3"/>
  <c r="G36" i="3"/>
  <c r="I36" i="3" s="1"/>
  <c r="Y18" i="3"/>
  <c r="AA18" i="3" s="1"/>
  <c r="S18" i="3"/>
  <c r="U18" i="3" s="1"/>
  <c r="M18" i="3"/>
  <c r="O18" i="3" s="1"/>
  <c r="G18" i="3"/>
  <c r="I18" i="3" s="1"/>
  <c r="M35" i="3" l="1"/>
  <c r="Z25" i="3" l="1"/>
  <c r="X25" i="3"/>
  <c r="W25" i="3"/>
  <c r="V25" i="3"/>
  <c r="T25" i="3"/>
  <c r="R25" i="3"/>
  <c r="Q25" i="3"/>
  <c r="P25" i="3"/>
  <c r="N25" i="3"/>
  <c r="L25" i="3"/>
  <c r="K25" i="3"/>
  <c r="J25" i="3"/>
  <c r="H25" i="3"/>
  <c r="F25" i="3"/>
  <c r="E25" i="3"/>
  <c r="G25" i="3" l="1"/>
  <c r="S25" i="3"/>
  <c r="Y25" i="3"/>
  <c r="M25" i="3"/>
  <c r="Y56" i="3"/>
  <c r="Y55" i="3"/>
  <c r="Y54" i="3"/>
  <c r="Y53" i="3"/>
  <c r="Y51" i="3"/>
  <c r="S56" i="3"/>
  <c r="S55" i="3"/>
  <c r="S54" i="3"/>
  <c r="S53" i="3"/>
  <c r="S51" i="3"/>
  <c r="G55" i="3"/>
  <c r="G56" i="3"/>
  <c r="Z40" i="3"/>
  <c r="X40" i="3"/>
  <c r="W40" i="3"/>
  <c r="W41" i="3" s="1"/>
  <c r="V40" i="3"/>
  <c r="Y39" i="3"/>
  <c r="Y38" i="3"/>
  <c r="Y37" i="3"/>
  <c r="AA37" i="3" s="1"/>
  <c r="Y35" i="3"/>
  <c r="Y34" i="3"/>
  <c r="Y33" i="3"/>
  <c r="Y32" i="3"/>
  <c r="Y31" i="3"/>
  <c r="Y30" i="3"/>
  <c r="Y29" i="3"/>
  <c r="Y24" i="3"/>
  <c r="Y23" i="3"/>
  <c r="Y22" i="3"/>
  <c r="Y21" i="3"/>
  <c r="Y20" i="3"/>
  <c r="Y19" i="3"/>
  <c r="AA19" i="3" s="1"/>
  <c r="Y17" i="3"/>
  <c r="Y16" i="3"/>
  <c r="Y15" i="3"/>
  <c r="S15" i="3"/>
  <c r="U15" i="3" s="1"/>
  <c r="T40" i="3"/>
  <c r="R40" i="3"/>
  <c r="Q40" i="3"/>
  <c r="P40" i="3"/>
  <c r="S39" i="3"/>
  <c r="U39" i="3" s="1"/>
  <c r="S38" i="3"/>
  <c r="U38" i="3" s="1"/>
  <c r="S37" i="3"/>
  <c r="U37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4" i="3"/>
  <c r="U24" i="3" s="1"/>
  <c r="S23" i="3"/>
  <c r="U23" i="3" s="1"/>
  <c r="S22" i="3"/>
  <c r="U22" i="3" s="1"/>
  <c r="S21" i="3"/>
  <c r="U21" i="3" s="1"/>
  <c r="S20" i="3"/>
  <c r="U20" i="3" s="1"/>
  <c r="S19" i="3"/>
  <c r="U19" i="3" s="1"/>
  <c r="S17" i="3"/>
  <c r="U17" i="3" s="1"/>
  <c r="S16" i="3"/>
  <c r="U16" i="3" s="1"/>
  <c r="J56" i="3" l="1"/>
  <c r="M56" i="3" s="1"/>
  <c r="J55" i="3"/>
  <c r="M55" i="3" s="1"/>
  <c r="U25" i="3"/>
  <c r="AA23" i="3"/>
  <c r="AA30" i="3"/>
  <c r="AA34" i="3"/>
  <c r="AA38" i="3"/>
  <c r="AA15" i="3"/>
  <c r="AA20" i="3"/>
  <c r="AA24" i="3"/>
  <c r="AA31" i="3"/>
  <c r="AA35" i="3"/>
  <c r="AA39" i="3"/>
  <c r="AA16" i="3"/>
  <c r="AA21" i="3"/>
  <c r="AA32" i="3"/>
  <c r="AA17" i="3"/>
  <c r="AA22" i="3"/>
  <c r="AA29" i="3"/>
  <c r="AA33" i="3"/>
  <c r="Z41" i="3"/>
  <c r="X41" i="3"/>
  <c r="V41" i="3"/>
  <c r="Y40" i="3"/>
  <c r="R41" i="3"/>
  <c r="T41" i="3"/>
  <c r="S40" i="3"/>
  <c r="Q41" i="3"/>
  <c r="U40" i="3"/>
  <c r="P41" i="3"/>
  <c r="G29" i="3"/>
  <c r="G15" i="3"/>
  <c r="AA25" i="3" l="1"/>
  <c r="AA40" i="3"/>
  <c r="Y41" i="3"/>
  <c r="S41" i="3"/>
  <c r="U41" i="3"/>
  <c r="G39" i="3"/>
  <c r="AA41" i="3" l="1"/>
  <c r="AA42" i="3" s="1"/>
  <c r="U42" i="3"/>
  <c r="G19" i="3"/>
  <c r="G53" i="3" l="1"/>
  <c r="G54" i="3"/>
  <c r="G51" i="3"/>
  <c r="J54" i="3" l="1"/>
  <c r="M54" i="3" s="1"/>
  <c r="J53" i="3"/>
  <c r="M53" i="3" s="1"/>
  <c r="M51" i="3"/>
  <c r="N40" i="3"/>
  <c r="L40" i="3"/>
  <c r="K40" i="3"/>
  <c r="M39" i="3"/>
  <c r="M38" i="3"/>
  <c r="M37" i="3"/>
  <c r="O35" i="3"/>
  <c r="AB35" i="3" s="1"/>
  <c r="M34" i="3"/>
  <c r="M33" i="3"/>
  <c r="M32" i="3"/>
  <c r="J40" i="3"/>
  <c r="M30" i="3"/>
  <c r="M29" i="3"/>
  <c r="M24" i="3"/>
  <c r="M23" i="3"/>
  <c r="M22" i="3"/>
  <c r="M21" i="3"/>
  <c r="M20" i="3"/>
  <c r="M19" i="3"/>
  <c r="M17" i="3"/>
  <c r="M16" i="3"/>
  <c r="M15" i="3"/>
  <c r="E40" i="3"/>
  <c r="H40" i="3"/>
  <c r="I39" i="3"/>
  <c r="G30" i="3"/>
  <c r="G32" i="3"/>
  <c r="G33" i="3"/>
  <c r="G34" i="3"/>
  <c r="G35" i="3"/>
  <c r="G37" i="3"/>
  <c r="G38" i="3"/>
  <c r="I29" i="3"/>
  <c r="G31" i="3"/>
  <c r="I15" i="3"/>
  <c r="G16" i="3"/>
  <c r="G17" i="3"/>
  <c r="I19" i="3"/>
  <c r="G20" i="3"/>
  <c r="I21" i="3"/>
  <c r="G22" i="3"/>
  <c r="G23" i="3"/>
  <c r="G24" i="3"/>
  <c r="O21" i="3" l="1"/>
  <c r="AB21" i="3" s="1"/>
  <c r="O15" i="3"/>
  <c r="AB15" i="3" s="1"/>
  <c r="O22" i="3"/>
  <c r="AB22" i="3" s="1"/>
  <c r="O16" i="3"/>
  <c r="AB16" i="3" s="1"/>
  <c r="O23" i="3"/>
  <c r="AB23" i="3" s="1"/>
  <c r="O17" i="3"/>
  <c r="AB17" i="3" s="1"/>
  <c r="O24" i="3"/>
  <c r="AB24" i="3" s="1"/>
  <c r="O19" i="3"/>
  <c r="AB19" i="3" s="1"/>
  <c r="O20" i="3"/>
  <c r="AB20" i="3" s="1"/>
  <c r="M40" i="3"/>
  <c r="I22" i="3"/>
  <c r="I17" i="3"/>
  <c r="I35" i="3"/>
  <c r="I30" i="3"/>
  <c r="O39" i="3"/>
  <c r="AB39" i="3" s="1"/>
  <c r="I16" i="3"/>
  <c r="I38" i="3"/>
  <c r="I34" i="3"/>
  <c r="O36" i="3"/>
  <c r="AB36" i="3" s="1"/>
  <c r="I24" i="3"/>
  <c r="I20" i="3"/>
  <c r="I37" i="3"/>
  <c r="I33" i="3"/>
  <c r="O29" i="3"/>
  <c r="AB29" i="3" s="1"/>
  <c r="O33" i="3"/>
  <c r="AB33" i="3" s="1"/>
  <c r="I23" i="3"/>
  <c r="I31" i="3"/>
  <c r="I32" i="3"/>
  <c r="O30" i="3"/>
  <c r="AB30" i="3" s="1"/>
  <c r="O34" i="3"/>
  <c r="AB34" i="3" s="1"/>
  <c r="O38" i="3"/>
  <c r="AB38" i="3" s="1"/>
  <c r="O32" i="3"/>
  <c r="AB32" i="3" s="1"/>
  <c r="K41" i="3"/>
  <c r="E41" i="3"/>
  <c r="N41" i="3"/>
  <c r="J41" i="3"/>
  <c r="M31" i="3"/>
  <c r="O37" i="3"/>
  <c r="AB37" i="3" s="1"/>
  <c r="L41" i="3"/>
  <c r="H41" i="3"/>
  <c r="F41" i="3"/>
  <c r="I40" i="3" l="1"/>
  <c r="O25" i="3"/>
  <c r="AB25" i="3" s="1"/>
  <c r="I25" i="3"/>
  <c r="O31" i="3"/>
  <c r="AB31" i="3" s="1"/>
  <c r="D41" i="3"/>
  <c r="G40" i="3"/>
  <c r="G41" i="3" s="1"/>
  <c r="M41" i="3"/>
  <c r="O40" i="3" l="1"/>
  <c r="AB40" i="3" s="1"/>
  <c r="I41" i="3"/>
  <c r="I42" i="3" s="1"/>
  <c r="O41" i="3" l="1"/>
  <c r="AB41" i="3" s="1"/>
  <c r="O42" i="3" l="1"/>
  <c r="AB42" i="3" s="1"/>
</calcChain>
</file>

<file path=xl/sharedStrings.xml><?xml version="1.0" encoding="utf-8"?>
<sst xmlns="http://schemas.openxmlformats.org/spreadsheetml/2006/main" count="225" uniqueCount="134">
  <si>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</si>
  <si>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</si>
  <si>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</si>
  <si>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</si>
  <si>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</si>
  <si>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</si>
  <si>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</si>
  <si>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</si>
  <si>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</si>
  <si>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</si>
  <si>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</si>
  <si>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</si>
  <si>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</si>
  <si>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</si>
  <si>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</si>
  <si>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</si>
  <si>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</si>
  <si>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</si>
  <si>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</si>
  <si>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</si>
  <si>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</si>
  <si>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</si>
  <si>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</si>
  <si>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</si>
  <si>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</si>
  <si>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</si>
  <si>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</si>
  <si>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</si>
  <si>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</si>
  <si>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</si>
  <si>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</si>
  <si>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</si>
  <si>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</si>
  <si>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</si>
  <si>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</si>
  <si>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</si>
  <si>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</si>
  <si>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</si>
  <si>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</si>
  <si>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</si>
  <si>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</si>
  <si>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</si>
  <si>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</si>
  <si>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</si>
  <si>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</si>
  <si>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</si>
  <si>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</si>
  <si>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</si>
  <si>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</si>
  <si>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</si>
  <si>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</si>
  <si>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</si>
  <si>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</si>
  <si>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</si>
  <si>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</si>
  <si>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</si>
  <si>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</si>
  <si>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</si>
  <si>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</si>
  <si>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</si>
  <si>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</si>
  <si>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</si>
  <si>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</si>
  <si>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</si>
  <si>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</si>
  <si>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</si>
  <si>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</si>
  <si>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</si>
  <si>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</si>
  <si>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</si>
  <si>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</si>
  <si>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</si>
  <si>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</si>
  <si>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</si>
  <si>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</si>
  <si>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</si>
  <si>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</si>
  <si>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</si>
  <si>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</si>
  <si>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</si>
  <si>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</si>
  <si>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</si>
  <si>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</si>
  <si>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</si>
  <si>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</si>
  <si>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</si>
  <si>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</si>
  <si>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</si>
  <si>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</si>
  <si>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</si>
  <si>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</si>
  <si>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</si>
  <si>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</si>
  <si>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</si>
  <si>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</si>
  <si>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2023</t>
  </si>
  <si>
    <t>Návrh rozpočtu 2026</t>
  </si>
  <si>
    <t>Skutečnost k 31.12.2024</t>
  </si>
  <si>
    <t>Skutečnost k 30.6.2025</t>
  </si>
  <si>
    <t>Plán 2026 (návrh rozpočtu organizace)</t>
  </si>
  <si>
    <t>Upravený rozpočet (plán NaV 2025)</t>
  </si>
  <si>
    <t>3.a</t>
  </si>
  <si>
    <t>Účel. přísp. zřizovatele - nepedagogičtí pracovníci + ONIV - ÚZ 707</t>
  </si>
  <si>
    <t>Účel. Přísp. zřizovatele (s vyúčtováním) - granty OŠ, OE</t>
  </si>
  <si>
    <t>Neinvestiční příspěvek zřizovatele - zřizovatelské funkce</t>
  </si>
  <si>
    <t>v tom:  platy zaměstnanců</t>
  </si>
  <si>
    <t>- platy nepedagogických pracovníků</t>
  </si>
  <si>
    <t>- odvody sociálního a zdravotního pojištění</t>
  </si>
  <si>
    <t>- ostatní osobní nájklady (DPP, DPČ, aj.)</t>
  </si>
  <si>
    <t>- ONIV</t>
  </si>
  <si>
    <t>- příděl do FKSP</t>
  </si>
  <si>
    <t>b) výdaje na další vzdělávání pedagogických pracovníků</t>
  </si>
  <si>
    <t>c) výdaje školy na dopravu při akcích dle RVP</t>
  </si>
  <si>
    <t>d) ostatní</t>
  </si>
  <si>
    <t>a) výdaje na učební pomůcky, školní potřeby a učebnice</t>
  </si>
  <si>
    <t>- celá organizace</t>
  </si>
  <si>
    <t>Odměny</t>
  </si>
  <si>
    <t>Příplatky za vedení</t>
  </si>
  <si>
    <t>Objem</t>
  </si>
  <si>
    <t>Plán 2026</t>
  </si>
  <si>
    <t>- z toho nepedagogiští pracovníci</t>
  </si>
  <si>
    <t>Limit mzdových prostředků (nepedagogičtí prac.)</t>
  </si>
  <si>
    <t>2026   - ÚZ 707 - nepedagogičtí pracovníci + ONIV</t>
  </si>
  <si>
    <t>Osobní příplatky</t>
  </si>
  <si>
    <t>Základní škola Chomutov, Zahradní 5265</t>
  </si>
  <si>
    <t>Zahradní 5265, 430 04  Chomutov</t>
  </si>
  <si>
    <t>Rezervní fond ze zlepšeného HV</t>
  </si>
  <si>
    <t>Rezervní fond z ostatních titulů</t>
  </si>
  <si>
    <t>Věra Čmejrková</t>
  </si>
  <si>
    <t>Mgr. Libuše Slavíková</t>
  </si>
  <si>
    <t>Limit mzdových prostředků (OPST- nepedagog.prac.)</t>
  </si>
  <si>
    <t>Limit mzdových prostředků ÚZ 701</t>
  </si>
  <si>
    <t>Limit mzdových prostředků celkem</t>
  </si>
  <si>
    <t>Na základě výsledku bezpečnostního auditu žádáme o zvýšení příspěvku zřizovatele pro r.2026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</si>
</sst>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9" fontId="20" fillId="0" borderId="0" applyFont="0" applyFill="0" applyBorder="0" applyAlignment="0" applyProtection="0"/>
  </cellStyleXfs>
  <cellXfs count="304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0" fontId="7" fillId="0" borderId="23" xfId="0" applyNumberFormat="1" applyFont="1" applyFill="1" applyBorder="1" applyProtection="1"/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10" fontId="7" fillId="0" borderId="14" xfId="0" applyNumberFormat="1" applyFont="1" applyFill="1" applyBorder="1" applyProtection="1"/>
    <xf numFmtId="10" fontId="7" fillId="3" borderId="3" xfId="0" applyNumberFormat="1" applyFont="1" applyFill="1" applyBorder="1" applyProtection="1"/>
    <xf numFmtId="10" fontId="7" fillId="5" borderId="3" xfId="0" applyNumberFormat="1" applyFont="1" applyFill="1" applyBorder="1" applyProtection="1"/>
    <xf numFmtId="10" fontId="19" fillId="9" borderId="23" xfId="0" applyNumberFormat="1" applyFont="1" applyFill="1" applyBorder="1" applyProtection="1"/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164" fontId="0" fillId="11" borderId="1" xfId="0" applyNumberFormat="1" applyFill="1" applyBorder="1" applyAlignment="1" applyProtection="1">
      <alignment horizontal="right"/>
    </xf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6" fontId="17" fillId="9" borderId="38" xfId="0" applyNumberFormat="1" applyFont="1" applyFill="1" applyBorder="1" applyAlignment="1" applyProtection="1"/>
    <xf numFmtId="166" fontId="17" fillId="9" borderId="30" xfId="0" applyNumberFormat="1" applyFont="1" applyFill="1" applyBorder="1" applyAlignment="1" applyProtection="1"/>
    <xf numFmtId="166" fontId="0" fillId="11" borderId="51" xfId="0" applyNumberFormat="1" applyFont="1" applyFill="1" applyBorder="1" applyAlignment="1" applyProtection="1">
      <alignment horizontal="right"/>
    </xf>
    <xf numFmtId="166" fontId="0" fillId="11" borderId="9" xfId="0" applyNumberFormat="1" applyFont="1" applyFill="1" applyBorder="1" applyAlignment="1" applyProtection="1">
      <alignment horizontal="right"/>
    </xf>
    <xf numFmtId="166" fontId="0" fillId="0" borderId="9" xfId="0" applyNumberFormat="1" applyFont="1" applyFill="1" applyBorder="1" applyAlignment="1" applyProtection="1">
      <alignment horizontal="right"/>
      <protection locked="0"/>
    </xf>
    <xf numFmtId="166" fontId="0" fillId="0" borderId="8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</xf>
    <xf numFmtId="166" fontId="0" fillId="10" borderId="49" xfId="0" applyNumberFormat="1" applyFont="1" applyFill="1" applyBorder="1" applyAlignment="1" applyProtection="1">
      <alignment horizontal="right"/>
      <protection locked="0"/>
    </xf>
    <xf numFmtId="166" fontId="0" fillId="11" borderId="1" xfId="0" applyNumberFormat="1" applyFont="1" applyFill="1" applyBorder="1" applyAlignment="1" applyProtection="1">
      <alignment horizontal="right"/>
    </xf>
    <xf numFmtId="166" fontId="0" fillId="0" borderId="43" xfId="0" applyNumberFormat="1" applyFont="1" applyFill="1" applyBorder="1" applyAlignment="1" applyProtection="1">
      <alignment horizontal="right"/>
      <protection locked="0"/>
    </xf>
    <xf numFmtId="166" fontId="0" fillId="2" borderId="23" xfId="0" applyNumberFormat="1" applyFon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 applyProtection="1">
      <alignment horizontal="right"/>
    </xf>
    <xf numFmtId="166" fontId="0" fillId="2" borderId="15" xfId="0" applyNumberFormat="1" applyFont="1" applyFill="1" applyBorder="1" applyAlignment="1" applyProtection="1">
      <alignment horizontal="right"/>
      <protection locked="0"/>
    </xf>
    <xf numFmtId="166" fontId="0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0" fillId="0" borderId="23" xfId="0" applyNumberFormat="1" applyFont="1" applyBorder="1" applyAlignment="1" applyProtection="1">
      <alignment horizontal="right"/>
      <protection locked="0"/>
    </xf>
    <xf numFmtId="166" fontId="0" fillId="0" borderId="1" xfId="0" applyNumberFormat="1" applyFont="1" applyBorder="1" applyAlignment="1" applyProtection="1">
      <alignment horizontal="right"/>
      <protection locked="0"/>
    </xf>
    <xf numFmtId="166" fontId="0" fillId="0" borderId="15" xfId="0" applyNumberFormat="1" applyFont="1" applyBorder="1" applyAlignment="1" applyProtection="1">
      <alignment horizontal="right"/>
      <protection locked="0"/>
    </xf>
    <xf numFmtId="166" fontId="0" fillId="11" borderId="11" xfId="0" applyNumberFormat="1" applyFont="1" applyFill="1" applyBorder="1" applyAlignment="1" applyProtection="1">
      <alignment horizontal="right"/>
    </xf>
    <xf numFmtId="166" fontId="0" fillId="11" borderId="44" xfId="0" applyNumberFormat="1" applyFont="1" applyFill="1" applyBorder="1" applyAlignment="1" applyProtection="1">
      <alignment horizontal="right"/>
    </xf>
    <xf numFmtId="166" fontId="0" fillId="0" borderId="44" xfId="0" applyNumberFormat="1" applyFont="1" applyBorder="1" applyAlignment="1" applyProtection="1">
      <alignment horizontal="right"/>
      <protection locked="0"/>
    </xf>
    <xf numFmtId="166" fontId="0" fillId="0" borderId="12" xfId="0" applyNumberFormat="1" applyFont="1" applyFill="1" applyBorder="1" applyAlignment="1" applyProtection="1">
      <alignment horizontal="right"/>
      <protection locked="0"/>
    </xf>
    <xf numFmtId="166" fontId="0" fillId="0" borderId="16" xfId="0" applyNumberFormat="1" applyFont="1" applyBorder="1" applyAlignment="1" applyProtection="1">
      <alignment horizontal="right"/>
      <protection locked="0"/>
    </xf>
    <xf numFmtId="166" fontId="0" fillId="0" borderId="14" xfId="0" applyNumberFormat="1" applyFont="1" applyFill="1" applyBorder="1" applyAlignment="1" applyProtection="1">
      <alignment horizontal="right"/>
    </xf>
    <xf numFmtId="166" fontId="1" fillId="3" borderId="25" xfId="0" applyNumberFormat="1" applyFont="1" applyFill="1" applyBorder="1" applyAlignment="1" applyProtection="1">
      <alignment horizontal="right"/>
    </xf>
    <xf numFmtId="166" fontId="1" fillId="3" borderId="26" xfId="0" applyNumberFormat="1" applyFont="1" applyFill="1" applyBorder="1" applyAlignment="1" applyProtection="1">
      <alignment horizontal="right"/>
    </xf>
    <xf numFmtId="166" fontId="1" fillId="3" borderId="29" xfId="0" applyNumberFormat="1" applyFont="1" applyFill="1" applyBorder="1" applyAlignment="1" applyProtection="1">
      <alignment horizontal="right"/>
    </xf>
    <xf numFmtId="166" fontId="1" fillId="3" borderId="30" xfId="0" applyNumberFormat="1" applyFont="1" applyFill="1" applyBorder="1" applyAlignment="1" applyProtection="1">
      <alignment horizontal="right"/>
    </xf>
    <xf numFmtId="166" fontId="12" fillId="0" borderId="34" xfId="0" applyNumberFormat="1" applyFont="1" applyBorder="1" applyAlignment="1" applyProtection="1">
      <alignment horizontal="center"/>
    </xf>
    <xf numFmtId="166" fontId="12" fillId="0" borderId="18" xfId="0" applyNumberFormat="1" applyFont="1" applyBorder="1" applyAlignment="1" applyProtection="1">
      <alignment horizontal="center"/>
    </xf>
    <xf numFmtId="166" fontId="12" fillId="0" borderId="35" xfId="0" applyNumberFormat="1" applyFont="1" applyBorder="1" applyAlignment="1" applyProtection="1">
      <alignment horizontal="center"/>
    </xf>
    <xf numFmtId="166" fontId="0" fillId="0" borderId="55" xfId="0" applyNumberFormat="1" applyFont="1" applyBorder="1" applyProtection="1">
      <protection locked="0"/>
    </xf>
    <xf numFmtId="166" fontId="0" fillId="0" borderId="13" xfId="0" applyNumberFormat="1" applyFont="1" applyFill="1" applyBorder="1" applyAlignment="1" applyProtection="1">
      <alignment horizontal="right"/>
    </xf>
    <xf numFmtId="166" fontId="0" fillId="0" borderId="54" xfId="0" applyNumberFormat="1" applyFont="1" applyBorder="1" applyProtection="1">
      <protection locked="0"/>
    </xf>
    <xf numFmtId="166" fontId="0" fillId="0" borderId="54" xfId="0" applyNumberFormat="1" applyFont="1" applyFill="1" applyBorder="1" applyProtection="1">
      <protection locked="0"/>
    </xf>
    <xf numFmtId="166" fontId="0" fillId="0" borderId="57" xfId="0" applyNumberFormat="1" applyFont="1" applyBorder="1" applyProtection="1">
      <protection locked="0"/>
    </xf>
    <xf numFmtId="166" fontId="0" fillId="5" borderId="55" xfId="0" applyNumberFormat="1" applyFont="1" applyFill="1" applyBorder="1" applyProtection="1">
      <protection locked="0"/>
    </xf>
    <xf numFmtId="166" fontId="1" fillId="5" borderId="56" xfId="0" applyNumberFormat="1" applyFont="1" applyFill="1" applyBorder="1" applyProtection="1"/>
    <xf numFmtId="166" fontId="1" fillId="5" borderId="3" xfId="0" applyNumberFormat="1" applyFont="1" applyFill="1" applyBorder="1" applyProtection="1"/>
    <xf numFmtId="165" fontId="0" fillId="0" borderId="4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2" xfId="0" applyNumberFormat="1" applyFont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165" fontId="0" fillId="0" borderId="40" xfId="0" applyNumberFormat="1" applyFont="1" applyBorder="1" applyProtection="1">
      <protection locked="0"/>
    </xf>
    <xf numFmtId="165" fontId="1" fillId="5" borderId="34" xfId="0" applyNumberFormat="1" applyFont="1" applyFill="1" applyBorder="1" applyProtection="1"/>
    <xf numFmtId="164" fontId="1" fillId="0" borderId="1" xfId="0" applyNumberFormat="1" applyFont="1" applyFill="1" applyBorder="1" applyAlignment="1" applyProtection="1">
      <alignment horizontal="center"/>
      <protection locked="0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49" fontId="0" fillId="0" borderId="1" xfId="0" applyNumberFormat="1" applyFont="1" applyFill="1" applyBorder="1" applyProtection="1"/>
    <xf numFmtId="0" fontId="7" fillId="4" borderId="50" xfId="0" applyFont="1" applyFill="1" applyBorder="1" applyProtection="1"/>
    <xf numFmtId="0" fontId="1" fillId="8" borderId="0" xfId="0" applyFont="1" applyFill="1" applyBorder="1" applyAlignment="1" applyProtection="1">
      <alignment horizontal="right"/>
    </xf>
    <xf numFmtId="10" fontId="1" fillId="8" borderId="0" xfId="3" applyNumberFormat="1" applyFont="1" applyFill="1" applyBorder="1" applyProtection="1"/>
    <xf numFmtId="164" fontId="0" fillId="0" borderId="1" xfId="0" applyNumberFormat="1" applyFont="1" applyFill="1" applyBorder="1" applyProtection="1">
      <protection locked="0"/>
    </xf>
    <xf numFmtId="0" fontId="0" fillId="8" borderId="1" xfId="0" applyFill="1" applyBorder="1"/>
    <xf numFmtId="0" fontId="0" fillId="0" borderId="1" xfId="0" applyFill="1" applyBorder="1"/>
    <xf numFmtId="0" fontId="1" fillId="8" borderId="1" xfId="0" applyFont="1" applyFill="1" applyBorder="1"/>
    <xf numFmtId="164" fontId="1" fillId="13" borderId="1" xfId="0" applyNumberFormat="1" applyFont="1" applyFill="1" applyBorder="1" applyAlignment="1" applyProtection="1">
      <alignment horizontal="center"/>
      <protection locked="0"/>
    </xf>
    <xf numFmtId="49" fontId="0" fillId="8" borderId="0" xfId="0" applyNumberFormat="1" applyFont="1" applyFill="1" applyBorder="1" applyProtection="1"/>
    <xf numFmtId="164" fontId="0" fillId="8" borderId="0" xfId="0" applyNumberFormat="1" applyFont="1" applyFill="1" applyBorder="1" applyProtection="1">
      <protection locked="0"/>
    </xf>
    <xf numFmtId="10" fontId="0" fillId="8" borderId="0" xfId="0" applyNumberFormat="1" applyFont="1" applyFill="1"/>
    <xf numFmtId="164" fontId="0" fillId="0" borderId="1" xfId="0" applyNumberFormat="1" applyFill="1" applyBorder="1"/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3" xfId="0" applyNumberFormat="1" applyFont="1" applyFill="1" applyBorder="1" applyAlignment="1" applyProtection="1">
      <alignment horizontal="right"/>
      <protection locked="0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1" xfId="0" applyNumberFormat="1" applyFont="1" applyFill="1" applyBorder="1" applyAlignment="1" applyProtection="1">
      <alignment horizontal="left"/>
    </xf>
    <xf numFmtId="49" fontId="0" fillId="0" borderId="1" xfId="0" applyNumberFormat="1" applyFont="1" applyFill="1" applyBorder="1" applyAlignment="1" applyProtection="1">
      <alignment horizontal="left" indent="2"/>
    </xf>
    <xf numFmtId="0" fontId="1" fillId="4" borderId="1" xfId="0" applyFont="1" applyFill="1" applyBorder="1" applyAlignment="1" applyProtection="1">
      <alignment horizontal="left"/>
    </xf>
    <xf numFmtId="0" fontId="1" fillId="0" borderId="22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42" xfId="0" applyNumberFormat="1" applyFont="1" applyFill="1" applyBorder="1" applyAlignment="1" applyProtection="1">
      <alignment horizontal="center"/>
    </xf>
    <xf numFmtId="166" fontId="8" fillId="5" borderId="59" xfId="0" applyNumberFormat="1" applyFont="1" applyFill="1" applyBorder="1" applyAlignment="1" applyProtection="1">
      <alignment horizontal="center"/>
    </xf>
    <xf numFmtId="166" fontId="8" fillId="5" borderId="53" xfId="0" applyNumberFormat="1" applyFont="1" applyFill="1" applyBorder="1" applyAlignment="1" applyProtection="1">
      <alignment horizontal="center"/>
    </xf>
    <xf numFmtId="166" fontId="1" fillId="0" borderId="41" xfId="0" applyNumberFormat="1" applyFont="1" applyBorder="1" applyAlignment="1" applyProtection="1">
      <alignment horizontal="center"/>
    </xf>
    <xf numFmtId="166" fontId="1" fillId="0" borderId="42" xfId="0" applyNumberFormat="1" applyFont="1" applyBorder="1" applyAlignment="1" applyProtection="1">
      <alignment horizontal="center"/>
    </xf>
    <xf numFmtId="166" fontId="0" fillId="0" borderId="27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0" fillId="0" borderId="30" xfId="0" applyNumberFormat="1" applyFont="1" applyBorder="1" applyAlignment="1" applyProtection="1">
      <alignment horizontal="center" vertical="center"/>
    </xf>
    <xf numFmtId="166" fontId="0" fillId="0" borderId="21" xfId="0" applyNumberFormat="1" applyFont="1" applyBorder="1" applyAlignment="1" applyProtection="1">
      <alignment horizontal="center" vertical="center"/>
    </xf>
    <xf numFmtId="166" fontId="14" fillId="0" borderId="53" xfId="0" applyNumberFormat="1" applyFont="1" applyFill="1" applyBorder="1" applyAlignment="1" applyProtection="1">
      <alignment horizontal="center" vertical="center"/>
    </xf>
    <xf numFmtId="166" fontId="14" fillId="0" borderId="48" xfId="0" applyNumberFormat="1" applyFont="1" applyFill="1" applyBorder="1" applyAlignment="1" applyProtection="1">
      <alignment horizontal="center" vertical="center"/>
    </xf>
    <xf numFmtId="0" fontId="1" fillId="13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10" fontId="15" fillId="0" borderId="30" xfId="0" applyNumberFormat="1" applyFont="1" applyFill="1" applyBorder="1" applyAlignment="1" applyProtection="1">
      <alignment horizontal="center" vertical="center" wrapText="1"/>
    </xf>
    <xf numFmtId="10" fontId="15" fillId="0" borderId="14" xfId="0" applyNumberFormat="1" applyFont="1" applyFill="1" applyBorder="1" applyAlignment="1" applyProtection="1">
      <alignment horizontal="center" vertical="center" wrapText="1"/>
    </xf>
    <xf numFmtId="10" fontId="15" fillId="0" borderId="21" xfId="0" applyNumberFormat="1" applyFont="1" applyFill="1" applyBorder="1" applyAlignment="1" applyProtection="1">
      <alignment horizontal="center" vertical="center" wrapText="1"/>
    </xf>
    <xf numFmtId="0" fontId="1" fillId="12" borderId="1" xfId="0" applyFont="1" applyFill="1" applyBorder="1" applyAlignment="1" applyProtection="1">
      <alignment horizontal="left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2"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299"/>
  <sheetViews>
    <sheetView showGridLines="0" tabSelected="1" zoomScale="80" zoomScaleNormal="80" zoomScaleSheetLayoutView="80" workbookViewId="0">
      <selection activeCell="I42" sqref="I42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customWidth="1"/>
    <col min="6" max="6" width="16.85546875" customWidth="1"/>
    <col min="7" max="7" width="21.28515625" customWidth="1"/>
    <col min="8" max="8" width="14.140625" customWidth="1"/>
    <col min="9" max="9" width="11.28515625" customWidth="1"/>
    <col min="10" max="10" width="16.140625" customWidth="1"/>
    <col min="11" max="11" width="17.85546875" customWidth="1"/>
    <col min="12" max="12" width="17.28515625" customWidth="1"/>
    <col min="13" max="13" width="23.42578125" style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2" hidden="1"/>
  </cols>
  <sheetData>
    <row r="1" spans="1:30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4"/>
      <c r="B2" s="6" t="s">
        <v>96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  <c r="Q3" s="4"/>
      <c r="R3" s="4"/>
      <c r="S3" s="4"/>
      <c r="T3" s="4"/>
      <c r="U3" s="4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4"/>
      <c r="B4" s="4" t="s">
        <v>42</v>
      </c>
      <c r="C4" s="4"/>
      <c r="D4" s="282" t="s">
        <v>124</v>
      </c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4"/>
      <c r="R5" s="4"/>
      <c r="S5" s="4"/>
      <c r="T5" s="4"/>
      <c r="U5" s="4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4"/>
      <c r="B6" s="4" t="s">
        <v>43</v>
      </c>
      <c r="C6" s="4"/>
      <c r="D6" s="86">
        <v>46789677</v>
      </c>
      <c r="E6" s="4"/>
      <c r="F6" s="4"/>
      <c r="G6" s="4"/>
      <c r="H6" s="4"/>
      <c r="I6" s="4"/>
      <c r="J6" s="4"/>
      <c r="K6" s="4"/>
      <c r="L6" s="4"/>
      <c r="M6" s="5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4"/>
      <c r="B7" s="4"/>
      <c r="C7" s="4"/>
      <c r="D7" s="7"/>
      <c r="E7" s="4"/>
      <c r="F7" s="4"/>
      <c r="G7" s="4"/>
      <c r="H7" s="4"/>
      <c r="I7" s="4"/>
      <c r="J7" s="4"/>
      <c r="K7" s="4"/>
      <c r="L7" s="4"/>
      <c r="M7" s="5"/>
      <c r="N7" s="4"/>
      <c r="O7" s="4"/>
      <c r="P7" s="4"/>
      <c r="Q7" s="4"/>
      <c r="R7" s="4"/>
      <c r="S7" s="4"/>
      <c r="T7" s="4"/>
      <c r="U7" s="4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4"/>
      <c r="B8" s="4" t="s">
        <v>44</v>
      </c>
      <c r="C8" s="4"/>
      <c r="D8" s="283" t="s">
        <v>125</v>
      </c>
      <c r="E8" s="284"/>
      <c r="F8" s="284"/>
      <c r="G8" s="284"/>
      <c r="H8" s="284"/>
      <c r="I8" s="284"/>
      <c r="J8" s="284"/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"/>
      <c r="O9" s="4"/>
      <c r="P9" s="4"/>
      <c r="Q9" s="4"/>
      <c r="R9" s="4"/>
      <c r="S9" s="4"/>
      <c r="T9" s="4"/>
      <c r="U9" s="4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4"/>
      <c r="B10" s="264" t="s">
        <v>37</v>
      </c>
      <c r="C10" s="288" t="s">
        <v>38</v>
      </c>
      <c r="D10" s="239" t="s">
        <v>97</v>
      </c>
      <c r="E10" s="240"/>
      <c r="F10" s="240"/>
      <c r="G10" s="240"/>
      <c r="H10" s="240"/>
      <c r="I10" s="241"/>
      <c r="J10" s="239" t="s">
        <v>100</v>
      </c>
      <c r="K10" s="240"/>
      <c r="L10" s="240"/>
      <c r="M10" s="240"/>
      <c r="N10" s="240"/>
      <c r="O10" s="241"/>
      <c r="P10" s="239" t="s">
        <v>98</v>
      </c>
      <c r="Q10" s="240"/>
      <c r="R10" s="240"/>
      <c r="S10" s="240"/>
      <c r="T10" s="240"/>
      <c r="U10" s="241"/>
      <c r="V10" s="239" t="s">
        <v>99</v>
      </c>
      <c r="W10" s="240"/>
      <c r="X10" s="240"/>
      <c r="Y10" s="240"/>
      <c r="Z10" s="240"/>
      <c r="AA10" s="241"/>
      <c r="AB10" s="301" t="s">
        <v>95</v>
      </c>
      <c r="AC10" s="3"/>
      <c r="AD10" s="3"/>
    </row>
    <row r="11" spans="1:30" ht="30.75" customHeight="1" thickBot="1" x14ac:dyDescent="0.3">
      <c r="A11" s="4"/>
      <c r="B11" s="265"/>
      <c r="C11" s="289"/>
      <c r="D11" s="242" t="s">
        <v>39</v>
      </c>
      <c r="E11" s="243"/>
      <c r="F11" s="243"/>
      <c r="G11" s="244"/>
      <c r="H11" s="8" t="s">
        <v>40</v>
      </c>
      <c r="I11" s="8" t="s">
        <v>59</v>
      </c>
      <c r="J11" s="242" t="s">
        <v>39</v>
      </c>
      <c r="K11" s="243"/>
      <c r="L11" s="243"/>
      <c r="M11" s="244"/>
      <c r="N11" s="8" t="s">
        <v>40</v>
      </c>
      <c r="O11" s="8" t="s">
        <v>59</v>
      </c>
      <c r="P11" s="242" t="s">
        <v>39</v>
      </c>
      <c r="Q11" s="243"/>
      <c r="R11" s="243"/>
      <c r="S11" s="244"/>
      <c r="T11" s="8" t="s">
        <v>40</v>
      </c>
      <c r="U11" s="8" t="s">
        <v>59</v>
      </c>
      <c r="V11" s="242" t="s">
        <v>39</v>
      </c>
      <c r="W11" s="243"/>
      <c r="X11" s="243"/>
      <c r="Y11" s="244"/>
      <c r="Z11" s="8" t="s">
        <v>40</v>
      </c>
      <c r="AA11" s="8" t="s">
        <v>59</v>
      </c>
      <c r="AB11" s="302"/>
      <c r="AC11" s="3"/>
      <c r="AD11" s="3"/>
    </row>
    <row r="12" spans="1:30" ht="15.75" customHeight="1" thickBot="1" x14ac:dyDescent="0.3">
      <c r="A12" s="4"/>
      <c r="B12" s="265"/>
      <c r="C12" s="290"/>
      <c r="D12" s="245" t="s">
        <v>60</v>
      </c>
      <c r="E12" s="246"/>
      <c r="F12" s="246"/>
      <c r="G12" s="246"/>
      <c r="H12" s="246"/>
      <c r="I12" s="247"/>
      <c r="J12" s="245" t="s">
        <v>60</v>
      </c>
      <c r="K12" s="246"/>
      <c r="L12" s="246"/>
      <c r="M12" s="246"/>
      <c r="N12" s="246"/>
      <c r="O12" s="247"/>
      <c r="P12" s="245" t="s">
        <v>60</v>
      </c>
      <c r="Q12" s="246"/>
      <c r="R12" s="246"/>
      <c r="S12" s="246"/>
      <c r="T12" s="246"/>
      <c r="U12" s="247"/>
      <c r="V12" s="245" t="s">
        <v>60</v>
      </c>
      <c r="W12" s="246"/>
      <c r="X12" s="246"/>
      <c r="Y12" s="246"/>
      <c r="Z12" s="246"/>
      <c r="AA12" s="247"/>
      <c r="AB12" s="302"/>
      <c r="AC12" s="3"/>
      <c r="AD12" s="3"/>
    </row>
    <row r="13" spans="1:30" ht="15.75" customHeight="1" thickBot="1" x14ac:dyDescent="0.3">
      <c r="A13" s="4"/>
      <c r="B13" s="266"/>
      <c r="C13" s="291"/>
      <c r="D13" s="248" t="s">
        <v>56</v>
      </c>
      <c r="E13" s="249"/>
      <c r="F13" s="249"/>
      <c r="G13" s="250" t="s">
        <v>61</v>
      </c>
      <c r="H13" s="252" t="s">
        <v>64</v>
      </c>
      <c r="I13" s="254" t="s">
        <v>60</v>
      </c>
      <c r="J13" s="248" t="s">
        <v>56</v>
      </c>
      <c r="K13" s="249"/>
      <c r="L13" s="249"/>
      <c r="M13" s="250" t="s">
        <v>61</v>
      </c>
      <c r="N13" s="252" t="s">
        <v>64</v>
      </c>
      <c r="O13" s="254" t="s">
        <v>60</v>
      </c>
      <c r="P13" s="248" t="s">
        <v>56</v>
      </c>
      <c r="Q13" s="249"/>
      <c r="R13" s="249"/>
      <c r="S13" s="250" t="s">
        <v>61</v>
      </c>
      <c r="T13" s="252" t="s">
        <v>64</v>
      </c>
      <c r="U13" s="254" t="s">
        <v>60</v>
      </c>
      <c r="V13" s="248" t="s">
        <v>56</v>
      </c>
      <c r="W13" s="249"/>
      <c r="X13" s="249"/>
      <c r="Y13" s="250" t="s">
        <v>61</v>
      </c>
      <c r="Z13" s="252" t="s">
        <v>64</v>
      </c>
      <c r="AA13" s="254" t="s">
        <v>60</v>
      </c>
      <c r="AB13" s="302"/>
      <c r="AC13" s="3"/>
      <c r="AD13" s="3"/>
    </row>
    <row r="14" spans="1:30" ht="15.75" thickBot="1" x14ac:dyDescent="0.3">
      <c r="A14" s="4"/>
      <c r="B14" s="9"/>
      <c r="C14" s="10"/>
      <c r="D14" s="137" t="s">
        <v>57</v>
      </c>
      <c r="E14" s="138" t="s">
        <v>86</v>
      </c>
      <c r="F14" s="138" t="s">
        <v>58</v>
      </c>
      <c r="G14" s="251"/>
      <c r="H14" s="253"/>
      <c r="I14" s="255"/>
      <c r="J14" s="137" t="s">
        <v>57</v>
      </c>
      <c r="K14" s="138" t="s">
        <v>86</v>
      </c>
      <c r="L14" s="138" t="s">
        <v>58</v>
      </c>
      <c r="M14" s="251"/>
      <c r="N14" s="253"/>
      <c r="O14" s="255"/>
      <c r="P14" s="137" t="s">
        <v>57</v>
      </c>
      <c r="Q14" s="138" t="s">
        <v>86</v>
      </c>
      <c r="R14" s="138" t="s">
        <v>58</v>
      </c>
      <c r="S14" s="251"/>
      <c r="T14" s="253"/>
      <c r="U14" s="255"/>
      <c r="V14" s="137" t="s">
        <v>57</v>
      </c>
      <c r="W14" s="138" t="s">
        <v>86</v>
      </c>
      <c r="X14" s="138" t="s">
        <v>58</v>
      </c>
      <c r="Y14" s="251"/>
      <c r="Z14" s="253"/>
      <c r="AA14" s="255"/>
      <c r="AB14" s="303"/>
      <c r="AC14" s="3"/>
      <c r="AD14" s="3"/>
    </row>
    <row r="15" spans="1:30" x14ac:dyDescent="0.25">
      <c r="A15" s="4"/>
      <c r="B15" s="34" t="s">
        <v>0</v>
      </c>
      <c r="C15" s="123" t="s">
        <v>51</v>
      </c>
      <c r="D15" s="11"/>
      <c r="E15" s="12"/>
      <c r="F15" s="54">
        <v>2043.4</v>
      </c>
      <c r="G15" s="61">
        <f>SUM(D15:F15)</f>
        <v>2043.4</v>
      </c>
      <c r="H15" s="64">
        <v>9.3147000000000002</v>
      </c>
      <c r="I15" s="13">
        <f>G15+H15</f>
        <v>2052.7147</v>
      </c>
      <c r="J15" s="160"/>
      <c r="K15" s="161"/>
      <c r="L15" s="162">
        <v>2300</v>
      </c>
      <c r="M15" s="163">
        <f t="shared" ref="M15:M24" si="0">SUM(J15:L15)</f>
        <v>2300</v>
      </c>
      <c r="N15" s="164"/>
      <c r="O15" s="165">
        <f>M15+N15</f>
        <v>2300</v>
      </c>
      <c r="P15" s="11"/>
      <c r="Q15" s="12"/>
      <c r="R15" s="155">
        <v>1124.348</v>
      </c>
      <c r="S15" s="61">
        <f>SUM(P15:R15)</f>
        <v>1124.348</v>
      </c>
      <c r="T15" s="64">
        <v>3.6419999999999999</v>
      </c>
      <c r="U15" s="13">
        <f>S15+T15</f>
        <v>1127.99</v>
      </c>
      <c r="V15" s="11"/>
      <c r="W15" s="12"/>
      <c r="X15" s="54">
        <v>2400</v>
      </c>
      <c r="Y15" s="61">
        <f>SUM(V15:X15)</f>
        <v>2400</v>
      </c>
      <c r="Z15" s="64"/>
      <c r="AA15" s="13">
        <f>Y15+Z15</f>
        <v>2400</v>
      </c>
      <c r="AB15" s="141">
        <f>(AA15/O15)</f>
        <v>1.0434782608695652</v>
      </c>
      <c r="AC15" s="3"/>
      <c r="AD15" s="3"/>
    </row>
    <row r="16" spans="1:30" x14ac:dyDescent="0.25">
      <c r="A16" s="4"/>
      <c r="B16" s="14" t="s">
        <v>1</v>
      </c>
      <c r="C16" s="124" t="s">
        <v>104</v>
      </c>
      <c r="D16" s="55">
        <v>8185.2</v>
      </c>
      <c r="E16" s="15"/>
      <c r="F16" s="15"/>
      <c r="G16" s="62">
        <f t="shared" ref="G16:G24" si="1">SUM(D16:F16)</f>
        <v>8185.2</v>
      </c>
      <c r="H16" s="65"/>
      <c r="I16" s="13">
        <f t="shared" ref="I16:I24" si="2">G16+H16</f>
        <v>8185.2</v>
      </c>
      <c r="J16" s="166">
        <f>8878.8+86</f>
        <v>8964.7999999999993</v>
      </c>
      <c r="K16" s="167"/>
      <c r="L16" s="167"/>
      <c r="M16" s="168">
        <f t="shared" si="0"/>
        <v>8964.7999999999993</v>
      </c>
      <c r="N16" s="169"/>
      <c r="O16" s="165">
        <f t="shared" ref="O16:O21" si="3">M16+N16</f>
        <v>8964.7999999999993</v>
      </c>
      <c r="P16" s="55">
        <v>4878.8</v>
      </c>
      <c r="Q16" s="154"/>
      <c r="R16" s="15"/>
      <c r="S16" s="62">
        <f t="shared" ref="S16:S24" si="4">SUM(P16:R16)</f>
        <v>4878.8</v>
      </c>
      <c r="T16" s="65"/>
      <c r="U16" s="13">
        <f t="shared" ref="U16:U21" si="5">S16+T16</f>
        <v>4878.8</v>
      </c>
      <c r="V16" s="55">
        <v>9629.9</v>
      </c>
      <c r="W16" s="15"/>
      <c r="X16" s="15"/>
      <c r="Y16" s="62">
        <f t="shared" ref="Y16:Y24" si="6">SUM(V16:X16)</f>
        <v>9629.9</v>
      </c>
      <c r="Z16" s="65"/>
      <c r="AA16" s="13">
        <f t="shared" ref="AA16:AA21" si="7">Y16+Z16</f>
        <v>9629.9</v>
      </c>
      <c r="AB16" s="141">
        <f t="shared" ref="AB16:AB25" si="8">(AA16/O16)</f>
        <v>1.0741901659825095</v>
      </c>
      <c r="AC16" s="3"/>
      <c r="AD16" s="3"/>
    </row>
    <row r="17" spans="1:30" x14ac:dyDescent="0.25">
      <c r="A17" s="4"/>
      <c r="B17" s="14" t="s">
        <v>3</v>
      </c>
      <c r="C17" s="125" t="s">
        <v>103</v>
      </c>
      <c r="D17" s="56">
        <v>853.7</v>
      </c>
      <c r="E17" s="16"/>
      <c r="F17" s="16"/>
      <c r="G17" s="62">
        <f t="shared" si="1"/>
        <v>853.7</v>
      </c>
      <c r="H17" s="66"/>
      <c r="I17" s="13">
        <f t="shared" si="2"/>
        <v>853.7</v>
      </c>
      <c r="J17" s="170">
        <f>191.1+230.7</f>
        <v>421.79999999999995</v>
      </c>
      <c r="K17" s="171"/>
      <c r="L17" s="171"/>
      <c r="M17" s="168">
        <f t="shared" si="0"/>
        <v>421.79999999999995</v>
      </c>
      <c r="N17" s="172"/>
      <c r="O17" s="165">
        <f t="shared" si="3"/>
        <v>421.79999999999995</v>
      </c>
      <c r="P17" s="56">
        <v>99.6</v>
      </c>
      <c r="Q17" s="16"/>
      <c r="R17" s="16"/>
      <c r="S17" s="62">
        <f t="shared" si="4"/>
        <v>99.6</v>
      </c>
      <c r="T17" s="66"/>
      <c r="U17" s="13">
        <f t="shared" si="5"/>
        <v>99.6</v>
      </c>
      <c r="V17" s="56">
        <f>200.5+50</f>
        <v>250.5</v>
      </c>
      <c r="W17" s="16"/>
      <c r="X17" s="16"/>
      <c r="Y17" s="62">
        <f t="shared" si="6"/>
        <v>250.5</v>
      </c>
      <c r="Z17" s="66"/>
      <c r="AA17" s="13">
        <f t="shared" si="7"/>
        <v>250.5</v>
      </c>
      <c r="AB17" s="141">
        <f t="shared" si="8"/>
        <v>0.59388335704125184</v>
      </c>
      <c r="AC17" s="3"/>
      <c r="AD17" s="3"/>
    </row>
    <row r="18" spans="1:30" x14ac:dyDescent="0.25">
      <c r="A18" s="4"/>
      <c r="B18" s="14" t="s">
        <v>101</v>
      </c>
      <c r="C18" s="214" t="s">
        <v>102</v>
      </c>
      <c r="D18" s="56"/>
      <c r="E18" s="16"/>
      <c r="F18" s="16"/>
      <c r="G18" s="62">
        <f t="shared" si="1"/>
        <v>0</v>
      </c>
      <c r="H18" s="65"/>
      <c r="I18" s="13">
        <f t="shared" si="2"/>
        <v>0</v>
      </c>
      <c r="J18" s="170"/>
      <c r="K18" s="171"/>
      <c r="L18" s="171"/>
      <c r="M18" s="168">
        <f t="shared" si="0"/>
        <v>0</v>
      </c>
      <c r="N18" s="169"/>
      <c r="O18" s="165">
        <f t="shared" si="3"/>
        <v>0</v>
      </c>
      <c r="P18" s="56"/>
      <c r="Q18" s="16"/>
      <c r="R18" s="16"/>
      <c r="S18" s="62">
        <f t="shared" si="4"/>
        <v>0</v>
      </c>
      <c r="T18" s="65"/>
      <c r="U18" s="13">
        <f t="shared" si="5"/>
        <v>0</v>
      </c>
      <c r="V18" s="56">
        <v>9785.7999999999993</v>
      </c>
      <c r="W18" s="16"/>
      <c r="X18" s="16"/>
      <c r="Y18" s="62">
        <f t="shared" si="6"/>
        <v>9785.7999999999993</v>
      </c>
      <c r="Z18" s="65"/>
      <c r="AA18" s="13">
        <f t="shared" si="7"/>
        <v>9785.7999999999993</v>
      </c>
      <c r="AB18" s="141"/>
      <c r="AC18" s="3"/>
      <c r="AD18" s="3"/>
    </row>
    <row r="19" spans="1:30" x14ac:dyDescent="0.25">
      <c r="A19" s="4"/>
      <c r="B19" s="14" t="s">
        <v>5</v>
      </c>
      <c r="C19" s="126" t="s">
        <v>52</v>
      </c>
      <c r="D19" s="17"/>
      <c r="E19" s="57">
        <v>65626.27</v>
      </c>
      <c r="F19" s="16"/>
      <c r="G19" s="62">
        <f t="shared" si="1"/>
        <v>65626.27</v>
      </c>
      <c r="H19" s="64"/>
      <c r="I19" s="13">
        <f t="shared" si="2"/>
        <v>65626.27</v>
      </c>
      <c r="J19" s="173"/>
      <c r="K19" s="174">
        <v>64000</v>
      </c>
      <c r="L19" s="171"/>
      <c r="M19" s="168">
        <f t="shared" si="0"/>
        <v>64000</v>
      </c>
      <c r="N19" s="164"/>
      <c r="O19" s="165">
        <f t="shared" si="3"/>
        <v>64000</v>
      </c>
      <c r="P19" s="17"/>
      <c r="Q19" s="57">
        <v>34194.525000000001</v>
      </c>
      <c r="R19" s="16"/>
      <c r="S19" s="62">
        <f t="shared" si="4"/>
        <v>34194.525000000001</v>
      </c>
      <c r="T19" s="64"/>
      <c r="U19" s="13">
        <f t="shared" si="5"/>
        <v>34194.525000000001</v>
      </c>
      <c r="V19" s="17"/>
      <c r="W19" s="57">
        <v>64900</v>
      </c>
      <c r="X19" s="16"/>
      <c r="Y19" s="62">
        <f t="shared" si="6"/>
        <v>64900</v>
      </c>
      <c r="Z19" s="64"/>
      <c r="AA19" s="13">
        <f t="shared" si="7"/>
        <v>64900</v>
      </c>
      <c r="AB19" s="141">
        <f t="shared" si="8"/>
        <v>1.0140625000000001</v>
      </c>
      <c r="AC19" s="3"/>
      <c r="AD19" s="3"/>
    </row>
    <row r="20" spans="1:30" ht="15.75" thickBot="1" x14ac:dyDescent="0.3">
      <c r="A20" s="4"/>
      <c r="B20" s="14" t="s">
        <v>7</v>
      </c>
      <c r="C20" s="39" t="s">
        <v>45</v>
      </c>
      <c r="D20" s="18"/>
      <c r="E20" s="16"/>
      <c r="F20" s="58">
        <v>895.5</v>
      </c>
      <c r="G20" s="63">
        <f t="shared" si="1"/>
        <v>895.5</v>
      </c>
      <c r="H20" s="67"/>
      <c r="I20" s="13">
        <f t="shared" si="2"/>
        <v>895.5</v>
      </c>
      <c r="J20" s="175"/>
      <c r="K20" s="171"/>
      <c r="L20" s="176">
        <v>895.5</v>
      </c>
      <c r="M20" s="168">
        <f t="shared" si="0"/>
        <v>895.5</v>
      </c>
      <c r="N20" s="177"/>
      <c r="O20" s="165">
        <f t="shared" si="3"/>
        <v>895.5</v>
      </c>
      <c r="P20" s="18"/>
      <c r="Q20" s="16"/>
      <c r="R20" s="58">
        <v>215.02699999999999</v>
      </c>
      <c r="S20" s="62">
        <f t="shared" si="4"/>
        <v>215.02699999999999</v>
      </c>
      <c r="T20" s="67"/>
      <c r="U20" s="13">
        <f t="shared" si="5"/>
        <v>215.02699999999999</v>
      </c>
      <c r="V20" s="18"/>
      <c r="W20" s="16"/>
      <c r="X20" s="58">
        <v>800</v>
      </c>
      <c r="Y20" s="62">
        <f t="shared" si="6"/>
        <v>800</v>
      </c>
      <c r="Z20" s="67"/>
      <c r="AA20" s="13">
        <f t="shared" si="7"/>
        <v>800</v>
      </c>
      <c r="AB20" s="141">
        <f t="shared" si="8"/>
        <v>0.89335566722501392</v>
      </c>
      <c r="AC20" s="3"/>
      <c r="AD20" s="3"/>
    </row>
    <row r="21" spans="1:30" ht="15.75" thickBot="1" x14ac:dyDescent="0.3">
      <c r="A21" s="4"/>
      <c r="B21" s="14" t="s">
        <v>9</v>
      </c>
      <c r="C21" s="127" t="s">
        <v>46</v>
      </c>
      <c r="D21" s="17"/>
      <c r="E21" s="15"/>
      <c r="F21" s="226">
        <v>496.387</v>
      </c>
      <c r="G21" s="227">
        <f>F21</f>
        <v>496.387</v>
      </c>
      <c r="H21" s="67"/>
      <c r="I21" s="13">
        <f t="shared" si="2"/>
        <v>496.387</v>
      </c>
      <c r="J21" s="173"/>
      <c r="K21" s="167"/>
      <c r="L21" s="178">
        <v>250</v>
      </c>
      <c r="M21" s="168">
        <f t="shared" si="0"/>
        <v>250</v>
      </c>
      <c r="N21" s="177"/>
      <c r="O21" s="165">
        <f t="shared" si="3"/>
        <v>250</v>
      </c>
      <c r="P21" s="17"/>
      <c r="Q21" s="15"/>
      <c r="R21" s="59">
        <v>197.22300000000001</v>
      </c>
      <c r="S21" s="62">
        <f t="shared" si="4"/>
        <v>197.22300000000001</v>
      </c>
      <c r="T21" s="67"/>
      <c r="U21" s="13">
        <f t="shared" si="5"/>
        <v>197.22300000000001</v>
      </c>
      <c r="V21" s="17"/>
      <c r="W21" s="15"/>
      <c r="X21" s="59">
        <v>500</v>
      </c>
      <c r="Y21" s="62">
        <f t="shared" si="6"/>
        <v>500</v>
      </c>
      <c r="Z21" s="67"/>
      <c r="AA21" s="13">
        <f t="shared" si="7"/>
        <v>500</v>
      </c>
      <c r="AB21" s="141">
        <f t="shared" si="8"/>
        <v>2</v>
      </c>
      <c r="AC21" s="3"/>
      <c r="AD21" s="3"/>
    </row>
    <row r="22" spans="1:30" x14ac:dyDescent="0.25">
      <c r="A22" s="4"/>
      <c r="B22" s="14" t="s">
        <v>11</v>
      </c>
      <c r="C22" s="38" t="s">
        <v>2</v>
      </c>
      <c r="D22" s="17"/>
      <c r="E22" s="15"/>
      <c r="F22" s="59">
        <v>774.60799999999995</v>
      </c>
      <c r="G22" s="61">
        <f t="shared" si="1"/>
        <v>774.60799999999995</v>
      </c>
      <c r="H22" s="68">
        <v>275.76</v>
      </c>
      <c r="I22" s="13">
        <f>G22+H22</f>
        <v>1050.3679999999999</v>
      </c>
      <c r="J22" s="173"/>
      <c r="K22" s="167"/>
      <c r="L22" s="178">
        <v>200</v>
      </c>
      <c r="M22" s="168">
        <f t="shared" si="0"/>
        <v>200</v>
      </c>
      <c r="N22" s="179">
        <v>200</v>
      </c>
      <c r="O22" s="165">
        <f>M22+N22</f>
        <v>400</v>
      </c>
      <c r="P22" s="17"/>
      <c r="Q22" s="15"/>
      <c r="R22" s="59">
        <v>239.70699999999999</v>
      </c>
      <c r="S22" s="62">
        <f t="shared" si="4"/>
        <v>239.70699999999999</v>
      </c>
      <c r="T22" s="68">
        <v>146.75700000000001</v>
      </c>
      <c r="U22" s="13">
        <f>S22+T22</f>
        <v>386.464</v>
      </c>
      <c r="V22" s="17"/>
      <c r="W22" s="15"/>
      <c r="X22" s="59">
        <v>300</v>
      </c>
      <c r="Y22" s="62">
        <f t="shared" si="6"/>
        <v>300</v>
      </c>
      <c r="Z22" s="68">
        <v>200</v>
      </c>
      <c r="AA22" s="13">
        <f>Y22+Z22</f>
        <v>500</v>
      </c>
      <c r="AB22" s="141">
        <f t="shared" si="8"/>
        <v>1.25</v>
      </c>
      <c r="AC22" s="3"/>
      <c r="AD22" s="3"/>
    </row>
    <row r="23" spans="1:30" x14ac:dyDescent="0.25">
      <c r="A23" s="4"/>
      <c r="B23" s="14" t="s">
        <v>13</v>
      </c>
      <c r="C23" s="38" t="s">
        <v>4</v>
      </c>
      <c r="D23" s="17"/>
      <c r="E23" s="15"/>
      <c r="F23" s="59"/>
      <c r="G23" s="62">
        <f t="shared" si="1"/>
        <v>0</v>
      </c>
      <c r="H23" s="68">
        <v>275.76400000000001</v>
      </c>
      <c r="I23" s="13">
        <f t="shared" si="2"/>
        <v>275.76400000000001</v>
      </c>
      <c r="J23" s="173"/>
      <c r="K23" s="167"/>
      <c r="L23" s="178"/>
      <c r="M23" s="168">
        <f t="shared" si="0"/>
        <v>0</v>
      </c>
      <c r="N23" s="179">
        <v>200</v>
      </c>
      <c r="O23" s="165">
        <f t="shared" ref="O23:O24" si="9">M23+N23</f>
        <v>200</v>
      </c>
      <c r="P23" s="17"/>
      <c r="Q23" s="15"/>
      <c r="R23" s="59"/>
      <c r="S23" s="62">
        <f t="shared" si="4"/>
        <v>0</v>
      </c>
      <c r="T23" s="68">
        <v>146.75700000000001</v>
      </c>
      <c r="U23" s="13">
        <f t="shared" ref="U23:U24" si="10">S23+T23</f>
        <v>146.75700000000001</v>
      </c>
      <c r="V23" s="17"/>
      <c r="W23" s="15"/>
      <c r="X23" s="59"/>
      <c r="Y23" s="62">
        <f t="shared" si="6"/>
        <v>0</v>
      </c>
      <c r="Z23" s="68">
        <v>200</v>
      </c>
      <c r="AA23" s="13">
        <f t="shared" ref="AA23:AA24" si="11">Y23+Z23</f>
        <v>200</v>
      </c>
      <c r="AB23" s="141">
        <f t="shared" si="8"/>
        <v>1</v>
      </c>
      <c r="AC23" s="3"/>
      <c r="AD23" s="3"/>
    </row>
    <row r="24" spans="1:30" ht="15.75" thickBot="1" x14ac:dyDescent="0.3">
      <c r="A24" s="4"/>
      <c r="B24" s="128" t="s">
        <v>15</v>
      </c>
      <c r="C24" s="129" t="s">
        <v>6</v>
      </c>
      <c r="D24" s="20"/>
      <c r="E24" s="21"/>
      <c r="F24" s="60"/>
      <c r="G24" s="63">
        <f t="shared" si="1"/>
        <v>0</v>
      </c>
      <c r="H24" s="69"/>
      <c r="I24" s="22">
        <f t="shared" si="2"/>
        <v>0</v>
      </c>
      <c r="J24" s="180"/>
      <c r="K24" s="181"/>
      <c r="L24" s="182"/>
      <c r="M24" s="183">
        <f t="shared" si="0"/>
        <v>0</v>
      </c>
      <c r="N24" s="184"/>
      <c r="O24" s="185">
        <f t="shared" si="9"/>
        <v>0</v>
      </c>
      <c r="P24" s="20"/>
      <c r="Q24" s="21"/>
      <c r="R24" s="60"/>
      <c r="S24" s="63">
        <f t="shared" si="4"/>
        <v>0</v>
      </c>
      <c r="T24" s="69"/>
      <c r="U24" s="22">
        <f t="shared" si="10"/>
        <v>0</v>
      </c>
      <c r="V24" s="20"/>
      <c r="W24" s="21"/>
      <c r="X24" s="60"/>
      <c r="Y24" s="63">
        <f t="shared" si="6"/>
        <v>0</v>
      </c>
      <c r="Z24" s="69"/>
      <c r="AA24" s="22">
        <f t="shared" si="11"/>
        <v>0</v>
      </c>
      <c r="AB24" s="144" t="e">
        <f t="shared" si="8"/>
        <v>#DIV/0!</v>
      </c>
      <c r="AC24" s="3"/>
      <c r="AD24" s="3"/>
    </row>
    <row r="25" spans="1:30" ht="15.75" thickBot="1" x14ac:dyDescent="0.3">
      <c r="A25" s="4"/>
      <c r="B25" s="23" t="s">
        <v>17</v>
      </c>
      <c r="C25" s="24" t="s">
        <v>8</v>
      </c>
      <c r="D25" s="25">
        <f>SUM(D15:D22)</f>
        <v>9038.9</v>
      </c>
      <c r="E25" s="26">
        <f>SUM(E15:E22)</f>
        <v>65626.27</v>
      </c>
      <c r="F25" s="26">
        <f>SUM(F15:F22)</f>
        <v>4209.8950000000004</v>
      </c>
      <c r="G25" s="27">
        <f>SUM(D25:F25)</f>
        <v>78875.065000000002</v>
      </c>
      <c r="H25" s="28">
        <f>SUM(H15:H22)</f>
        <v>285.07470000000001</v>
      </c>
      <c r="I25" s="28">
        <f>SUM(I15:I22)</f>
        <v>79160.139700000014</v>
      </c>
      <c r="J25" s="186">
        <f>SUM(J15:J22)</f>
        <v>9386.5999999999985</v>
      </c>
      <c r="K25" s="187">
        <f>SUM(K15:K22)</f>
        <v>64000</v>
      </c>
      <c r="L25" s="187">
        <f>SUM(L15:L22)</f>
        <v>3645.5</v>
      </c>
      <c r="M25" s="188">
        <f>SUM(J25:L25)</f>
        <v>77032.100000000006</v>
      </c>
      <c r="N25" s="189">
        <f>SUM(N15:N22)</f>
        <v>200</v>
      </c>
      <c r="O25" s="189">
        <f>SUM(O15:O22)</f>
        <v>77232.100000000006</v>
      </c>
      <c r="P25" s="25">
        <f>SUM(P15:P22)</f>
        <v>4978.4000000000005</v>
      </c>
      <c r="Q25" s="26">
        <f>SUM(Q15:Q22)</f>
        <v>34194.525000000001</v>
      </c>
      <c r="R25" s="26">
        <f>SUM(R15:R22)</f>
        <v>1776.3049999999998</v>
      </c>
      <c r="S25" s="27">
        <f>SUM(P25:R25)</f>
        <v>40949.230000000003</v>
      </c>
      <c r="T25" s="28">
        <f>SUM(T15:T22)</f>
        <v>150.399</v>
      </c>
      <c r="U25" s="28">
        <f>SUM(U15:U22)</f>
        <v>41099.629000000001</v>
      </c>
      <c r="V25" s="25">
        <f>SUM(V15:V22)</f>
        <v>19666.199999999997</v>
      </c>
      <c r="W25" s="26">
        <f>SUM(W15:W22)</f>
        <v>64900</v>
      </c>
      <c r="X25" s="26">
        <f>SUM(X15:X22)</f>
        <v>4000</v>
      </c>
      <c r="Y25" s="27">
        <f>SUM(V25:X25)</f>
        <v>88566.2</v>
      </c>
      <c r="Z25" s="28">
        <f>SUM(Z15:Z22)</f>
        <v>200</v>
      </c>
      <c r="AA25" s="28">
        <f>SUM(AA15:AA22)</f>
        <v>88766.2</v>
      </c>
      <c r="AB25" s="145">
        <f t="shared" si="8"/>
        <v>1.1493433429882134</v>
      </c>
      <c r="AC25" s="3"/>
      <c r="AD25" s="3"/>
    </row>
    <row r="26" spans="1:30" ht="15.75" customHeight="1" thickBot="1" x14ac:dyDescent="0.3">
      <c r="A26" s="4"/>
      <c r="B26" s="29"/>
      <c r="C26" s="30"/>
      <c r="D26" s="256" t="s">
        <v>66</v>
      </c>
      <c r="E26" s="257"/>
      <c r="F26" s="257"/>
      <c r="G26" s="258"/>
      <c r="H26" s="258"/>
      <c r="I26" s="259"/>
      <c r="J26" s="269" t="s">
        <v>66</v>
      </c>
      <c r="K26" s="270"/>
      <c r="L26" s="270"/>
      <c r="M26" s="271"/>
      <c r="N26" s="271"/>
      <c r="O26" s="272"/>
      <c r="P26" s="256" t="s">
        <v>66</v>
      </c>
      <c r="Q26" s="257"/>
      <c r="R26" s="257"/>
      <c r="S26" s="258"/>
      <c r="T26" s="258"/>
      <c r="U26" s="259"/>
      <c r="V26" s="256" t="s">
        <v>66</v>
      </c>
      <c r="W26" s="257"/>
      <c r="X26" s="257"/>
      <c r="Y26" s="258"/>
      <c r="Z26" s="258"/>
      <c r="AA26" s="259"/>
      <c r="AB26" s="297" t="s">
        <v>95</v>
      </c>
      <c r="AC26" s="3"/>
      <c r="AD26" s="3"/>
    </row>
    <row r="27" spans="1:30" ht="15.75" thickBot="1" x14ac:dyDescent="0.3">
      <c r="A27" s="4"/>
      <c r="B27" s="267" t="s">
        <v>37</v>
      </c>
      <c r="C27" s="288" t="s">
        <v>38</v>
      </c>
      <c r="D27" s="260" t="s">
        <v>67</v>
      </c>
      <c r="E27" s="261"/>
      <c r="F27" s="261"/>
      <c r="G27" s="262" t="s">
        <v>62</v>
      </c>
      <c r="H27" s="292" t="s">
        <v>65</v>
      </c>
      <c r="I27" s="294" t="s">
        <v>66</v>
      </c>
      <c r="J27" s="273" t="s">
        <v>67</v>
      </c>
      <c r="K27" s="274"/>
      <c r="L27" s="274"/>
      <c r="M27" s="275" t="s">
        <v>62</v>
      </c>
      <c r="N27" s="277" t="s">
        <v>65</v>
      </c>
      <c r="O27" s="279" t="s">
        <v>66</v>
      </c>
      <c r="P27" s="260" t="s">
        <v>67</v>
      </c>
      <c r="Q27" s="261"/>
      <c r="R27" s="261"/>
      <c r="S27" s="262" t="s">
        <v>62</v>
      </c>
      <c r="T27" s="292" t="s">
        <v>65</v>
      </c>
      <c r="U27" s="294" t="s">
        <v>66</v>
      </c>
      <c r="V27" s="260" t="s">
        <v>67</v>
      </c>
      <c r="W27" s="261"/>
      <c r="X27" s="261"/>
      <c r="Y27" s="262" t="s">
        <v>62</v>
      </c>
      <c r="Z27" s="292" t="s">
        <v>65</v>
      </c>
      <c r="AA27" s="294" t="s">
        <v>66</v>
      </c>
      <c r="AB27" s="298"/>
      <c r="AC27" s="3"/>
      <c r="AD27" s="3"/>
    </row>
    <row r="28" spans="1:30" ht="15.75" thickBot="1" x14ac:dyDescent="0.3">
      <c r="A28" s="4"/>
      <c r="B28" s="268"/>
      <c r="C28" s="289"/>
      <c r="D28" s="31" t="s">
        <v>53</v>
      </c>
      <c r="E28" s="32" t="s">
        <v>54</v>
      </c>
      <c r="F28" s="33" t="s">
        <v>55</v>
      </c>
      <c r="G28" s="263"/>
      <c r="H28" s="293"/>
      <c r="I28" s="295"/>
      <c r="J28" s="190" t="s">
        <v>53</v>
      </c>
      <c r="K28" s="191" t="s">
        <v>54</v>
      </c>
      <c r="L28" s="192" t="s">
        <v>55</v>
      </c>
      <c r="M28" s="276"/>
      <c r="N28" s="278"/>
      <c r="O28" s="280"/>
      <c r="P28" s="31" t="s">
        <v>53</v>
      </c>
      <c r="Q28" s="32" t="s">
        <v>54</v>
      </c>
      <c r="R28" s="33" t="s">
        <v>55</v>
      </c>
      <c r="S28" s="263"/>
      <c r="T28" s="293"/>
      <c r="U28" s="295"/>
      <c r="V28" s="31" t="s">
        <v>53</v>
      </c>
      <c r="W28" s="32" t="s">
        <v>54</v>
      </c>
      <c r="X28" s="33" t="s">
        <v>55</v>
      </c>
      <c r="Y28" s="263"/>
      <c r="Z28" s="293"/>
      <c r="AA28" s="295"/>
      <c r="AB28" s="299"/>
      <c r="AC28" s="3"/>
      <c r="AD28" s="3"/>
    </row>
    <row r="29" spans="1:30" x14ac:dyDescent="0.25">
      <c r="A29" s="4"/>
      <c r="B29" s="34" t="s">
        <v>19</v>
      </c>
      <c r="C29" s="35" t="s">
        <v>10</v>
      </c>
      <c r="D29" s="70">
        <v>967.01700000000005</v>
      </c>
      <c r="E29" s="70"/>
      <c r="F29" s="70"/>
      <c r="G29" s="71">
        <f>SUM(D29:F29)</f>
        <v>967.01700000000005</v>
      </c>
      <c r="H29" s="71"/>
      <c r="I29" s="36">
        <f>G29+H29</f>
        <v>967.01700000000005</v>
      </c>
      <c r="J29" s="201">
        <v>1050</v>
      </c>
      <c r="K29" s="202"/>
      <c r="L29" s="202"/>
      <c r="M29" s="193">
        <f>SUM(J29:L29)</f>
        <v>1050</v>
      </c>
      <c r="N29" s="193"/>
      <c r="O29" s="194">
        <f>M29+N29</f>
        <v>1050</v>
      </c>
      <c r="P29" s="79">
        <v>194.91200000000001</v>
      </c>
      <c r="Q29" s="70"/>
      <c r="R29" s="70"/>
      <c r="S29" s="71">
        <f>SUM(P29:R29)</f>
        <v>194.91200000000001</v>
      </c>
      <c r="T29" s="71"/>
      <c r="U29" s="36">
        <f>S29+T29</f>
        <v>194.91200000000001</v>
      </c>
      <c r="V29" s="79">
        <v>1300</v>
      </c>
      <c r="W29" s="70"/>
      <c r="X29" s="70"/>
      <c r="Y29" s="71">
        <f>SUM(V29:X29)</f>
        <v>1300</v>
      </c>
      <c r="Z29" s="71"/>
      <c r="AA29" s="36">
        <f>Y29+Z29</f>
        <v>1300</v>
      </c>
      <c r="AB29" s="141">
        <f t="shared" ref="AB29:AB42" si="12">(AA29/O29)</f>
        <v>1.2380952380952381</v>
      </c>
      <c r="AC29" s="3"/>
      <c r="AD29" s="3"/>
    </row>
    <row r="30" spans="1:30" x14ac:dyDescent="0.25">
      <c r="A30" s="4"/>
      <c r="B30" s="14" t="s">
        <v>20</v>
      </c>
      <c r="C30" s="37" t="s">
        <v>12</v>
      </c>
      <c r="D30" s="156">
        <v>884.2</v>
      </c>
      <c r="E30" s="72">
        <v>971.36900000000003</v>
      </c>
      <c r="F30" s="72">
        <v>2238.9459999999999</v>
      </c>
      <c r="G30" s="73">
        <f t="shared" ref="G30:G39" si="13">SUM(D30:F30)</f>
        <v>4094.5149999999999</v>
      </c>
      <c r="H30" s="74"/>
      <c r="I30" s="13">
        <f t="shared" ref="I30:I39" si="14">G30+H30</f>
        <v>4094.5149999999999</v>
      </c>
      <c r="J30" s="203">
        <f>930+20</f>
        <v>950</v>
      </c>
      <c r="K30" s="204">
        <v>680</v>
      </c>
      <c r="L30" s="204">
        <v>2500</v>
      </c>
      <c r="M30" s="195">
        <f t="shared" ref="M30:M39" si="15">SUM(J30:L30)</f>
        <v>4130</v>
      </c>
      <c r="N30" s="196">
        <v>20</v>
      </c>
      <c r="O30" s="165">
        <f t="shared" ref="O30:O39" si="16">M30+N30</f>
        <v>4150</v>
      </c>
      <c r="P30" s="80">
        <v>268.95100000000002</v>
      </c>
      <c r="Q30" s="72">
        <v>713.52099999999996</v>
      </c>
      <c r="R30" s="72">
        <v>1218.836</v>
      </c>
      <c r="S30" s="73">
        <f t="shared" ref="S30:S39" si="17">SUM(P30:R30)</f>
        <v>2201.308</v>
      </c>
      <c r="T30" s="74"/>
      <c r="U30" s="13">
        <f t="shared" ref="U30:U39" si="18">S30+T30</f>
        <v>2201.308</v>
      </c>
      <c r="V30" s="80">
        <f>950+0</f>
        <v>950</v>
      </c>
      <c r="W30" s="72">
        <v>1200</v>
      </c>
      <c r="X30" s="72">
        <v>3000</v>
      </c>
      <c r="Y30" s="73">
        <f t="shared" ref="Y30:Y39" si="19">SUM(V30:X30)</f>
        <v>5150</v>
      </c>
      <c r="Z30" s="74">
        <v>140</v>
      </c>
      <c r="AA30" s="13">
        <f t="shared" ref="AA30:AA39" si="20">Y30+Z30</f>
        <v>5290</v>
      </c>
      <c r="AB30" s="141">
        <f t="shared" si="12"/>
        <v>1.2746987951807229</v>
      </c>
      <c r="AC30" s="3"/>
      <c r="AD30" s="3"/>
    </row>
    <row r="31" spans="1:30" x14ac:dyDescent="0.25">
      <c r="A31" s="4"/>
      <c r="B31" s="14" t="s">
        <v>22</v>
      </c>
      <c r="C31" s="38" t="s">
        <v>14</v>
      </c>
      <c r="D31" s="75">
        <v>3462.6950000000002</v>
      </c>
      <c r="E31" s="75"/>
      <c r="F31" s="75"/>
      <c r="G31" s="73">
        <f t="shared" si="13"/>
        <v>3462.6950000000002</v>
      </c>
      <c r="H31" s="73">
        <v>60.9</v>
      </c>
      <c r="I31" s="13">
        <f t="shared" si="14"/>
        <v>3523.5950000000003</v>
      </c>
      <c r="J31" s="205">
        <v>3100</v>
      </c>
      <c r="K31" s="206"/>
      <c r="L31" s="207"/>
      <c r="M31" s="195">
        <f t="shared" si="15"/>
        <v>3100</v>
      </c>
      <c r="N31" s="195">
        <v>20</v>
      </c>
      <c r="O31" s="165">
        <f t="shared" si="16"/>
        <v>3120</v>
      </c>
      <c r="P31" s="81">
        <v>1811.2639999999999</v>
      </c>
      <c r="Q31" s="75"/>
      <c r="R31" s="75"/>
      <c r="S31" s="73">
        <f t="shared" si="17"/>
        <v>1811.2639999999999</v>
      </c>
      <c r="T31" s="73">
        <v>3.6419999999999999</v>
      </c>
      <c r="U31" s="13">
        <f t="shared" si="18"/>
        <v>1814.9059999999999</v>
      </c>
      <c r="V31" s="81">
        <v>3300</v>
      </c>
      <c r="W31" s="75"/>
      <c r="X31" s="75"/>
      <c r="Y31" s="73">
        <f t="shared" si="19"/>
        <v>3300</v>
      </c>
      <c r="Z31" s="73">
        <v>30</v>
      </c>
      <c r="AA31" s="13">
        <f t="shared" si="20"/>
        <v>3330</v>
      </c>
      <c r="AB31" s="141">
        <f>(AA31/O31)</f>
        <v>1.0673076923076923</v>
      </c>
      <c r="AC31" s="3"/>
      <c r="AD31" s="3"/>
    </row>
    <row r="32" spans="1:30" x14ac:dyDescent="0.25">
      <c r="A32" s="4"/>
      <c r="B32" s="14" t="s">
        <v>24</v>
      </c>
      <c r="C32" s="38" t="s">
        <v>16</v>
      </c>
      <c r="D32" s="75">
        <v>1468.1</v>
      </c>
      <c r="E32" s="75">
        <v>1139.5550000000001</v>
      </c>
      <c r="F32" s="75">
        <v>96.05</v>
      </c>
      <c r="G32" s="73">
        <f t="shared" si="13"/>
        <v>2703.7049999999999</v>
      </c>
      <c r="H32" s="73"/>
      <c r="I32" s="13">
        <f t="shared" si="14"/>
        <v>2703.7049999999999</v>
      </c>
      <c r="J32" s="205">
        <f>1600+30</f>
        <v>1630</v>
      </c>
      <c r="K32" s="207">
        <v>1400</v>
      </c>
      <c r="L32" s="207">
        <v>5</v>
      </c>
      <c r="M32" s="195">
        <f t="shared" si="15"/>
        <v>3035</v>
      </c>
      <c r="N32" s="195"/>
      <c r="O32" s="165">
        <f t="shared" si="16"/>
        <v>3035</v>
      </c>
      <c r="P32" s="81">
        <v>788.29600000000005</v>
      </c>
      <c r="Q32" s="75">
        <v>1731.182</v>
      </c>
      <c r="R32" s="75">
        <v>11</v>
      </c>
      <c r="S32" s="73">
        <f t="shared" si="17"/>
        <v>2530.4780000000001</v>
      </c>
      <c r="T32" s="73"/>
      <c r="U32" s="13">
        <f t="shared" si="18"/>
        <v>2530.4780000000001</v>
      </c>
      <c r="V32" s="81">
        <f>1992.8</f>
        <v>1992.8</v>
      </c>
      <c r="W32" s="75">
        <v>1200</v>
      </c>
      <c r="X32" s="75">
        <v>200</v>
      </c>
      <c r="Y32" s="73">
        <f t="shared" si="19"/>
        <v>3392.8</v>
      </c>
      <c r="Z32" s="73">
        <v>30</v>
      </c>
      <c r="AA32" s="13">
        <f t="shared" si="20"/>
        <v>3422.8</v>
      </c>
      <c r="AB32" s="141">
        <f t="shared" si="12"/>
        <v>1.1277759472817135</v>
      </c>
      <c r="AC32" s="3"/>
      <c r="AD32" s="3"/>
    </row>
    <row r="33" spans="1:30" x14ac:dyDescent="0.25">
      <c r="A33" s="4"/>
      <c r="B33" s="14" t="s">
        <v>26</v>
      </c>
      <c r="C33" s="38" t="s">
        <v>18</v>
      </c>
      <c r="D33" s="76">
        <f>D34+D35</f>
        <v>347</v>
      </c>
      <c r="E33" s="75">
        <f>E34+E35</f>
        <v>46651.900999999998</v>
      </c>
      <c r="F33" s="75">
        <v>6</v>
      </c>
      <c r="G33" s="73">
        <f t="shared" si="13"/>
        <v>47004.900999999998</v>
      </c>
      <c r="H33" s="73"/>
      <c r="I33" s="13">
        <f t="shared" si="14"/>
        <v>47004.900999999998</v>
      </c>
      <c r="J33" s="205">
        <v>28.8</v>
      </c>
      <c r="K33" s="207">
        <v>45087</v>
      </c>
      <c r="L33" s="207"/>
      <c r="M33" s="195">
        <f t="shared" si="15"/>
        <v>45115.8</v>
      </c>
      <c r="N33" s="195"/>
      <c r="O33" s="165">
        <f t="shared" si="16"/>
        <v>45115.8</v>
      </c>
      <c r="P33" s="82">
        <f>P34+P35</f>
        <v>114</v>
      </c>
      <c r="Q33" s="82">
        <f>Q34+Q35</f>
        <v>23451.406999999999</v>
      </c>
      <c r="R33" s="75"/>
      <c r="S33" s="73">
        <f t="shared" si="17"/>
        <v>23565.406999999999</v>
      </c>
      <c r="T33" s="73"/>
      <c r="U33" s="13">
        <f t="shared" si="18"/>
        <v>23565.406999999999</v>
      </c>
      <c r="V33" s="82">
        <f>V35+V34</f>
        <v>6368.9400000000005</v>
      </c>
      <c r="W33" s="75">
        <f>W34+W35</f>
        <v>43900</v>
      </c>
      <c r="X33" s="75"/>
      <c r="Y33" s="73">
        <f t="shared" si="19"/>
        <v>50268.94</v>
      </c>
      <c r="Z33" s="73"/>
      <c r="AA33" s="13">
        <f t="shared" si="20"/>
        <v>50268.94</v>
      </c>
      <c r="AB33" s="141">
        <f t="shared" si="12"/>
        <v>1.1142202953289091</v>
      </c>
      <c r="AC33" s="3"/>
      <c r="AD33" s="3"/>
    </row>
    <row r="34" spans="1:30" x14ac:dyDescent="0.25">
      <c r="A34" s="4"/>
      <c r="B34" s="14" t="s">
        <v>28</v>
      </c>
      <c r="C34" s="39" t="s">
        <v>105</v>
      </c>
      <c r="D34" s="76">
        <v>145.4</v>
      </c>
      <c r="E34" s="75">
        <v>45800.951000000001</v>
      </c>
      <c r="F34" s="75"/>
      <c r="G34" s="73">
        <f t="shared" si="13"/>
        <v>45946.351000000002</v>
      </c>
      <c r="H34" s="73"/>
      <c r="I34" s="13">
        <f t="shared" si="14"/>
        <v>45946.351000000002</v>
      </c>
      <c r="J34" s="205"/>
      <c r="K34" s="207">
        <v>44477</v>
      </c>
      <c r="L34" s="207"/>
      <c r="M34" s="195">
        <f t="shared" si="15"/>
        <v>44477</v>
      </c>
      <c r="N34" s="195"/>
      <c r="O34" s="165">
        <f t="shared" si="16"/>
        <v>44477</v>
      </c>
      <c r="P34" s="82"/>
      <c r="Q34" s="75">
        <v>22617.807000000001</v>
      </c>
      <c r="R34" s="75"/>
      <c r="S34" s="73">
        <f t="shared" si="17"/>
        <v>22617.807000000001</v>
      </c>
      <c r="T34" s="73"/>
      <c r="U34" s="13">
        <f t="shared" si="18"/>
        <v>22617.807000000001</v>
      </c>
      <c r="V34" s="82">
        <v>6316.14</v>
      </c>
      <c r="W34" s="75">
        <v>43200</v>
      </c>
      <c r="X34" s="75"/>
      <c r="Y34" s="73">
        <f t="shared" si="19"/>
        <v>49516.14</v>
      </c>
      <c r="Z34" s="73"/>
      <c r="AA34" s="13">
        <f t="shared" si="20"/>
        <v>49516.14</v>
      </c>
      <c r="AB34" s="141">
        <f t="shared" si="12"/>
        <v>1.1132976594644424</v>
      </c>
      <c r="AC34" s="3"/>
      <c r="AD34" s="3"/>
    </row>
    <row r="35" spans="1:30" x14ac:dyDescent="0.25">
      <c r="A35" s="4"/>
      <c r="B35" s="14" t="s">
        <v>30</v>
      </c>
      <c r="C35" s="40" t="s">
        <v>21</v>
      </c>
      <c r="D35" s="76">
        <v>201.6</v>
      </c>
      <c r="E35" s="75">
        <v>850.95</v>
      </c>
      <c r="F35" s="75">
        <v>6</v>
      </c>
      <c r="G35" s="73">
        <f t="shared" si="13"/>
        <v>1058.55</v>
      </c>
      <c r="H35" s="73"/>
      <c r="I35" s="13">
        <f t="shared" si="14"/>
        <v>1058.55</v>
      </c>
      <c r="J35" s="205">
        <v>28.8</v>
      </c>
      <c r="K35" s="207">
        <v>610</v>
      </c>
      <c r="L35" s="207"/>
      <c r="M35" s="195">
        <f>SUM(J35:L35)</f>
        <v>638.79999999999995</v>
      </c>
      <c r="N35" s="195"/>
      <c r="O35" s="165">
        <f t="shared" si="16"/>
        <v>638.79999999999995</v>
      </c>
      <c r="P35" s="82">
        <v>114</v>
      </c>
      <c r="Q35" s="75">
        <v>833.6</v>
      </c>
      <c r="R35" s="75"/>
      <c r="S35" s="73">
        <f t="shared" si="17"/>
        <v>947.6</v>
      </c>
      <c r="T35" s="73"/>
      <c r="U35" s="13">
        <f t="shared" si="18"/>
        <v>947.6</v>
      </c>
      <c r="V35" s="82">
        <v>52.8</v>
      </c>
      <c r="W35" s="75">
        <v>700</v>
      </c>
      <c r="X35" s="75"/>
      <c r="Y35" s="73">
        <f t="shared" si="19"/>
        <v>752.8</v>
      </c>
      <c r="Z35" s="73"/>
      <c r="AA35" s="13">
        <f t="shared" si="20"/>
        <v>752.8</v>
      </c>
      <c r="AB35" s="141">
        <f t="shared" si="12"/>
        <v>1.1784596117720727</v>
      </c>
      <c r="AC35" s="3"/>
      <c r="AD35" s="3"/>
    </row>
    <row r="36" spans="1:30" x14ac:dyDescent="0.25">
      <c r="A36" s="4"/>
      <c r="B36" s="14" t="s">
        <v>32</v>
      </c>
      <c r="C36" s="38" t="s">
        <v>23</v>
      </c>
      <c r="D36" s="76">
        <v>49.5</v>
      </c>
      <c r="E36" s="75">
        <v>15185.868</v>
      </c>
      <c r="F36" s="75"/>
      <c r="G36" s="73">
        <f t="shared" si="13"/>
        <v>15235.368</v>
      </c>
      <c r="H36" s="73"/>
      <c r="I36" s="13">
        <f t="shared" si="14"/>
        <v>15235.368</v>
      </c>
      <c r="J36" s="205"/>
      <c r="K36" s="207">
        <v>15033</v>
      </c>
      <c r="L36" s="207"/>
      <c r="M36" s="195">
        <f t="shared" ref="M36" si="21">SUM(J36:L36)</f>
        <v>15033</v>
      </c>
      <c r="N36" s="195"/>
      <c r="O36" s="165">
        <f t="shared" si="16"/>
        <v>15033</v>
      </c>
      <c r="P36" s="82">
        <v>0</v>
      </c>
      <c r="Q36" s="75">
        <v>7490.6440000000002</v>
      </c>
      <c r="R36" s="75"/>
      <c r="S36" s="73">
        <f t="shared" si="17"/>
        <v>7490.6440000000002</v>
      </c>
      <c r="T36" s="73"/>
      <c r="U36" s="13">
        <f t="shared" si="18"/>
        <v>7490.6440000000002</v>
      </c>
      <c r="V36" s="82">
        <v>2350.8000000000002</v>
      </c>
      <c r="W36" s="75">
        <v>16900</v>
      </c>
      <c r="X36" s="75"/>
      <c r="Y36" s="73">
        <f t="shared" si="19"/>
        <v>19250.8</v>
      </c>
      <c r="Z36" s="73"/>
      <c r="AA36" s="13">
        <f t="shared" si="20"/>
        <v>19250.8</v>
      </c>
      <c r="AB36" s="141">
        <f t="shared" si="12"/>
        <v>1.2805694139559636</v>
      </c>
      <c r="AC36" s="3"/>
      <c r="AD36" s="3"/>
    </row>
    <row r="37" spans="1:30" x14ac:dyDescent="0.25">
      <c r="A37" s="4"/>
      <c r="B37" s="14" t="s">
        <v>33</v>
      </c>
      <c r="C37" s="38" t="s">
        <v>25</v>
      </c>
      <c r="D37" s="75"/>
      <c r="E37" s="75"/>
      <c r="F37" s="75"/>
      <c r="G37" s="73">
        <f t="shared" si="13"/>
        <v>0</v>
      </c>
      <c r="H37" s="73"/>
      <c r="I37" s="13">
        <f t="shared" si="14"/>
        <v>0</v>
      </c>
      <c r="J37" s="205"/>
      <c r="K37" s="207"/>
      <c r="L37" s="207"/>
      <c r="M37" s="195">
        <f t="shared" si="15"/>
        <v>0</v>
      </c>
      <c r="N37" s="195"/>
      <c r="O37" s="165">
        <f t="shared" si="16"/>
        <v>0</v>
      </c>
      <c r="P37" s="81"/>
      <c r="Q37" s="75"/>
      <c r="R37" s="75"/>
      <c r="S37" s="73">
        <f t="shared" si="17"/>
        <v>0</v>
      </c>
      <c r="T37" s="73"/>
      <c r="U37" s="13">
        <f t="shared" si="18"/>
        <v>0</v>
      </c>
      <c r="V37" s="81"/>
      <c r="W37" s="75"/>
      <c r="X37" s="75"/>
      <c r="Y37" s="73">
        <f t="shared" si="19"/>
        <v>0</v>
      </c>
      <c r="Z37" s="73"/>
      <c r="AA37" s="13">
        <f t="shared" si="20"/>
        <v>0</v>
      </c>
      <c r="AB37" s="141" t="e">
        <f t="shared" si="12"/>
        <v>#DIV/0!</v>
      </c>
      <c r="AC37" s="3"/>
      <c r="AD37" s="3"/>
    </row>
    <row r="38" spans="1:30" x14ac:dyDescent="0.25">
      <c r="A38" s="4"/>
      <c r="B38" s="14" t="s">
        <v>34</v>
      </c>
      <c r="C38" s="38" t="s">
        <v>27</v>
      </c>
      <c r="D38" s="75">
        <v>1395.355</v>
      </c>
      <c r="E38" s="75"/>
      <c r="F38" s="75">
        <v>895.50099999999998</v>
      </c>
      <c r="G38" s="73">
        <f t="shared" si="13"/>
        <v>2290.8559999999998</v>
      </c>
      <c r="H38" s="73"/>
      <c r="I38" s="13">
        <f t="shared" si="14"/>
        <v>2290.8559999999998</v>
      </c>
      <c r="J38" s="205">
        <v>1500</v>
      </c>
      <c r="K38" s="207"/>
      <c r="L38" s="207">
        <v>895.5</v>
      </c>
      <c r="M38" s="195">
        <f t="shared" si="15"/>
        <v>2395.5</v>
      </c>
      <c r="N38" s="195"/>
      <c r="O38" s="165">
        <f t="shared" si="16"/>
        <v>2395.5</v>
      </c>
      <c r="P38" s="81">
        <v>675.65099999999995</v>
      </c>
      <c r="Q38" s="75"/>
      <c r="R38" s="75">
        <v>215.02699999999999</v>
      </c>
      <c r="S38" s="73">
        <f t="shared" si="17"/>
        <v>890.67799999999988</v>
      </c>
      <c r="T38" s="73"/>
      <c r="U38" s="13">
        <f t="shared" si="18"/>
        <v>890.67799999999988</v>
      </c>
      <c r="V38" s="80">
        <v>1400</v>
      </c>
      <c r="W38" s="75"/>
      <c r="X38" s="72">
        <v>800</v>
      </c>
      <c r="Y38" s="73">
        <f t="shared" si="19"/>
        <v>2200</v>
      </c>
      <c r="Z38" s="73"/>
      <c r="AA38" s="13">
        <f t="shared" si="20"/>
        <v>2200</v>
      </c>
      <c r="AB38" s="141">
        <f t="shared" si="12"/>
        <v>0.91838864537674803</v>
      </c>
      <c r="AC38" s="3"/>
      <c r="AD38" s="3"/>
    </row>
    <row r="39" spans="1:30" ht="15.75" thickBot="1" x14ac:dyDescent="0.3">
      <c r="A39" s="4"/>
      <c r="B39" s="19" t="s">
        <v>35</v>
      </c>
      <c r="C39" s="101" t="s">
        <v>29</v>
      </c>
      <c r="D39" s="157">
        <f>1615.821-0</f>
        <v>1615.8209999999999</v>
      </c>
      <c r="E39" s="157">
        <v>1677.576</v>
      </c>
      <c r="F39" s="77">
        <v>28.687999999999999</v>
      </c>
      <c r="G39" s="73">
        <f t="shared" si="13"/>
        <v>3322.085</v>
      </c>
      <c r="H39" s="78"/>
      <c r="I39" s="22">
        <f t="shared" si="14"/>
        <v>3322.085</v>
      </c>
      <c r="J39" s="208">
        <f>1070+57.8</f>
        <v>1127.8</v>
      </c>
      <c r="K39" s="209">
        <v>1800</v>
      </c>
      <c r="L39" s="209">
        <v>270</v>
      </c>
      <c r="M39" s="197">
        <f t="shared" si="15"/>
        <v>3197.8</v>
      </c>
      <c r="N39" s="197"/>
      <c r="O39" s="185">
        <f t="shared" si="16"/>
        <v>3197.8</v>
      </c>
      <c r="P39" s="83">
        <v>299.45</v>
      </c>
      <c r="Q39" s="77">
        <v>827.89700000000005</v>
      </c>
      <c r="R39" s="77">
        <v>10.468999999999999</v>
      </c>
      <c r="S39" s="78">
        <f t="shared" si="17"/>
        <v>1137.816</v>
      </c>
      <c r="T39" s="78"/>
      <c r="U39" s="22">
        <f t="shared" si="18"/>
        <v>1137.816</v>
      </c>
      <c r="V39" s="83">
        <f>2504-500-0.3</f>
        <v>2003.7</v>
      </c>
      <c r="W39" s="77">
        <v>1700</v>
      </c>
      <c r="X39" s="77"/>
      <c r="Y39" s="78">
        <f t="shared" si="19"/>
        <v>3703.7</v>
      </c>
      <c r="Z39" s="78"/>
      <c r="AA39" s="22">
        <f t="shared" si="20"/>
        <v>3703.7</v>
      </c>
      <c r="AB39" s="144">
        <f t="shared" si="12"/>
        <v>1.1582025142285319</v>
      </c>
      <c r="AC39" s="3"/>
      <c r="AD39" s="3"/>
    </row>
    <row r="40" spans="1:30" ht="15.75" thickBot="1" x14ac:dyDescent="0.3">
      <c r="A40" s="4"/>
      <c r="B40" s="23" t="s">
        <v>47</v>
      </c>
      <c r="C40" s="102" t="s">
        <v>31</v>
      </c>
      <c r="D40" s="41">
        <f>SUM(D36:D39)+SUM(D29:D33)</f>
        <v>10189.688</v>
      </c>
      <c r="E40" s="41">
        <f>SUM(E36:E39)+SUM(E29:E33)</f>
        <v>65626.269</v>
      </c>
      <c r="F40" s="41">
        <f>SUM(F36:F39)+SUM(F29:F33)</f>
        <v>3265.1849999999999</v>
      </c>
      <c r="G40" s="140">
        <f>SUM(D40:F40)</f>
        <v>79081.141999999993</v>
      </c>
      <c r="H40" s="42">
        <f>SUM(H29:H33)+SUM(H36:H39)</f>
        <v>60.9</v>
      </c>
      <c r="I40" s="43">
        <f>SUM(I36:I39)+SUM(I29:I33)</f>
        <v>79142.042000000001</v>
      </c>
      <c r="J40" s="210">
        <f>SUM(J36:J39)+SUM(J29:J33)</f>
        <v>9386.6</v>
      </c>
      <c r="K40" s="210">
        <f>SUM(K36:K39)+SUM(K29:K33)</f>
        <v>64000</v>
      </c>
      <c r="L40" s="210">
        <f>SUM(L36:L39)+SUM(L29:L33)</f>
        <v>3670.5</v>
      </c>
      <c r="M40" s="198">
        <f>SUM(J40:L40)</f>
        <v>77057.100000000006</v>
      </c>
      <c r="N40" s="199">
        <f>SUM(N29:N33)+SUM(N36:N39)</f>
        <v>40</v>
      </c>
      <c r="O40" s="200">
        <f>SUM(O36:O39)+SUM(O29:O33)</f>
        <v>77097.100000000006</v>
      </c>
      <c r="P40" s="41">
        <f>SUM(P36:P39)+SUM(P29:P33)</f>
        <v>4152.5239999999994</v>
      </c>
      <c r="Q40" s="41">
        <f>SUM(Q36:Q39)+SUM(Q29:Q33)</f>
        <v>34214.650999999998</v>
      </c>
      <c r="R40" s="41">
        <f>SUM(R36:R39)+SUM(R29:R33)</f>
        <v>1455.3319999999999</v>
      </c>
      <c r="S40" s="140">
        <f>SUM(P40:R40)</f>
        <v>39822.506999999998</v>
      </c>
      <c r="T40" s="42">
        <f>SUM(T29:T33)+SUM(T36:T39)</f>
        <v>3.6419999999999999</v>
      </c>
      <c r="U40" s="43">
        <f>SUM(U36:U39)+SUM(U29:U33)</f>
        <v>39826.148999999998</v>
      </c>
      <c r="V40" s="41">
        <f>SUM(V36:V39)+SUM(V29:V33)</f>
        <v>19666.240000000002</v>
      </c>
      <c r="W40" s="41">
        <f>SUM(W36:W39)+SUM(W29:W33)</f>
        <v>64900</v>
      </c>
      <c r="X40" s="41">
        <f>SUM(X36:X39)+SUM(X29:X33)</f>
        <v>4000</v>
      </c>
      <c r="Y40" s="140">
        <f>SUM(V40:X40)</f>
        <v>88566.24</v>
      </c>
      <c r="Z40" s="42">
        <f>SUM(Z29:Z33)+SUM(Z36:Z39)</f>
        <v>200</v>
      </c>
      <c r="AA40" s="43">
        <f>SUM(AA36:AA39)+SUM(AA29:AA33)</f>
        <v>88766.24</v>
      </c>
      <c r="AB40" s="146">
        <f t="shared" si="12"/>
        <v>1.1513564064017971</v>
      </c>
      <c r="AC40" s="3"/>
      <c r="AD40" s="3"/>
    </row>
    <row r="41" spans="1:30" ht="19.5" thickBot="1" x14ac:dyDescent="0.35">
      <c r="A41" s="4"/>
      <c r="B41" s="106" t="s">
        <v>48</v>
      </c>
      <c r="C41" s="107" t="s">
        <v>50</v>
      </c>
      <c r="D41" s="108">
        <f t="shared" ref="D41:AA41" si="22">D25-D40</f>
        <v>-1150.7880000000005</v>
      </c>
      <c r="E41" s="108">
        <f t="shared" si="22"/>
        <v>1.0000000038417056E-3</v>
      </c>
      <c r="F41" s="108">
        <f t="shared" si="22"/>
        <v>944.71000000000049</v>
      </c>
      <c r="G41" s="117">
        <f t="shared" si="22"/>
        <v>-206.07699999999022</v>
      </c>
      <c r="H41" s="117">
        <f t="shared" si="22"/>
        <v>224.1747</v>
      </c>
      <c r="I41" s="118">
        <f t="shared" si="22"/>
        <v>18.097700000012992</v>
      </c>
      <c r="J41" s="108">
        <f t="shared" si="22"/>
        <v>0</v>
      </c>
      <c r="K41" s="108">
        <f t="shared" si="22"/>
        <v>0</v>
      </c>
      <c r="L41" s="108">
        <f t="shared" si="22"/>
        <v>-25</v>
      </c>
      <c r="M41" s="158">
        <f t="shared" si="22"/>
        <v>-25</v>
      </c>
      <c r="N41" s="158">
        <f t="shared" si="22"/>
        <v>160</v>
      </c>
      <c r="O41" s="159">
        <f t="shared" si="22"/>
        <v>135</v>
      </c>
      <c r="P41" s="108">
        <f t="shared" si="22"/>
        <v>825.87600000000111</v>
      </c>
      <c r="Q41" s="108">
        <f t="shared" si="22"/>
        <v>-20.125999999996566</v>
      </c>
      <c r="R41" s="108">
        <f t="shared" si="22"/>
        <v>320.97299999999996</v>
      </c>
      <c r="S41" s="117">
        <f t="shared" si="22"/>
        <v>1126.7230000000054</v>
      </c>
      <c r="T41" s="117">
        <f t="shared" si="22"/>
        <v>146.75700000000001</v>
      </c>
      <c r="U41" s="118">
        <f t="shared" si="22"/>
        <v>1273.4800000000032</v>
      </c>
      <c r="V41" s="108">
        <f t="shared" si="22"/>
        <v>-4.0000000004511094E-2</v>
      </c>
      <c r="W41" s="108">
        <f t="shared" si="22"/>
        <v>0</v>
      </c>
      <c r="X41" s="108">
        <f t="shared" si="22"/>
        <v>0</v>
      </c>
      <c r="Y41" s="117">
        <f t="shared" si="22"/>
        <v>-4.0000000008149073E-2</v>
      </c>
      <c r="Z41" s="117">
        <f t="shared" si="22"/>
        <v>0</v>
      </c>
      <c r="AA41" s="118">
        <f t="shared" si="22"/>
        <v>-4.0000000008149073E-2</v>
      </c>
      <c r="AB41" s="147">
        <f t="shared" si="12"/>
        <v>-2.9629629635665979E-4</v>
      </c>
      <c r="AC41" s="3"/>
      <c r="AD41" s="3"/>
    </row>
    <row r="42" spans="1:30" ht="15.75" thickBot="1" x14ac:dyDescent="0.3">
      <c r="A42" s="4"/>
      <c r="B42" s="109" t="s">
        <v>49</v>
      </c>
      <c r="C42" s="110" t="s">
        <v>63</v>
      </c>
      <c r="D42" s="111"/>
      <c r="E42" s="112"/>
      <c r="F42" s="112"/>
      <c r="G42" s="113"/>
      <c r="H42" s="114"/>
      <c r="I42" s="115">
        <f>I41-D16</f>
        <v>-8167.1022999999868</v>
      </c>
      <c r="J42" s="111"/>
      <c r="K42" s="112"/>
      <c r="L42" s="112"/>
      <c r="M42" s="113"/>
      <c r="N42" s="116"/>
      <c r="O42" s="115">
        <f>O41-J16</f>
        <v>-8829.7999999999993</v>
      </c>
      <c r="P42" s="111"/>
      <c r="Q42" s="112"/>
      <c r="R42" s="112"/>
      <c r="S42" s="113"/>
      <c r="T42" s="116"/>
      <c r="U42" s="115">
        <f>U41-P16</f>
        <v>-3605.319999999997</v>
      </c>
      <c r="V42" s="111"/>
      <c r="W42" s="112"/>
      <c r="X42" s="112"/>
      <c r="Y42" s="113"/>
      <c r="Z42" s="116"/>
      <c r="AA42" s="115">
        <f>AA41-V16</f>
        <v>-9629.9400000000078</v>
      </c>
      <c r="AB42" s="141">
        <f t="shared" si="12"/>
        <v>1.0906181340460723</v>
      </c>
      <c r="AC42" s="3"/>
      <c r="AD42" s="3"/>
    </row>
    <row r="43" spans="1:30" s="121" customFormat="1" ht="8.25" customHeight="1" thickBot="1" x14ac:dyDescent="0.3">
      <c r="A43" s="87"/>
      <c r="B43" s="88"/>
      <c r="C43" s="47"/>
      <c r="D43" s="89"/>
      <c r="E43" s="48"/>
      <c r="F43" s="48"/>
      <c r="G43" s="87"/>
      <c r="H43" s="48"/>
      <c r="I43" s="48"/>
      <c r="J43" s="89"/>
      <c r="K43" s="48"/>
      <c r="L43" s="48"/>
      <c r="M43" s="87"/>
      <c r="N43" s="48"/>
      <c r="O43" s="48"/>
      <c r="P43" s="48"/>
      <c r="Q43" s="48"/>
      <c r="R43" s="48"/>
      <c r="S43" s="48"/>
      <c r="T43" s="48"/>
      <c r="U43" s="48"/>
      <c r="V43" s="90"/>
      <c r="W43" s="90"/>
      <c r="X43" s="90"/>
      <c r="Y43" s="90"/>
      <c r="Z43" s="90"/>
      <c r="AA43" s="90"/>
      <c r="AB43" s="90"/>
      <c r="AC43" s="90"/>
      <c r="AD43" s="90"/>
    </row>
    <row r="44" spans="1:30" s="121" customFormat="1" ht="15.75" customHeight="1" thickBot="1" x14ac:dyDescent="0.3">
      <c r="A44" s="87"/>
      <c r="B44" s="91"/>
      <c r="C44" s="285" t="s">
        <v>79</v>
      </c>
      <c r="D44" s="105" t="s">
        <v>41</v>
      </c>
      <c r="E44" s="44" t="s">
        <v>80</v>
      </c>
      <c r="F44" s="45" t="s">
        <v>36</v>
      </c>
      <c r="G44" s="48"/>
      <c r="H44" s="48"/>
      <c r="I44" s="49"/>
      <c r="J44" s="105" t="s">
        <v>41</v>
      </c>
      <c r="K44" s="44" t="s">
        <v>80</v>
      </c>
      <c r="L44" s="45" t="s">
        <v>36</v>
      </c>
      <c r="M44" s="48"/>
      <c r="N44" s="48"/>
      <c r="O44" s="48"/>
      <c r="P44" s="105" t="s">
        <v>41</v>
      </c>
      <c r="Q44" s="44" t="s">
        <v>80</v>
      </c>
      <c r="R44" s="45" t="s">
        <v>36</v>
      </c>
      <c r="S44" s="90"/>
      <c r="T44" s="90"/>
      <c r="U44" s="90"/>
      <c r="V44" s="105" t="s">
        <v>41</v>
      </c>
      <c r="W44" s="44" t="s">
        <v>80</v>
      </c>
      <c r="X44" s="45" t="s">
        <v>36</v>
      </c>
      <c r="Y44" s="90"/>
      <c r="Z44" s="90"/>
      <c r="AA44" s="90"/>
      <c r="AB44" s="90"/>
      <c r="AC44" s="90"/>
      <c r="AD44" s="90"/>
    </row>
    <row r="45" spans="1:30" ht="15.75" thickBot="1" x14ac:dyDescent="0.3">
      <c r="A45" s="4"/>
      <c r="B45" s="91"/>
      <c r="C45" s="286"/>
      <c r="D45" s="93">
        <v>908.88099999999997</v>
      </c>
      <c r="E45" s="103">
        <v>908.88099999999997</v>
      </c>
      <c r="F45" s="104">
        <v>0</v>
      </c>
      <c r="G45" s="48"/>
      <c r="H45" s="48"/>
      <c r="I45" s="49"/>
      <c r="J45" s="93">
        <f>952.057</f>
        <v>952.05700000000002</v>
      </c>
      <c r="K45" s="103">
        <v>952.01</v>
      </c>
      <c r="L45" s="104">
        <v>0</v>
      </c>
      <c r="M45" s="92"/>
      <c r="N45" s="92"/>
      <c r="O45" s="92"/>
      <c r="P45" s="93">
        <v>476.02800000000002</v>
      </c>
      <c r="Q45" s="103">
        <v>476.02800000000002</v>
      </c>
      <c r="R45" s="104">
        <v>0</v>
      </c>
      <c r="S45" s="3"/>
      <c r="T45" s="3"/>
      <c r="U45" s="3"/>
      <c r="V45" s="93">
        <v>952.05700000000002</v>
      </c>
      <c r="W45" s="103">
        <v>952.1</v>
      </c>
      <c r="X45" s="104">
        <v>0</v>
      </c>
      <c r="Y45" s="3"/>
      <c r="Z45" s="3"/>
      <c r="AA45" s="3"/>
      <c r="AB45" s="3"/>
      <c r="AC45" s="3"/>
      <c r="AD45" s="3"/>
    </row>
    <row r="46" spans="1:30" s="121" customFormat="1" ht="8.25" customHeight="1" thickBot="1" x14ac:dyDescent="0.3">
      <c r="A46" s="87"/>
      <c r="B46" s="91"/>
      <c r="C46" s="47"/>
      <c r="D46" s="92"/>
      <c r="E46" s="48"/>
      <c r="F46" s="48"/>
      <c r="G46" s="48"/>
      <c r="H46" s="48"/>
      <c r="I46" s="49"/>
      <c r="J46" s="48"/>
      <c r="K46" s="48"/>
      <c r="L46" s="48"/>
      <c r="M46" s="48"/>
      <c r="N46" s="48"/>
      <c r="O46" s="49"/>
      <c r="P46" s="49"/>
      <c r="Q46" s="49"/>
      <c r="R46" s="49"/>
      <c r="S46" s="49"/>
      <c r="T46" s="49"/>
      <c r="U46" s="49"/>
      <c r="V46" s="90"/>
      <c r="W46" s="90"/>
      <c r="X46" s="90"/>
      <c r="Y46" s="90"/>
      <c r="Z46" s="90"/>
      <c r="AA46" s="90"/>
      <c r="AB46" s="90"/>
      <c r="AC46" s="90"/>
      <c r="AD46" s="90"/>
    </row>
    <row r="47" spans="1:30" s="121" customFormat="1" ht="37.5" customHeight="1" thickBot="1" x14ac:dyDescent="0.3">
      <c r="A47" s="87"/>
      <c r="B47" s="91"/>
      <c r="C47" s="285" t="s">
        <v>82</v>
      </c>
      <c r="D47" s="94" t="s">
        <v>83</v>
      </c>
      <c r="E47" s="95" t="s">
        <v>81</v>
      </c>
      <c r="F47" s="48"/>
      <c r="G47" s="48"/>
      <c r="H47" s="48"/>
      <c r="I47" s="49"/>
      <c r="J47" s="94" t="s">
        <v>83</v>
      </c>
      <c r="K47" s="95" t="s">
        <v>81</v>
      </c>
      <c r="L47" s="142"/>
      <c r="M47" s="142"/>
      <c r="N47" s="90"/>
      <c r="O47" s="90"/>
      <c r="P47" s="94" t="s">
        <v>83</v>
      </c>
      <c r="Q47" s="95" t="s">
        <v>81</v>
      </c>
      <c r="R47" s="90"/>
      <c r="S47" s="90"/>
      <c r="T47" s="90"/>
      <c r="U47" s="90"/>
      <c r="V47" s="94" t="s">
        <v>83</v>
      </c>
      <c r="W47" s="95" t="s">
        <v>81</v>
      </c>
      <c r="X47" s="90"/>
      <c r="Y47" s="90"/>
      <c r="Z47" s="90"/>
      <c r="AA47" s="90"/>
      <c r="AB47" s="90"/>
      <c r="AC47" s="90"/>
      <c r="AD47" s="90"/>
    </row>
    <row r="48" spans="1:30" ht="15.75" thickBot="1" x14ac:dyDescent="0.3">
      <c r="A48" s="4"/>
      <c r="B48" s="46"/>
      <c r="C48" s="287"/>
      <c r="D48" s="93">
        <v>0</v>
      </c>
      <c r="E48" s="96">
        <v>0</v>
      </c>
      <c r="F48" s="48"/>
      <c r="G48" s="48"/>
      <c r="H48" s="48"/>
      <c r="I48" s="49"/>
      <c r="J48" s="93">
        <v>0</v>
      </c>
      <c r="K48" s="96">
        <v>0</v>
      </c>
      <c r="L48" s="143"/>
      <c r="M48" s="143"/>
      <c r="N48" s="3"/>
      <c r="O48" s="3"/>
      <c r="P48" s="93">
        <v>0</v>
      </c>
      <c r="Q48" s="96">
        <v>0</v>
      </c>
      <c r="R48" s="3"/>
      <c r="S48" s="3"/>
      <c r="T48" s="3"/>
      <c r="U48" s="3"/>
      <c r="V48" s="93">
        <v>0</v>
      </c>
      <c r="W48" s="96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4"/>
      <c r="B49" s="46"/>
      <c r="C49" s="47"/>
      <c r="D49" s="48"/>
      <c r="E49" s="48"/>
      <c r="F49" s="48"/>
      <c r="G49" s="48"/>
      <c r="H49" s="48"/>
      <c r="I49" s="49"/>
      <c r="J49" s="48"/>
      <c r="K49" s="48"/>
      <c r="L49" s="48"/>
      <c r="M49" s="48"/>
      <c r="N49" s="48"/>
      <c r="O49" s="49"/>
      <c r="P49" s="49"/>
      <c r="Q49" s="49"/>
      <c r="R49" s="49"/>
      <c r="S49" s="49"/>
      <c r="T49" s="49"/>
      <c r="U49" s="49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4"/>
      <c r="B50" s="46"/>
      <c r="C50" s="97" t="s">
        <v>78</v>
      </c>
      <c r="D50" s="98" t="s">
        <v>70</v>
      </c>
      <c r="E50" s="98" t="s">
        <v>71</v>
      </c>
      <c r="F50" s="98" t="s">
        <v>87</v>
      </c>
      <c r="G50" s="98" t="s">
        <v>89</v>
      </c>
      <c r="H50" s="48"/>
      <c r="I50" s="3"/>
      <c r="J50" s="98" t="s">
        <v>70</v>
      </c>
      <c r="K50" s="98" t="s">
        <v>71</v>
      </c>
      <c r="L50" s="98" t="s">
        <v>87</v>
      </c>
      <c r="M50" s="98" t="s">
        <v>90</v>
      </c>
      <c r="N50" s="3"/>
      <c r="O50" s="3"/>
      <c r="P50" s="98" t="s">
        <v>70</v>
      </c>
      <c r="Q50" s="98" t="s">
        <v>71</v>
      </c>
      <c r="R50" s="98" t="s">
        <v>87</v>
      </c>
      <c r="S50" s="98" t="s">
        <v>90</v>
      </c>
      <c r="T50" s="3"/>
      <c r="U50" s="3"/>
      <c r="V50" s="98" t="s">
        <v>91</v>
      </c>
      <c r="W50" s="98" t="s">
        <v>71</v>
      </c>
      <c r="X50" s="98" t="s">
        <v>87</v>
      </c>
      <c r="Y50" s="98" t="s">
        <v>90</v>
      </c>
      <c r="Z50" s="3"/>
      <c r="AA50" s="3"/>
      <c r="AB50" s="3"/>
      <c r="AC50" s="3"/>
      <c r="AD50" s="3"/>
    </row>
    <row r="51" spans="1:30" x14ac:dyDescent="0.25">
      <c r="A51" s="4"/>
      <c r="B51" s="46"/>
      <c r="C51" s="50" t="s">
        <v>68</v>
      </c>
      <c r="D51" s="84"/>
      <c r="E51" s="84"/>
      <c r="F51" s="84"/>
      <c r="G51" s="51">
        <f>D51+E51-F51</f>
        <v>0</v>
      </c>
      <c r="H51" s="48"/>
      <c r="I51" s="3"/>
      <c r="J51" s="51"/>
      <c r="K51" s="84"/>
      <c r="L51" s="84"/>
      <c r="M51" s="51">
        <f>J51+K51-L51</f>
        <v>0</v>
      </c>
      <c r="N51" s="3"/>
      <c r="O51" s="3"/>
      <c r="P51" s="84"/>
      <c r="Q51" s="84"/>
      <c r="R51" s="84"/>
      <c r="S51" s="51">
        <f>P51+Q51-R51</f>
        <v>0</v>
      </c>
      <c r="T51" s="3"/>
      <c r="U51" s="3"/>
      <c r="V51" s="84"/>
      <c r="W51" s="84"/>
      <c r="X51" s="84"/>
      <c r="Y51" s="51">
        <f>V51+W51-X51</f>
        <v>0</v>
      </c>
      <c r="Z51" s="3"/>
      <c r="AA51" s="3"/>
      <c r="AB51" s="3"/>
      <c r="AC51" s="3"/>
      <c r="AD51" s="3"/>
    </row>
    <row r="52" spans="1:30" x14ac:dyDescent="0.25">
      <c r="A52" s="4"/>
      <c r="B52" s="46"/>
      <c r="C52" s="50" t="s">
        <v>126</v>
      </c>
      <c r="D52" s="84">
        <v>346.334</v>
      </c>
      <c r="E52" s="84">
        <v>91.215000000000003</v>
      </c>
      <c r="F52" s="84">
        <v>80</v>
      </c>
      <c r="G52" s="51">
        <f>D52+E52-F52</f>
        <v>357.54899999999998</v>
      </c>
      <c r="H52" s="48"/>
      <c r="I52" s="3"/>
      <c r="J52" s="51">
        <f>G52</f>
        <v>357.54899999999998</v>
      </c>
      <c r="K52" s="84">
        <v>30</v>
      </c>
      <c r="L52" s="84">
        <v>50</v>
      </c>
      <c r="M52" s="51">
        <f>J52+K52-L52</f>
        <v>337.54899999999998</v>
      </c>
      <c r="N52" s="3"/>
      <c r="O52" s="3"/>
      <c r="P52" s="84">
        <v>357.54899999999998</v>
      </c>
      <c r="Q52" s="84">
        <v>18.106000000000002</v>
      </c>
      <c r="R52" s="84"/>
      <c r="S52" s="51">
        <f>P52+Q52-R52</f>
        <v>375.65499999999997</v>
      </c>
      <c r="T52" s="3"/>
      <c r="U52" s="3"/>
      <c r="V52" s="84">
        <v>375.7</v>
      </c>
      <c r="W52" s="84">
        <v>0</v>
      </c>
      <c r="X52" s="84">
        <v>50</v>
      </c>
      <c r="Y52" s="51">
        <f>V52+W52-X52</f>
        <v>325.7</v>
      </c>
      <c r="Z52" s="3"/>
      <c r="AA52" s="3"/>
      <c r="AB52" s="3"/>
      <c r="AC52" s="3"/>
      <c r="AD52" s="3"/>
    </row>
    <row r="53" spans="1:30" x14ac:dyDescent="0.25">
      <c r="A53" s="4"/>
      <c r="B53" s="46"/>
      <c r="C53" s="50" t="s">
        <v>127</v>
      </c>
      <c r="D53" s="84">
        <v>5132.0839999999998</v>
      </c>
      <c r="E53" s="84">
        <v>4185.1220000000003</v>
      </c>
      <c r="F53" s="84">
        <v>5128.1019999999999</v>
      </c>
      <c r="G53" s="51">
        <f t="shared" ref="G53:G56" si="23">D53+E53-F53</f>
        <v>4189.1040000000003</v>
      </c>
      <c r="H53" s="48"/>
      <c r="I53" s="3"/>
      <c r="J53" s="51">
        <f t="shared" ref="J53:J56" si="24">G53</f>
        <v>4189.1040000000003</v>
      </c>
      <c r="K53" s="84">
        <v>100</v>
      </c>
      <c r="L53" s="84">
        <v>1000</v>
      </c>
      <c r="M53" s="51">
        <f t="shared" ref="M53:M56" si="25">J53+K53-L53</f>
        <v>3289.1040000000003</v>
      </c>
      <c r="N53" s="3"/>
      <c r="O53" s="3"/>
      <c r="P53" s="84">
        <v>4189.1040000000003</v>
      </c>
      <c r="Q53" s="84">
        <v>228.29900000000001</v>
      </c>
      <c r="R53" s="84">
        <v>4076.7310000000002</v>
      </c>
      <c r="S53" s="51">
        <f t="shared" ref="S53:S56" si="26">P53+Q53-R53</f>
        <v>340.67200000000003</v>
      </c>
      <c r="T53" s="3"/>
      <c r="U53" s="3"/>
      <c r="V53" s="84">
        <f>800+150+100</f>
        <v>1050</v>
      </c>
      <c r="W53" s="84">
        <v>150</v>
      </c>
      <c r="X53" s="84">
        <v>1000</v>
      </c>
      <c r="Y53" s="51">
        <f t="shared" ref="Y53:Y56" si="27">V53+W53-X53</f>
        <v>200</v>
      </c>
      <c r="Z53" s="3"/>
      <c r="AA53" s="3"/>
      <c r="AB53" s="3"/>
      <c r="AC53" s="3"/>
      <c r="AD53" s="3"/>
    </row>
    <row r="54" spans="1:30" x14ac:dyDescent="0.25">
      <c r="A54" s="4"/>
      <c r="B54" s="46"/>
      <c r="C54" s="50" t="s">
        <v>69</v>
      </c>
      <c r="D54" s="84">
        <v>166.51499999999999</v>
      </c>
      <c r="E54" s="84">
        <v>1395.355</v>
      </c>
      <c r="F54" s="84">
        <v>970.649</v>
      </c>
      <c r="G54" s="51">
        <f t="shared" si="23"/>
        <v>591.22099999999989</v>
      </c>
      <c r="H54" s="48"/>
      <c r="I54" s="3"/>
      <c r="J54" s="51">
        <f t="shared" si="24"/>
        <v>591.22099999999989</v>
      </c>
      <c r="K54" s="84">
        <v>1300</v>
      </c>
      <c r="L54" s="84">
        <v>500</v>
      </c>
      <c r="M54" s="51">
        <f t="shared" si="25"/>
        <v>1391.221</v>
      </c>
      <c r="N54" s="3"/>
      <c r="O54" s="3"/>
      <c r="P54" s="84">
        <v>591.221</v>
      </c>
      <c r="Q54" s="84">
        <v>675.65099999999995</v>
      </c>
      <c r="R54" s="84">
        <v>476.02800000000002</v>
      </c>
      <c r="S54" s="51">
        <f t="shared" si="26"/>
        <v>790.84399999999982</v>
      </c>
      <c r="T54" s="3"/>
      <c r="U54" s="3"/>
      <c r="V54" s="84">
        <v>990</v>
      </c>
      <c r="W54" s="84">
        <v>1200</v>
      </c>
      <c r="X54" s="84">
        <f>900+700</f>
        <v>1600</v>
      </c>
      <c r="Y54" s="51">
        <f t="shared" si="27"/>
        <v>590</v>
      </c>
      <c r="Z54" s="3"/>
      <c r="AA54" s="3"/>
      <c r="AB54" s="3"/>
      <c r="AC54" s="3"/>
      <c r="AD54" s="3"/>
    </row>
    <row r="55" spans="1:30" x14ac:dyDescent="0.25">
      <c r="A55" s="4"/>
      <c r="B55" s="46"/>
      <c r="C55" s="50" t="s">
        <v>84</v>
      </c>
      <c r="D55" s="84">
        <v>195.14400000000001</v>
      </c>
      <c r="E55" s="84">
        <v>22.803000000000001</v>
      </c>
      <c r="F55" s="84"/>
      <c r="G55" s="51">
        <f t="shared" si="23"/>
        <v>217.947</v>
      </c>
      <c r="H55" s="48"/>
      <c r="I55" s="3"/>
      <c r="J55" s="51">
        <f t="shared" si="24"/>
        <v>217.947</v>
      </c>
      <c r="K55" s="84">
        <v>10</v>
      </c>
      <c r="L55" s="84">
        <v>70</v>
      </c>
      <c r="M55" s="51">
        <f t="shared" si="25"/>
        <v>157.947</v>
      </c>
      <c r="N55" s="3"/>
      <c r="O55" s="3"/>
      <c r="P55" s="84">
        <v>217.947</v>
      </c>
      <c r="Q55" s="84"/>
      <c r="R55" s="84"/>
      <c r="S55" s="51">
        <f t="shared" si="26"/>
        <v>217.947</v>
      </c>
      <c r="T55" s="3"/>
      <c r="U55" s="3"/>
      <c r="V55" s="84">
        <v>150</v>
      </c>
      <c r="W55" s="84">
        <v>5</v>
      </c>
      <c r="X55" s="84">
        <v>10</v>
      </c>
      <c r="Y55" s="51">
        <f t="shared" si="27"/>
        <v>145</v>
      </c>
      <c r="Z55" s="3"/>
      <c r="AA55" s="3"/>
      <c r="AB55" s="3"/>
      <c r="AC55" s="3"/>
      <c r="AD55" s="3"/>
    </row>
    <row r="56" spans="1:30" x14ac:dyDescent="0.25">
      <c r="A56" s="4"/>
      <c r="B56" s="46"/>
      <c r="C56" s="130" t="s">
        <v>85</v>
      </c>
      <c r="D56" s="84">
        <v>932.83199999999999</v>
      </c>
      <c r="E56" s="84">
        <v>459.46300000000002</v>
      </c>
      <c r="F56" s="84">
        <f>222.034+350.8+18+42.4+48.5</f>
        <v>681.73400000000004</v>
      </c>
      <c r="G56" s="51">
        <f t="shared" si="23"/>
        <v>710.56100000000004</v>
      </c>
      <c r="H56" s="48"/>
      <c r="I56" s="3"/>
      <c r="J56" s="51">
        <f t="shared" si="24"/>
        <v>710.56100000000004</v>
      </c>
      <c r="K56" s="84">
        <v>420</v>
      </c>
      <c r="L56" s="84">
        <v>600</v>
      </c>
      <c r="M56" s="51">
        <f t="shared" si="25"/>
        <v>530.56100000000015</v>
      </c>
      <c r="N56" s="3"/>
      <c r="O56" s="3"/>
      <c r="P56" s="84">
        <v>710.56200000000001</v>
      </c>
      <c r="Q56" s="84">
        <v>226.178</v>
      </c>
      <c r="R56" s="84">
        <v>366.81900000000002</v>
      </c>
      <c r="S56" s="51">
        <f t="shared" si="26"/>
        <v>569.92100000000005</v>
      </c>
      <c r="T56" s="3"/>
      <c r="U56" s="3"/>
      <c r="V56" s="84">
        <v>420</v>
      </c>
      <c r="W56" s="84">
        <v>450</v>
      </c>
      <c r="X56" s="84">
        <v>600</v>
      </c>
      <c r="Y56" s="51">
        <f t="shared" si="27"/>
        <v>270</v>
      </c>
      <c r="Z56" s="3"/>
      <c r="AA56" s="3"/>
      <c r="AB56" s="3"/>
      <c r="AC56" s="3"/>
      <c r="AD56" s="3"/>
    </row>
    <row r="57" spans="1:30" ht="10.5" customHeight="1" x14ac:dyDescent="0.25">
      <c r="A57" s="4"/>
      <c r="B57" s="46"/>
      <c r="C57" s="47"/>
      <c r="D57" s="48"/>
      <c r="E57" s="48"/>
      <c r="F57" s="48"/>
      <c r="G57" s="48"/>
      <c r="H57" s="48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4"/>
      <c r="B58" s="46"/>
      <c r="C58" s="97" t="s">
        <v>72</v>
      </c>
      <c r="D58" s="98" t="s">
        <v>73</v>
      </c>
      <c r="E58" s="98" t="s">
        <v>92</v>
      </c>
      <c r="F58" s="48"/>
      <c r="G58" s="48"/>
      <c r="H58" s="48"/>
      <c r="I58" s="49"/>
      <c r="J58" s="98" t="s">
        <v>93</v>
      </c>
      <c r="K58" s="48"/>
      <c r="L58" s="48"/>
      <c r="M58" s="48"/>
      <c r="N58" s="48"/>
      <c r="O58" s="49"/>
      <c r="P58" s="98" t="s">
        <v>94</v>
      </c>
      <c r="Q58" s="49"/>
      <c r="R58" s="49"/>
      <c r="S58" s="3"/>
      <c r="T58" s="3"/>
      <c r="U58" s="3"/>
      <c r="V58" s="300" t="s">
        <v>72</v>
      </c>
      <c r="W58" s="300"/>
      <c r="X58" s="300"/>
      <c r="Y58" s="98" t="s">
        <v>93</v>
      </c>
      <c r="Z58" s="3"/>
      <c r="AA58" s="3"/>
      <c r="AB58" s="3"/>
      <c r="AC58" s="3"/>
      <c r="AD58" s="3"/>
    </row>
    <row r="59" spans="1:30" x14ac:dyDescent="0.25">
      <c r="A59" s="4"/>
      <c r="B59" s="46"/>
      <c r="C59" s="213" t="s">
        <v>115</v>
      </c>
      <c r="D59" s="217">
        <v>90.225399999999993</v>
      </c>
      <c r="E59" s="217">
        <v>89.228300000000004</v>
      </c>
      <c r="F59" s="48"/>
      <c r="G59" s="48"/>
      <c r="H59" s="48"/>
      <c r="I59" s="49"/>
      <c r="J59" s="85"/>
      <c r="K59" s="48"/>
      <c r="L59" s="48"/>
      <c r="M59" s="48"/>
      <c r="N59" s="48"/>
      <c r="O59" s="49"/>
      <c r="P59" s="85">
        <v>87.83</v>
      </c>
      <c r="Q59" s="49"/>
      <c r="R59" s="49"/>
      <c r="S59" s="3"/>
      <c r="T59" s="3"/>
      <c r="U59" s="3"/>
      <c r="V59" s="233" t="s">
        <v>115</v>
      </c>
      <c r="W59" s="233"/>
      <c r="X59" s="233"/>
      <c r="Y59" s="85">
        <v>90</v>
      </c>
      <c r="Z59" s="3"/>
      <c r="AA59" s="3"/>
      <c r="AB59" s="3"/>
      <c r="AC59" s="3"/>
      <c r="AD59" s="3"/>
    </row>
    <row r="60" spans="1:30" x14ac:dyDescent="0.25">
      <c r="A60" s="4"/>
      <c r="B60" s="46"/>
      <c r="C60" s="222"/>
      <c r="D60" s="223"/>
      <c r="E60" s="223"/>
      <c r="F60" s="48"/>
      <c r="G60" s="48"/>
      <c r="H60" s="48"/>
      <c r="I60" s="49"/>
      <c r="J60" s="92"/>
      <c r="K60" s="48"/>
      <c r="L60" s="48"/>
      <c r="M60" s="48"/>
      <c r="N60" s="48"/>
      <c r="O60" s="49"/>
      <c r="P60" s="92"/>
      <c r="Q60" s="49"/>
      <c r="R60" s="49"/>
      <c r="S60" s="3"/>
      <c r="T60" s="3"/>
      <c r="U60" s="3"/>
      <c r="V60" s="233" t="s">
        <v>120</v>
      </c>
      <c r="W60" s="233"/>
      <c r="X60" s="233"/>
      <c r="Y60" s="85">
        <v>19</v>
      </c>
      <c r="Z60" s="3"/>
      <c r="AA60" s="3"/>
      <c r="AB60" s="3"/>
      <c r="AC60" s="3"/>
      <c r="AD60" s="3"/>
    </row>
    <row r="61" spans="1:30" s="3" customFormat="1" x14ac:dyDescent="0.25">
      <c r="A61" s="4"/>
      <c r="B61" s="46"/>
      <c r="C61" s="47"/>
      <c r="D61" s="92"/>
      <c r="E61" s="92"/>
      <c r="F61" s="48"/>
      <c r="G61" s="48"/>
      <c r="H61" s="48"/>
      <c r="I61" s="49"/>
      <c r="J61" s="92"/>
      <c r="K61" s="48"/>
      <c r="L61" s="48"/>
      <c r="M61" s="48"/>
      <c r="N61" s="48"/>
      <c r="O61" s="49"/>
      <c r="P61" s="92"/>
      <c r="Q61" s="49"/>
      <c r="R61" s="49"/>
      <c r="S61" s="49"/>
      <c r="T61" s="49"/>
      <c r="U61" s="49"/>
      <c r="V61" s="92"/>
    </row>
    <row r="62" spans="1:30" x14ac:dyDescent="0.25">
      <c r="A62" s="4"/>
      <c r="B62" s="46"/>
      <c r="C62" s="47"/>
      <c r="D62" s="296"/>
      <c r="E62" s="296"/>
      <c r="F62" s="48"/>
      <c r="G62" s="48"/>
      <c r="H62" s="48"/>
      <c r="I62" s="49"/>
      <c r="J62" s="212"/>
      <c r="K62" s="48"/>
      <c r="L62" s="48"/>
      <c r="M62" s="48"/>
      <c r="N62" s="48"/>
      <c r="O62" s="49"/>
      <c r="P62" s="212"/>
      <c r="Q62" s="49"/>
      <c r="R62" s="49"/>
      <c r="S62" s="49"/>
      <c r="T62" s="49"/>
      <c r="U62" s="49"/>
      <c r="V62" s="230" t="s">
        <v>121</v>
      </c>
      <c r="W62" s="231"/>
      <c r="X62" s="232"/>
      <c r="Y62" s="85">
        <f>Y68+Y70</f>
        <v>6368.9400000000005</v>
      </c>
      <c r="Z62" s="3"/>
      <c r="AA62" s="3"/>
      <c r="AB62" s="3"/>
      <c r="AC62" s="3"/>
      <c r="AD62" s="3"/>
    </row>
    <row r="63" spans="1:30" x14ac:dyDescent="0.25">
      <c r="A63" s="4"/>
      <c r="B63" s="46"/>
      <c r="C63" s="47"/>
      <c r="D63" s="228"/>
      <c r="E63" s="228"/>
      <c r="F63" s="48"/>
      <c r="G63" s="48"/>
      <c r="H63" s="48"/>
      <c r="I63" s="49"/>
      <c r="J63" s="228"/>
      <c r="K63" s="48"/>
      <c r="L63" s="48"/>
      <c r="M63" s="48"/>
      <c r="N63" s="48"/>
      <c r="O63" s="49"/>
      <c r="P63" s="228"/>
      <c r="Q63" s="49"/>
      <c r="R63" s="49"/>
      <c r="S63" s="49"/>
      <c r="T63" s="49"/>
      <c r="U63" s="49"/>
      <c r="V63" s="229" t="s">
        <v>130</v>
      </c>
      <c r="W63" s="229"/>
      <c r="X63" s="229"/>
      <c r="Y63" s="85">
        <v>687.17</v>
      </c>
      <c r="Z63" s="3"/>
      <c r="AA63" s="3"/>
      <c r="AB63" s="3"/>
      <c r="AC63" s="3"/>
      <c r="AD63" s="3"/>
    </row>
    <row r="64" spans="1:30" x14ac:dyDescent="0.25">
      <c r="A64" s="4"/>
      <c r="B64" s="46"/>
      <c r="C64" s="47"/>
      <c r="D64" s="228"/>
      <c r="E64" s="228"/>
      <c r="F64" s="48"/>
      <c r="G64" s="48"/>
      <c r="H64" s="48"/>
      <c r="I64" s="49"/>
      <c r="J64" s="228"/>
      <c r="K64" s="48"/>
      <c r="L64" s="48"/>
      <c r="M64" s="48"/>
      <c r="N64" s="48"/>
      <c r="O64" s="49"/>
      <c r="P64" s="228"/>
      <c r="Q64" s="49"/>
      <c r="R64" s="49"/>
      <c r="S64" s="49"/>
      <c r="T64" s="49"/>
      <c r="U64" s="49"/>
      <c r="V64" s="230" t="s">
        <v>131</v>
      </c>
      <c r="W64" s="231"/>
      <c r="X64" s="232"/>
      <c r="Y64" s="85">
        <v>200.5</v>
      </c>
      <c r="Z64" s="3"/>
      <c r="AA64" s="3"/>
      <c r="AB64" s="3"/>
      <c r="AC64" s="3"/>
      <c r="AD64" s="3"/>
    </row>
    <row r="65" spans="1:30" x14ac:dyDescent="0.25">
      <c r="A65" s="4"/>
      <c r="B65" s="46"/>
      <c r="C65" s="47"/>
      <c r="D65" s="228"/>
      <c r="E65" s="228"/>
      <c r="F65" s="48"/>
      <c r="G65" s="48"/>
      <c r="H65" s="48"/>
      <c r="I65" s="49"/>
      <c r="J65" s="228"/>
      <c r="K65" s="48"/>
      <c r="L65" s="48"/>
      <c r="M65" s="48"/>
      <c r="N65" s="48"/>
      <c r="O65" s="49"/>
      <c r="P65" s="228"/>
      <c r="Q65" s="49"/>
      <c r="R65" s="49"/>
      <c r="S65" s="49"/>
      <c r="T65" s="49"/>
      <c r="U65" s="49"/>
      <c r="V65" s="229" t="s">
        <v>132</v>
      </c>
      <c r="W65" s="229"/>
      <c r="X65" s="229"/>
      <c r="Y65" s="85">
        <f>Y62+Y63+Y64</f>
        <v>7256.6100000000006</v>
      </c>
      <c r="Z65" s="3"/>
      <c r="AA65" s="3"/>
      <c r="AB65" s="3"/>
      <c r="AC65" s="3"/>
      <c r="AD65" s="3"/>
    </row>
    <row r="66" spans="1:30" s="3" customFormat="1" x14ac:dyDescent="0.25">
      <c r="A66" s="4"/>
      <c r="B66" s="46"/>
      <c r="C66" s="47"/>
      <c r="D66" s="212"/>
      <c r="E66" s="212"/>
      <c r="F66" s="48"/>
      <c r="G66" s="48"/>
      <c r="H66" s="48"/>
      <c r="I66" s="49"/>
      <c r="J66" s="212"/>
      <c r="K66" s="48"/>
      <c r="L66" s="48"/>
      <c r="M66" s="48"/>
      <c r="N66" s="48"/>
      <c r="O66" s="49"/>
      <c r="P66" s="212"/>
      <c r="Q66" s="49"/>
      <c r="R66" s="49"/>
      <c r="S66" s="49"/>
      <c r="T66" s="49"/>
      <c r="U66" s="49"/>
      <c r="V66" s="92"/>
    </row>
    <row r="67" spans="1:30" x14ac:dyDescent="0.25">
      <c r="A67" s="4"/>
      <c r="B67" s="46"/>
      <c r="C67" s="3"/>
      <c r="D67" s="3"/>
      <c r="E67" s="3"/>
      <c r="F67" s="89"/>
      <c r="G67" s="48"/>
      <c r="H67" s="48"/>
      <c r="I67" s="49"/>
      <c r="J67" s="212"/>
      <c r="K67" s="212"/>
      <c r="L67" s="3"/>
      <c r="M67" s="224"/>
      <c r="N67" s="3"/>
      <c r="O67" s="3"/>
      <c r="P67" s="3"/>
      <c r="Q67" s="89"/>
      <c r="R67" s="3"/>
      <c r="S67" s="3"/>
      <c r="T67" s="3"/>
      <c r="U67" s="235" t="s">
        <v>122</v>
      </c>
      <c r="V67" s="235"/>
      <c r="W67" s="235"/>
      <c r="X67" s="235"/>
      <c r="Y67" s="211" t="s">
        <v>119</v>
      </c>
      <c r="Z67" s="3"/>
      <c r="AA67" s="220" t="s">
        <v>118</v>
      </c>
      <c r="AB67" s="218"/>
      <c r="AC67" s="3"/>
      <c r="AD67" s="2"/>
    </row>
    <row r="68" spans="1:30" x14ac:dyDescent="0.25">
      <c r="A68" s="4"/>
      <c r="B68" s="46"/>
      <c r="C68" s="3"/>
      <c r="D68" s="3"/>
      <c r="E68" s="3"/>
      <c r="F68" s="48"/>
      <c r="G68" s="48"/>
      <c r="H68" s="48"/>
      <c r="I68" s="49"/>
      <c r="J68" s="212"/>
      <c r="K68" s="212"/>
      <c r="L68" s="3"/>
      <c r="M68" s="224"/>
      <c r="N68" s="3"/>
      <c r="O68" s="3"/>
      <c r="P68" s="3"/>
      <c r="Q68" s="48"/>
      <c r="R68" s="3"/>
      <c r="S68" s="3"/>
      <c r="T68" s="3"/>
      <c r="U68" s="233" t="s">
        <v>106</v>
      </c>
      <c r="V68" s="233"/>
      <c r="W68" s="233"/>
      <c r="X68" s="233"/>
      <c r="Y68" s="221">
        <f>705+86.88+5524.26</f>
        <v>6316.14</v>
      </c>
      <c r="Z68" s="3"/>
      <c r="AA68" s="219" t="s">
        <v>123</v>
      </c>
      <c r="AB68" s="225">
        <v>281.39999999999998</v>
      </c>
      <c r="AC68" s="3"/>
      <c r="AD68" s="2"/>
    </row>
    <row r="69" spans="1:30" x14ac:dyDescent="0.25">
      <c r="A69" s="4"/>
      <c r="B69" s="46"/>
      <c r="C69" s="3"/>
      <c r="D69" s="3"/>
      <c r="E69" s="3"/>
      <c r="F69" s="48"/>
      <c r="G69" s="48"/>
      <c r="H69" s="48"/>
      <c r="I69" s="49"/>
      <c r="J69" s="212"/>
      <c r="K69" s="212"/>
      <c r="L69" s="3"/>
      <c r="M69" s="224"/>
      <c r="N69" s="3"/>
      <c r="O69" s="3"/>
      <c r="P69" s="3"/>
      <c r="Q69" s="48"/>
      <c r="R69" s="3"/>
      <c r="S69" s="3"/>
      <c r="T69" s="3"/>
      <c r="U69" s="233" t="s">
        <v>107</v>
      </c>
      <c r="V69" s="233"/>
      <c r="W69" s="233"/>
      <c r="X69" s="233"/>
      <c r="Y69" s="221">
        <v>2350.7559999999999</v>
      </c>
      <c r="Z69" s="3"/>
      <c r="AA69" s="219" t="s">
        <v>117</v>
      </c>
      <c r="AB69" s="225">
        <v>79.319999999999993</v>
      </c>
      <c r="AC69" s="3"/>
      <c r="AD69" s="2"/>
    </row>
    <row r="70" spans="1:30" x14ac:dyDescent="0.25">
      <c r="A70" s="4"/>
      <c r="B70" s="46"/>
      <c r="C70" s="3"/>
      <c r="D70" s="3"/>
      <c r="E70" s="3"/>
      <c r="F70" s="48"/>
      <c r="G70" s="48"/>
      <c r="H70" s="48"/>
      <c r="I70" s="49"/>
      <c r="J70" s="212"/>
      <c r="K70" s="212"/>
      <c r="L70" s="3"/>
      <c r="M70" s="224"/>
      <c r="N70" s="3"/>
      <c r="O70" s="3"/>
      <c r="P70" s="3"/>
      <c r="Q70" s="48"/>
      <c r="R70" s="3"/>
      <c r="S70" s="3"/>
      <c r="T70" s="3"/>
      <c r="U70" s="233" t="s">
        <v>108</v>
      </c>
      <c r="V70" s="233"/>
      <c r="W70" s="233"/>
      <c r="X70" s="233"/>
      <c r="Y70" s="221">
        <v>52.8</v>
      </c>
      <c r="Z70" s="3"/>
      <c r="AA70" s="219" t="s">
        <v>116</v>
      </c>
      <c r="AB70" s="225">
        <v>705</v>
      </c>
      <c r="AC70" s="3"/>
      <c r="AD70" s="2"/>
    </row>
    <row r="71" spans="1:30" x14ac:dyDescent="0.25">
      <c r="A71" s="3"/>
      <c r="B71" s="3"/>
      <c r="C71" s="3"/>
      <c r="D71" s="3"/>
      <c r="E71" s="3"/>
      <c r="F71" s="90"/>
      <c r="G71" s="3"/>
      <c r="H71" s="3"/>
      <c r="I71" s="3"/>
      <c r="J71" s="90"/>
      <c r="K71" s="90"/>
      <c r="L71" s="3"/>
      <c r="M71" s="224"/>
      <c r="N71" s="3"/>
      <c r="O71" s="3"/>
      <c r="P71" s="3"/>
      <c r="Q71" s="3"/>
      <c r="R71" s="3"/>
      <c r="S71" s="3"/>
      <c r="T71" s="3"/>
      <c r="U71" s="233" t="s">
        <v>110</v>
      </c>
      <c r="V71" s="233"/>
      <c r="W71" s="233"/>
      <c r="X71" s="233"/>
      <c r="Y71" s="221">
        <v>63.689</v>
      </c>
      <c r="Z71" s="3"/>
      <c r="AA71" s="3"/>
      <c r="AB71" s="3"/>
      <c r="AC71" s="3"/>
      <c r="AD71" s="2"/>
    </row>
    <row r="72" spans="1:30" x14ac:dyDescent="0.25">
      <c r="A72" s="4"/>
      <c r="B72" s="46"/>
      <c r="C72" s="3"/>
      <c r="D72" s="3"/>
      <c r="E72" s="3"/>
      <c r="F72" s="48"/>
      <c r="G72" s="48"/>
      <c r="H72" s="48"/>
      <c r="I72" s="49"/>
      <c r="J72" s="143"/>
      <c r="K72" s="143"/>
      <c r="L72" s="3"/>
      <c r="M72" s="224"/>
      <c r="N72" s="3"/>
      <c r="O72" s="3"/>
      <c r="P72" s="3"/>
      <c r="Q72" s="48"/>
      <c r="R72" s="3"/>
      <c r="S72" s="3"/>
      <c r="T72" s="3"/>
      <c r="U72" s="233" t="s">
        <v>109</v>
      </c>
      <c r="V72" s="233"/>
      <c r="W72" s="233"/>
      <c r="X72" s="233"/>
      <c r="Y72" s="221">
        <f>SUM(Y73:Y76)</f>
        <v>1002.354</v>
      </c>
      <c r="Z72" s="3"/>
      <c r="AA72" s="3"/>
      <c r="AB72" s="3"/>
      <c r="AC72" s="3"/>
      <c r="AD72" s="2"/>
    </row>
    <row r="73" spans="1:30" x14ac:dyDescent="0.25">
      <c r="A73" s="4"/>
      <c r="B73" s="46"/>
      <c r="C73" s="3"/>
      <c r="D73" s="3"/>
      <c r="E73" s="3"/>
      <c r="F73" s="48"/>
      <c r="G73" s="48"/>
      <c r="H73" s="48"/>
      <c r="I73" s="49"/>
      <c r="J73" s="212"/>
      <c r="K73" s="212"/>
      <c r="L73" s="3"/>
      <c r="M73" s="224"/>
      <c r="N73" s="3"/>
      <c r="O73" s="3"/>
      <c r="P73" s="3"/>
      <c r="Q73" s="48"/>
      <c r="R73" s="3"/>
      <c r="S73" s="3"/>
      <c r="T73" s="3"/>
      <c r="U73" s="234" t="s">
        <v>114</v>
      </c>
      <c r="V73" s="234"/>
      <c r="W73" s="234"/>
      <c r="X73" s="234"/>
      <c r="Y73" s="221">
        <v>400</v>
      </c>
      <c r="Z73" s="3"/>
      <c r="AA73" s="3"/>
      <c r="AB73" s="3"/>
      <c r="AC73" s="3"/>
      <c r="AD73" s="2"/>
    </row>
    <row r="74" spans="1:30" x14ac:dyDescent="0.25">
      <c r="A74" s="4"/>
      <c r="B74" s="46"/>
      <c r="C74" s="3"/>
      <c r="D74" s="3"/>
      <c r="E74" s="3"/>
      <c r="F74" s="48"/>
      <c r="G74" s="48"/>
      <c r="H74" s="48"/>
      <c r="I74" s="49"/>
      <c r="J74" s="212"/>
      <c r="K74" s="212"/>
      <c r="L74" s="3"/>
      <c r="M74" s="224"/>
      <c r="N74" s="3"/>
      <c r="O74" s="3"/>
      <c r="P74" s="3"/>
      <c r="Q74" s="48"/>
      <c r="R74" s="3"/>
      <c r="S74" s="3"/>
      <c r="T74" s="3"/>
      <c r="U74" s="234" t="s">
        <v>111</v>
      </c>
      <c r="V74" s="234"/>
      <c r="W74" s="234"/>
      <c r="X74" s="234"/>
      <c r="Y74" s="221">
        <v>150</v>
      </c>
      <c r="Z74" s="3"/>
      <c r="AA74" s="3"/>
      <c r="AB74" s="3"/>
      <c r="AC74" s="3"/>
      <c r="AD74" s="2"/>
    </row>
    <row r="75" spans="1:30" x14ac:dyDescent="0.25">
      <c r="A75" s="4"/>
      <c r="B75" s="46"/>
      <c r="C75" s="3"/>
      <c r="D75" s="3"/>
      <c r="E75" s="3"/>
      <c r="F75" s="48"/>
      <c r="G75" s="48"/>
      <c r="H75" s="48"/>
      <c r="I75" s="49"/>
      <c r="J75" s="212"/>
      <c r="K75" s="212"/>
      <c r="L75" s="3"/>
      <c r="M75" s="224"/>
      <c r="N75" s="3"/>
      <c r="O75" s="3"/>
      <c r="P75" s="3"/>
      <c r="Q75" s="48"/>
      <c r="R75" s="3"/>
      <c r="S75" s="3"/>
      <c r="T75" s="3"/>
      <c r="U75" s="234" t="s">
        <v>112</v>
      </c>
      <c r="V75" s="234"/>
      <c r="W75" s="234"/>
      <c r="X75" s="234"/>
      <c r="Y75" s="221">
        <v>100</v>
      </c>
      <c r="Z75" s="3"/>
      <c r="AA75" s="3"/>
      <c r="AB75" s="3"/>
      <c r="AC75" s="3"/>
      <c r="AD75" s="2"/>
    </row>
    <row r="76" spans="1:30" x14ac:dyDescent="0.25">
      <c r="A76" s="4"/>
      <c r="B76" s="46"/>
      <c r="C76" s="3"/>
      <c r="D76" s="3"/>
      <c r="E76" s="3"/>
      <c r="F76" s="48"/>
      <c r="G76" s="48"/>
      <c r="H76" s="48"/>
      <c r="I76" s="49"/>
      <c r="J76" s="212"/>
      <c r="K76" s="212"/>
      <c r="L76" s="3"/>
      <c r="M76" s="224"/>
      <c r="N76" s="3"/>
      <c r="O76" s="3"/>
      <c r="P76" s="3"/>
      <c r="Q76" s="48"/>
      <c r="R76" s="3"/>
      <c r="S76" s="3"/>
      <c r="T76" s="3"/>
      <c r="U76" s="234" t="s">
        <v>113</v>
      </c>
      <c r="V76" s="234"/>
      <c r="W76" s="234"/>
      <c r="X76" s="234"/>
      <c r="Y76" s="221">
        <v>352.35399999999998</v>
      </c>
      <c r="Z76" s="3"/>
      <c r="AA76" s="3"/>
      <c r="AB76" s="3"/>
      <c r="AC76" s="3"/>
      <c r="AD76" s="2"/>
    </row>
    <row r="77" spans="1:30" x14ac:dyDescent="0.25">
      <c r="A77" s="4"/>
      <c r="B77" s="46"/>
      <c r="C77" s="215"/>
      <c r="D77" s="48"/>
      <c r="E77" s="48"/>
      <c r="F77" s="48"/>
      <c r="G77" s="48"/>
      <c r="H77" s="48"/>
      <c r="I77" s="49"/>
      <c r="J77" s="48"/>
      <c r="K77" s="48"/>
      <c r="L77" s="3"/>
      <c r="M77" s="224"/>
      <c r="N77" s="3"/>
      <c r="O77" s="3"/>
      <c r="P77" s="3"/>
      <c r="Q77" s="216"/>
      <c r="R77" s="3"/>
      <c r="S77" s="3"/>
      <c r="T77" s="3"/>
      <c r="U77" s="49"/>
      <c r="V77" s="49"/>
      <c r="W77" s="49"/>
      <c r="X77" s="48"/>
      <c r="Y77" s="89">
        <f>SUM(Y68:Y72)</f>
        <v>9785.7389999999996</v>
      </c>
      <c r="Z77" s="3"/>
      <c r="AA77" s="3"/>
      <c r="AB77" s="3"/>
      <c r="AC77" s="3"/>
      <c r="AD77" s="2"/>
    </row>
    <row r="78" spans="1:30" x14ac:dyDescent="0.25">
      <c r="A78" s="4"/>
      <c r="B78" s="46"/>
      <c r="C78" s="47"/>
      <c r="D78" s="48"/>
      <c r="E78" s="48"/>
      <c r="F78" s="48"/>
      <c r="G78" s="48"/>
      <c r="H78" s="48"/>
      <c r="I78" s="49"/>
      <c r="J78" s="48"/>
      <c r="K78" s="48"/>
      <c r="L78" s="48"/>
      <c r="M78" s="48"/>
      <c r="N78" s="48"/>
      <c r="O78" s="49"/>
      <c r="P78" s="48"/>
      <c r="Q78" s="48"/>
      <c r="R78" s="48"/>
      <c r="S78" s="49"/>
      <c r="T78" s="49"/>
      <c r="U78" s="49"/>
      <c r="V78" s="48"/>
      <c r="W78" s="48"/>
      <c r="X78" s="48"/>
      <c r="Y78" s="3"/>
      <c r="Z78" s="3"/>
      <c r="AA78" s="3"/>
      <c r="AB78" s="3"/>
      <c r="AC78" s="3"/>
      <c r="AD78" s="3"/>
    </row>
    <row r="79" spans="1:30" x14ac:dyDescent="0.25">
      <c r="A79" s="4"/>
      <c r="B79" s="100" t="s">
        <v>88</v>
      </c>
      <c r="C79" s="99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148"/>
      <c r="W79" s="148"/>
      <c r="X79" s="148"/>
      <c r="Y79" s="148"/>
      <c r="Z79" s="148"/>
      <c r="AA79" s="148"/>
      <c r="AB79" s="149"/>
      <c r="AC79" s="3"/>
      <c r="AD79" s="3"/>
    </row>
    <row r="80" spans="1:30" x14ac:dyDescent="0.25">
      <c r="A80" s="4"/>
      <c r="B80" s="120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2"/>
      <c r="AC80" s="3"/>
      <c r="AD80" s="3"/>
    </row>
    <row r="81" spans="1:30" x14ac:dyDescent="0.25">
      <c r="A81" s="4"/>
      <c r="B81" s="236" t="s">
        <v>133</v>
      </c>
      <c r="C81" s="237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121"/>
      <c r="W81" s="121"/>
      <c r="X81" s="121"/>
      <c r="Y81" s="121"/>
      <c r="Z81" s="121"/>
      <c r="AA81" s="121"/>
      <c r="AB81" s="122"/>
      <c r="AC81" s="3"/>
      <c r="AD81" s="3"/>
    </row>
    <row r="82" spans="1:30" hidden="1" x14ac:dyDescent="0.25">
      <c r="A82" s="4"/>
      <c r="B82" s="236"/>
      <c r="C82" s="237"/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121"/>
      <c r="W82" s="121"/>
      <c r="X82" s="121"/>
      <c r="Y82" s="121"/>
      <c r="Z82" s="121"/>
      <c r="AA82" s="121"/>
      <c r="AB82" s="122"/>
      <c r="AC82" s="3"/>
      <c r="AD82" s="3"/>
    </row>
    <row r="83" spans="1:30" hidden="1" x14ac:dyDescent="0.25">
      <c r="A83" s="4"/>
      <c r="B83" s="236"/>
      <c r="C83" s="237"/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121"/>
      <c r="W83" s="121"/>
      <c r="X83" s="121"/>
      <c r="Y83" s="121"/>
      <c r="Z83" s="121"/>
      <c r="AA83" s="121"/>
      <c r="AB83" s="122"/>
      <c r="AC83" s="3"/>
      <c r="AD83" s="3"/>
    </row>
    <row r="84" spans="1:30" hidden="1" x14ac:dyDescent="0.25">
      <c r="A84" s="4"/>
      <c r="B84" s="153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21"/>
      <c r="W84" s="121"/>
      <c r="X84" s="121"/>
      <c r="Y84" s="121"/>
      <c r="Z84" s="121"/>
      <c r="AA84" s="121"/>
      <c r="AB84" s="122"/>
      <c r="AC84" s="3"/>
      <c r="AD84" s="3"/>
    </row>
    <row r="85" spans="1:30" hidden="1" x14ac:dyDescent="0.25">
      <c r="A85" s="4"/>
      <c r="B85" s="153"/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21"/>
      <c r="W85" s="121"/>
      <c r="X85" s="121"/>
      <c r="Y85" s="121"/>
      <c r="Z85" s="121"/>
      <c r="AA85" s="121"/>
      <c r="AB85" s="122"/>
      <c r="AC85" s="3"/>
      <c r="AD85" s="3"/>
    </row>
    <row r="86" spans="1:30" x14ac:dyDescent="0.25">
      <c r="A86" s="4"/>
      <c r="B86" s="153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21"/>
      <c r="W86" s="121"/>
      <c r="X86" s="121"/>
      <c r="Y86" s="121"/>
      <c r="Z86" s="121"/>
      <c r="AA86" s="121"/>
      <c r="AB86" s="122"/>
      <c r="AC86" s="3"/>
      <c r="AD86" s="3"/>
    </row>
    <row r="87" spans="1:30" hidden="1" x14ac:dyDescent="0.25">
      <c r="A87" s="4"/>
      <c r="B87" s="153"/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21"/>
      <c r="W87" s="121"/>
      <c r="X87" s="121"/>
      <c r="Y87" s="121"/>
      <c r="Z87" s="121"/>
      <c r="AA87" s="121"/>
      <c r="AB87" s="122"/>
      <c r="AC87" s="3"/>
      <c r="AD87" s="3"/>
    </row>
    <row r="88" spans="1:30" hidden="1" x14ac:dyDescent="0.25">
      <c r="A88" s="4"/>
      <c r="B88" s="153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21"/>
      <c r="W88" s="121"/>
      <c r="X88" s="121"/>
      <c r="Y88" s="121"/>
      <c r="Z88" s="121"/>
      <c r="AA88" s="121"/>
      <c r="AB88" s="122"/>
      <c r="AC88" s="3"/>
      <c r="AD88" s="3"/>
    </row>
    <row r="89" spans="1:30" hidden="1" x14ac:dyDescent="0.25">
      <c r="A89" s="4"/>
      <c r="B89" s="153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21"/>
      <c r="W89" s="121"/>
      <c r="X89" s="121"/>
      <c r="Y89" s="121"/>
      <c r="Z89" s="121"/>
      <c r="AA89" s="121"/>
      <c r="AB89" s="122"/>
      <c r="AC89" s="3"/>
      <c r="AD89" s="3"/>
    </row>
    <row r="90" spans="1:30" hidden="1" x14ac:dyDescent="0.25">
      <c r="A90" s="4"/>
      <c r="B90" s="153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21"/>
      <c r="W90" s="121"/>
      <c r="X90" s="121"/>
      <c r="Y90" s="121"/>
      <c r="Z90" s="121"/>
      <c r="AA90" s="121"/>
      <c r="AB90" s="122"/>
      <c r="AC90" s="3"/>
      <c r="AD90" s="3"/>
    </row>
    <row r="91" spans="1:30" hidden="1" x14ac:dyDescent="0.25">
      <c r="A91" s="4"/>
      <c r="B91" s="153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21"/>
      <c r="W91" s="121"/>
      <c r="X91" s="121"/>
      <c r="Y91" s="121"/>
      <c r="Z91" s="121"/>
      <c r="AA91" s="121"/>
      <c r="AB91" s="122"/>
      <c r="AC91" s="3"/>
      <c r="AD91" s="3"/>
    </row>
    <row r="92" spans="1:30" hidden="1" x14ac:dyDescent="0.25">
      <c r="A92" s="4"/>
      <c r="B92" s="153"/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21"/>
      <c r="W92" s="121"/>
      <c r="X92" s="121"/>
      <c r="Y92" s="121"/>
      <c r="Z92" s="121"/>
      <c r="AA92" s="121"/>
      <c r="AB92" s="122"/>
      <c r="AC92" s="3"/>
      <c r="AD92" s="3"/>
    </row>
    <row r="93" spans="1:30" hidden="1" x14ac:dyDescent="0.25">
      <c r="A93" s="4"/>
      <c r="B93" s="153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21"/>
      <c r="W93" s="121"/>
      <c r="X93" s="121"/>
      <c r="Y93" s="121"/>
      <c r="Z93" s="121"/>
      <c r="AA93" s="121"/>
      <c r="AB93" s="122"/>
      <c r="AC93" s="3"/>
      <c r="AD93" s="3"/>
    </row>
    <row r="94" spans="1:30" hidden="1" x14ac:dyDescent="0.25">
      <c r="A94" s="4"/>
      <c r="B94" s="153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21"/>
      <c r="W94" s="121"/>
      <c r="X94" s="121"/>
      <c r="Y94" s="121"/>
      <c r="Z94" s="121"/>
      <c r="AA94" s="121"/>
      <c r="AB94" s="122"/>
      <c r="AC94" s="3"/>
      <c r="AD94" s="3"/>
    </row>
    <row r="95" spans="1:30" hidden="1" x14ac:dyDescent="0.25">
      <c r="A95" s="4"/>
      <c r="B95" s="153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21"/>
      <c r="W95" s="121"/>
      <c r="X95" s="121"/>
      <c r="Y95" s="121"/>
      <c r="Z95" s="121"/>
      <c r="AA95" s="121"/>
      <c r="AB95" s="122"/>
      <c r="AC95" s="3"/>
      <c r="AD95" s="3"/>
    </row>
    <row r="96" spans="1:30" hidden="1" x14ac:dyDescent="0.25">
      <c r="A96" s="4"/>
      <c r="B96" s="131"/>
      <c r="C96" s="132"/>
      <c r="D96" s="133"/>
      <c r="E96" s="133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50"/>
      <c r="W96" s="150"/>
      <c r="X96" s="150"/>
      <c r="Y96" s="150"/>
      <c r="Z96" s="150"/>
      <c r="AA96" s="150"/>
      <c r="AB96" s="151"/>
      <c r="AC96" s="3"/>
      <c r="AD96" s="3"/>
    </row>
    <row r="97" spans="1:30" x14ac:dyDescent="0.25">
      <c r="A97" s="87"/>
      <c r="B97" s="135"/>
      <c r="C97" s="134"/>
      <c r="D97" s="135"/>
      <c r="E97" s="135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3"/>
      <c r="W97" s="3"/>
      <c r="X97" s="3"/>
      <c r="Y97" s="3"/>
      <c r="Z97" s="3"/>
      <c r="AA97" s="3"/>
      <c r="AB97" s="3"/>
      <c r="AC97" s="3"/>
      <c r="AD97" s="3"/>
    </row>
    <row r="98" spans="1:30" x14ac:dyDescent="0.25">
      <c r="A98" s="87"/>
      <c r="B98" s="135"/>
      <c r="C98" s="134"/>
      <c r="D98" s="135"/>
      <c r="E98" s="135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25">
      <c r="A99" s="4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3"/>
      <c r="W99" s="3"/>
      <c r="X99" s="3"/>
      <c r="Y99" s="3"/>
      <c r="Z99" s="3"/>
      <c r="AA99" s="3"/>
      <c r="AB99" s="3"/>
      <c r="AC99" s="3"/>
      <c r="AD99" s="3"/>
    </row>
    <row r="100" spans="1:30" x14ac:dyDescent="0.25">
      <c r="A100" s="4"/>
      <c r="B100" s="52" t="s">
        <v>77</v>
      </c>
      <c r="C100" s="119">
        <v>45922</v>
      </c>
      <c r="D100" s="52" t="s">
        <v>74</v>
      </c>
      <c r="E100" s="237" t="s">
        <v>128</v>
      </c>
      <c r="F100" s="237"/>
      <c r="G100" s="237"/>
      <c r="H100" s="52"/>
      <c r="I100" s="52" t="s">
        <v>75</v>
      </c>
      <c r="J100" s="281" t="s">
        <v>129</v>
      </c>
      <c r="K100" s="281"/>
      <c r="L100" s="281"/>
      <c r="M100" s="281"/>
      <c r="N100" s="52"/>
      <c r="O100" s="52"/>
      <c r="P100" s="52"/>
      <c r="Q100" s="52"/>
      <c r="R100" s="52"/>
      <c r="S100" s="52"/>
      <c r="T100" s="52"/>
      <c r="U100" s="52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ht="7.5" customHeight="1" x14ac:dyDescent="0.25">
      <c r="A101" s="4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x14ac:dyDescent="0.25">
      <c r="A102" s="4"/>
      <c r="B102" s="52"/>
      <c r="C102" s="52"/>
      <c r="D102" s="52" t="s">
        <v>76</v>
      </c>
      <c r="E102" s="52"/>
      <c r="F102" s="52"/>
      <c r="G102" s="52"/>
      <c r="H102" s="52"/>
      <c r="I102" s="52" t="s">
        <v>76</v>
      </c>
      <c r="J102" s="53"/>
      <c r="K102" s="53"/>
      <c r="L102" s="53"/>
      <c r="M102" s="53"/>
      <c r="N102" s="52"/>
      <c r="O102" s="52"/>
      <c r="P102" s="52"/>
      <c r="Q102" s="52"/>
      <c r="R102" s="52"/>
      <c r="S102" s="52"/>
      <c r="T102" s="52"/>
      <c r="U102" s="52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x14ac:dyDescent="0.25">
      <c r="A103" s="4"/>
      <c r="B103" s="52"/>
      <c r="C103" s="52"/>
      <c r="D103" s="52"/>
      <c r="E103" s="52"/>
      <c r="F103" s="52"/>
      <c r="G103" s="52"/>
      <c r="H103" s="52"/>
      <c r="I103" s="52"/>
      <c r="J103" s="53"/>
      <c r="K103" s="53"/>
      <c r="L103" s="53"/>
      <c r="M103" s="53"/>
      <c r="N103" s="52"/>
      <c r="O103" s="52"/>
      <c r="P103" s="52"/>
      <c r="Q103" s="52"/>
      <c r="R103" s="52"/>
      <c r="S103" s="52"/>
      <c r="T103" s="52"/>
      <c r="U103" s="52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x14ac:dyDescent="0.25">
      <c r="A104" s="4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idden="1" x14ac:dyDescent="0.25">
      <c r="A105" s="4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hidden="1" x14ac:dyDescent="0.25">
      <c r="AC106" s="2"/>
      <c r="AD106" s="2"/>
    </row>
    <row r="107" spans="1:30" hidden="1" x14ac:dyDescent="0.25"/>
    <row r="108" spans="1:30" hidden="1" x14ac:dyDescent="0.25"/>
    <row r="109" spans="1:30" hidden="1" x14ac:dyDescent="0.25"/>
    <row r="110" spans="1:30" hidden="1" x14ac:dyDescent="0.25"/>
    <row r="111" spans="1:30" hidden="1" x14ac:dyDescent="0.25"/>
    <row r="112" spans="1:30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t="15" hidden="1" customHeight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t="15" hidden="1" customHeight="1" x14ac:dyDescent="0.25"/>
    <row r="137" ht="15" hidden="1" customHeight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</sheetData>
  <mergeCells count="82">
    <mergeCell ref="S13:S14"/>
    <mergeCell ref="AB10:AB14"/>
    <mergeCell ref="V11:Y11"/>
    <mergeCell ref="V12:AA12"/>
    <mergeCell ref="V13:X13"/>
    <mergeCell ref="AA13:AA14"/>
    <mergeCell ref="V10:AA10"/>
    <mergeCell ref="Y13:Y14"/>
    <mergeCell ref="Z13:Z14"/>
    <mergeCell ref="P12:U12"/>
    <mergeCell ref="P13:R13"/>
    <mergeCell ref="U13:U14"/>
    <mergeCell ref="U27:U28"/>
    <mergeCell ref="D62:E62"/>
    <mergeCell ref="AB26:AB28"/>
    <mergeCell ref="V27:X27"/>
    <mergeCell ref="AA27:AA28"/>
    <mergeCell ref="Y27:Y28"/>
    <mergeCell ref="Z27:Z28"/>
    <mergeCell ref="V26:AA26"/>
    <mergeCell ref="P26:U26"/>
    <mergeCell ref="P27:R27"/>
    <mergeCell ref="S27:S28"/>
    <mergeCell ref="T27:T28"/>
    <mergeCell ref="V59:X59"/>
    <mergeCell ref="V60:X60"/>
    <mergeCell ref="V58:X58"/>
    <mergeCell ref="V62:X62"/>
    <mergeCell ref="E100:G100"/>
    <mergeCell ref="J100:M100"/>
    <mergeCell ref="B83:U83"/>
    <mergeCell ref="D4:U4"/>
    <mergeCell ref="D8:U8"/>
    <mergeCell ref="C44:C45"/>
    <mergeCell ref="C47:C48"/>
    <mergeCell ref="C27:C28"/>
    <mergeCell ref="D12:I12"/>
    <mergeCell ref="D10:I10"/>
    <mergeCell ref="D11:G11"/>
    <mergeCell ref="C10:C13"/>
    <mergeCell ref="D13:F13"/>
    <mergeCell ref="H27:H28"/>
    <mergeCell ref="I27:I28"/>
    <mergeCell ref="T13:T14"/>
    <mergeCell ref="B27:B28"/>
    <mergeCell ref="O13:O14"/>
    <mergeCell ref="J26:O26"/>
    <mergeCell ref="J27:L27"/>
    <mergeCell ref="M27:M28"/>
    <mergeCell ref="N27:N28"/>
    <mergeCell ref="O27:O28"/>
    <mergeCell ref="G13:G14"/>
    <mergeCell ref="H13:H14"/>
    <mergeCell ref="B82:U82"/>
    <mergeCell ref="B81:U81"/>
    <mergeCell ref="D79:U79"/>
    <mergeCell ref="J10:O10"/>
    <mergeCell ref="J11:M11"/>
    <mergeCell ref="J12:O12"/>
    <mergeCell ref="J13:L13"/>
    <mergeCell ref="M13:M14"/>
    <mergeCell ref="N13:N14"/>
    <mergeCell ref="I13:I14"/>
    <mergeCell ref="D26:I26"/>
    <mergeCell ref="D27:F27"/>
    <mergeCell ref="G27:G28"/>
    <mergeCell ref="B10:B13"/>
    <mergeCell ref="P10:U10"/>
    <mergeCell ref="P11:S11"/>
    <mergeCell ref="U74:X74"/>
    <mergeCell ref="U75:X75"/>
    <mergeCell ref="U76:X76"/>
    <mergeCell ref="U67:X67"/>
    <mergeCell ref="U68:X68"/>
    <mergeCell ref="U69:X69"/>
    <mergeCell ref="U70:X70"/>
    <mergeCell ref="U71:X71"/>
    <mergeCell ref="V63:X63"/>
    <mergeCell ref="V65:X65"/>
    <mergeCell ref="V64:X64"/>
    <mergeCell ref="U72:X72"/>
    <mergeCell ref="U73:X73"/>
  </mergeCells>
  <conditionalFormatting sqref="AB15:AB26 AB29:AB42">
    <cfRule type="cellIs" dxfId="1" priority="13" operator="equal">
      <formula>0</formula>
    </cfRule>
    <cfRule type="containsErrors" dxfId="0" priority="14">
      <formula>ISERROR(AB15)</formula>
    </cfRule>
  </conditionalFormatting>
  <pageMargins left="0.51181102362204722" right="0.11811023622047245" top="0.39370078740157483" bottom="0.19685039370078741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2026</vt:lpstr>
      <vt:lpstr>'NR 2026'!Oblast_tisku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2025-09-23T04:58:45Z</cp:lastPrinted>
  <dcterms:created xsi:type="dcterms:W3CDTF">2017-02-23T12:10:09Z</dcterms:created>
  <dcterms:modified xsi:type="dcterms:W3CDTF">2025-10-16T12:40:23Z</dcterms:modified>
</cp:coreProperties>
</file>