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NR 2026\"/>
    </mc:Choice>
  </mc:AlternateContent>
  <xr:revisionPtr revIDLastSave="0" documentId="13_ncr:1_{0155E759-E80F-492B-B326-612D5C0BB838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NR 2026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'NR 2026'!$A$1:$AC$86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" i="3" l="1"/>
  <c r="V35" i="3"/>
  <c r="V33" i="3"/>
  <c r="Y33" i="3" s="1"/>
  <c r="X54" i="3"/>
  <c r="V38" i="3"/>
  <c r="V28" i="3"/>
  <c r="V29" i="3"/>
  <c r="V37" i="3"/>
  <c r="V31" i="3"/>
  <c r="Z38" i="3"/>
  <c r="Z37" i="3"/>
  <c r="Z36" i="3"/>
  <c r="Z35" i="3"/>
  <c r="Z34" i="3"/>
  <c r="Z33" i="3"/>
  <c r="Z32" i="3"/>
  <c r="Z31" i="3"/>
  <c r="Z30" i="3"/>
  <c r="Z29" i="3"/>
  <c r="Z28" i="3"/>
  <c r="X38" i="3"/>
  <c r="W38" i="3"/>
  <c r="X37" i="3"/>
  <c r="W37" i="3"/>
  <c r="X36" i="3"/>
  <c r="W36" i="3"/>
  <c r="X35" i="3"/>
  <c r="W35" i="3"/>
  <c r="X34" i="3"/>
  <c r="W34" i="3"/>
  <c r="X33" i="3"/>
  <c r="W33" i="3"/>
  <c r="X32" i="3"/>
  <c r="W32" i="3"/>
  <c r="X31" i="3"/>
  <c r="W31" i="3"/>
  <c r="X30" i="3"/>
  <c r="W30" i="3"/>
  <c r="X29" i="3"/>
  <c r="W29" i="3"/>
  <c r="X28" i="3"/>
  <c r="W28" i="3"/>
  <c r="V36" i="3"/>
  <c r="V34" i="3"/>
  <c r="V30" i="3"/>
  <c r="Z23" i="3"/>
  <c r="Z22" i="3"/>
  <c r="Z21" i="3"/>
  <c r="Z20" i="3"/>
  <c r="Z19" i="3"/>
  <c r="Z18" i="3"/>
  <c r="Z17" i="3"/>
  <c r="Z16" i="3"/>
  <c r="Z15" i="3"/>
  <c r="X23" i="3"/>
  <c r="W23" i="3"/>
  <c r="X22" i="3"/>
  <c r="W22" i="3"/>
  <c r="X21" i="3"/>
  <c r="W21" i="3"/>
  <c r="X20" i="3"/>
  <c r="W20" i="3"/>
  <c r="X19" i="3"/>
  <c r="W19" i="3"/>
  <c r="X18" i="3"/>
  <c r="W18" i="3"/>
  <c r="X17" i="3"/>
  <c r="W17" i="3"/>
  <c r="X16" i="3"/>
  <c r="W16" i="3"/>
  <c r="X15" i="3"/>
  <c r="W15" i="3"/>
  <c r="V23" i="3"/>
  <c r="V22" i="3"/>
  <c r="V21" i="3"/>
  <c r="V20" i="3"/>
  <c r="V19" i="3"/>
  <c r="V18" i="3"/>
  <c r="V17" i="3"/>
  <c r="V15" i="3"/>
  <c r="J54" i="3"/>
  <c r="M53" i="3"/>
  <c r="J52" i="3"/>
  <c r="J51" i="3"/>
  <c r="M51" i="3" s="1"/>
  <c r="L50" i="3"/>
  <c r="V32" i="3" l="1"/>
  <c r="J50" i="3"/>
  <c r="S54" i="3" l="1"/>
  <c r="S53" i="3"/>
  <c r="S52" i="3"/>
  <c r="S51" i="3"/>
  <c r="R50" i="3"/>
  <c r="Q50" i="3"/>
  <c r="P50" i="3"/>
  <c r="S50" i="3" l="1"/>
  <c r="T38" i="3"/>
  <c r="T37" i="3"/>
  <c r="T36" i="3"/>
  <c r="T35" i="3"/>
  <c r="T34" i="3"/>
  <c r="T33" i="3"/>
  <c r="T32" i="3"/>
  <c r="T31" i="3"/>
  <c r="T30" i="3"/>
  <c r="T29" i="3"/>
  <c r="T28" i="3"/>
  <c r="R38" i="3"/>
  <c r="Q38" i="3"/>
  <c r="R37" i="3"/>
  <c r="Q37" i="3"/>
  <c r="R36" i="3"/>
  <c r="Q36" i="3"/>
  <c r="R35" i="3"/>
  <c r="Q35" i="3"/>
  <c r="R34" i="3"/>
  <c r="Q34" i="3"/>
  <c r="R33" i="3"/>
  <c r="Q33" i="3"/>
  <c r="R32" i="3"/>
  <c r="Q32" i="3"/>
  <c r="R31" i="3"/>
  <c r="Q31" i="3"/>
  <c r="R30" i="3"/>
  <c r="Q30" i="3"/>
  <c r="R29" i="3"/>
  <c r="Q29" i="3"/>
  <c r="R28" i="3"/>
  <c r="Q28" i="3"/>
  <c r="P38" i="3"/>
  <c r="P37" i="3"/>
  <c r="P36" i="3"/>
  <c r="P35" i="3"/>
  <c r="P34" i="3"/>
  <c r="P33" i="3"/>
  <c r="P32" i="3"/>
  <c r="P31" i="3"/>
  <c r="P30" i="3"/>
  <c r="P29" i="3"/>
  <c r="P28" i="3"/>
  <c r="T23" i="3"/>
  <c r="T22" i="3"/>
  <c r="T21" i="3"/>
  <c r="T20" i="3"/>
  <c r="T19" i="3"/>
  <c r="T18" i="3"/>
  <c r="T17" i="3"/>
  <c r="T16" i="3"/>
  <c r="T15" i="3"/>
  <c r="R23" i="3"/>
  <c r="Q23" i="3"/>
  <c r="R22" i="3"/>
  <c r="Q22" i="3"/>
  <c r="R21" i="3"/>
  <c r="Q21" i="3"/>
  <c r="R20" i="3"/>
  <c r="Q20" i="3"/>
  <c r="R19" i="3"/>
  <c r="Q19" i="3"/>
  <c r="R18" i="3"/>
  <c r="Q18" i="3"/>
  <c r="R17" i="3"/>
  <c r="Q17" i="3"/>
  <c r="R16" i="3"/>
  <c r="Q16" i="3"/>
  <c r="R15" i="3"/>
  <c r="Q15" i="3"/>
  <c r="P23" i="3"/>
  <c r="P22" i="3"/>
  <c r="P21" i="3"/>
  <c r="P20" i="3"/>
  <c r="P19" i="3"/>
  <c r="P18" i="3"/>
  <c r="P17" i="3"/>
  <c r="P16" i="3"/>
  <c r="P15" i="3"/>
  <c r="N38" i="3" l="1"/>
  <c r="N37" i="3"/>
  <c r="N36" i="3"/>
  <c r="N35" i="3"/>
  <c r="N34" i="3"/>
  <c r="N33" i="3"/>
  <c r="N32" i="3"/>
  <c r="N31" i="3"/>
  <c r="N30" i="3"/>
  <c r="N29" i="3"/>
  <c r="N28" i="3"/>
  <c r="L38" i="3"/>
  <c r="K38" i="3"/>
  <c r="L37" i="3"/>
  <c r="K37" i="3"/>
  <c r="L36" i="3"/>
  <c r="K36" i="3"/>
  <c r="L35" i="3"/>
  <c r="K35" i="3"/>
  <c r="L34" i="3"/>
  <c r="K34" i="3"/>
  <c r="L33" i="3"/>
  <c r="K33" i="3"/>
  <c r="L32" i="3"/>
  <c r="K32" i="3"/>
  <c r="L31" i="3"/>
  <c r="K31" i="3"/>
  <c r="L30" i="3"/>
  <c r="K30" i="3"/>
  <c r="L29" i="3"/>
  <c r="K29" i="3"/>
  <c r="L28" i="3"/>
  <c r="K28" i="3"/>
  <c r="J38" i="3"/>
  <c r="J37" i="3"/>
  <c r="J36" i="3"/>
  <c r="J35" i="3"/>
  <c r="J34" i="3"/>
  <c r="J33" i="3"/>
  <c r="J32" i="3"/>
  <c r="J31" i="3"/>
  <c r="J30" i="3"/>
  <c r="J29" i="3"/>
  <c r="J28" i="3"/>
  <c r="N23" i="3"/>
  <c r="N22" i="3"/>
  <c r="N21" i="3"/>
  <c r="N20" i="3"/>
  <c r="N19" i="3"/>
  <c r="N18" i="3"/>
  <c r="N17" i="3"/>
  <c r="N16" i="3"/>
  <c r="N15" i="3"/>
  <c r="L23" i="3"/>
  <c r="K23" i="3"/>
  <c r="L22" i="3"/>
  <c r="K22" i="3"/>
  <c r="L21" i="3"/>
  <c r="K21" i="3"/>
  <c r="L20" i="3"/>
  <c r="K20" i="3"/>
  <c r="L19" i="3"/>
  <c r="K19" i="3"/>
  <c r="L18" i="3"/>
  <c r="K18" i="3"/>
  <c r="L17" i="3"/>
  <c r="K17" i="3"/>
  <c r="L16" i="3"/>
  <c r="K16" i="3"/>
  <c r="L15" i="3"/>
  <c r="K15" i="3"/>
  <c r="J23" i="3"/>
  <c r="J22" i="3"/>
  <c r="J21" i="3"/>
  <c r="J20" i="3"/>
  <c r="J19" i="3"/>
  <c r="J18" i="3"/>
  <c r="J17" i="3"/>
  <c r="J16" i="3"/>
  <c r="J15" i="3"/>
  <c r="F23" i="3" l="1"/>
  <c r="F22" i="3"/>
  <c r="F21" i="3"/>
  <c r="F20" i="3"/>
  <c r="F19" i="3"/>
  <c r="F18" i="3"/>
  <c r="F17" i="3"/>
  <c r="F15" i="3"/>
  <c r="H38" i="3"/>
  <c r="H37" i="3"/>
  <c r="H36" i="3"/>
  <c r="H35" i="3"/>
  <c r="H34" i="3"/>
  <c r="H33" i="3"/>
  <c r="H32" i="3"/>
  <c r="H31" i="3"/>
  <c r="H30" i="3"/>
  <c r="H29" i="3"/>
  <c r="H28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H23" i="3"/>
  <c r="H22" i="3"/>
  <c r="H21" i="3"/>
  <c r="H20" i="3"/>
  <c r="H19" i="3"/>
  <c r="H18" i="3"/>
  <c r="H17" i="3"/>
  <c r="H16" i="3"/>
  <c r="H15" i="3"/>
  <c r="D23" i="3"/>
  <c r="D22" i="3"/>
  <c r="D21" i="3"/>
  <c r="D20" i="3"/>
  <c r="D19" i="3"/>
  <c r="E18" i="3"/>
  <c r="D18" i="3"/>
  <c r="D17" i="3"/>
  <c r="D16" i="3"/>
  <c r="D15" i="3"/>
  <c r="E23" i="3" l="1"/>
  <c r="E22" i="3"/>
  <c r="E21" i="3"/>
  <c r="E20" i="3"/>
  <c r="E19" i="3"/>
  <c r="E17" i="3"/>
  <c r="F16" i="3"/>
  <c r="E16" i="3"/>
  <c r="V51" i="3" l="1"/>
  <c r="X50" i="3"/>
  <c r="S28" i="3"/>
  <c r="S32" i="3" l="1"/>
  <c r="S33" i="3"/>
  <c r="S37" i="3"/>
  <c r="S30" i="3"/>
  <c r="S35" i="3"/>
  <c r="S34" i="3"/>
  <c r="S38" i="3"/>
  <c r="S31" i="3"/>
  <c r="S29" i="3"/>
  <c r="S36" i="3"/>
  <c r="V50" i="3"/>
  <c r="M32" i="3" l="1"/>
  <c r="Y36" i="3" l="1"/>
  <c r="Y17" i="3"/>
  <c r="Y19" i="3"/>
  <c r="Y37" i="3"/>
  <c r="Y21" i="3"/>
  <c r="M29" i="3"/>
  <c r="M36" i="3"/>
  <c r="M21" i="3"/>
  <c r="M30" i="3"/>
  <c r="Y30" i="3"/>
  <c r="M38" i="3"/>
  <c r="Y38" i="3"/>
  <c r="M22" i="3"/>
  <c r="Y22" i="3"/>
  <c r="M16" i="3"/>
  <c r="Y16" i="3"/>
  <c r="M19" i="3"/>
  <c r="M31" i="3"/>
  <c r="Y31" i="3"/>
  <c r="Y29" i="3"/>
  <c r="M37" i="3"/>
  <c r="M35" i="3"/>
  <c r="Y35" i="3"/>
  <c r="M18" i="3"/>
  <c r="Y18" i="3"/>
  <c r="M34" i="3"/>
  <c r="Y34" i="3"/>
  <c r="M23" i="3"/>
  <c r="Y23" i="3"/>
  <c r="M20" i="3"/>
  <c r="Y20" i="3"/>
  <c r="M17" i="3"/>
  <c r="M33" i="3"/>
  <c r="M28" i="3"/>
  <c r="Y28" i="3"/>
  <c r="Y32" i="3" l="1"/>
  <c r="E15" i="3" l="1"/>
  <c r="G20" i="3" l="1"/>
  <c r="G21" i="3"/>
  <c r="Z24" i="3" l="1"/>
  <c r="X24" i="3"/>
  <c r="W24" i="3"/>
  <c r="V24" i="3"/>
  <c r="T24" i="3"/>
  <c r="R24" i="3"/>
  <c r="Q24" i="3"/>
  <c r="P24" i="3"/>
  <c r="N24" i="3"/>
  <c r="L24" i="3"/>
  <c r="K24" i="3"/>
  <c r="J24" i="3"/>
  <c r="H24" i="3"/>
  <c r="F24" i="3"/>
  <c r="E24" i="3"/>
  <c r="D24" i="3"/>
  <c r="G24" i="3" l="1"/>
  <c r="S24" i="3"/>
  <c r="Y24" i="3"/>
  <c r="M24" i="3"/>
  <c r="Y53" i="3"/>
  <c r="Y51" i="3"/>
  <c r="Z39" i="3"/>
  <c r="X39" i="3"/>
  <c r="W39" i="3"/>
  <c r="W40" i="3" s="1"/>
  <c r="V39" i="3"/>
  <c r="Y15" i="3"/>
  <c r="S15" i="3"/>
  <c r="U15" i="3" s="1"/>
  <c r="T39" i="3"/>
  <c r="R39" i="3"/>
  <c r="Q39" i="3"/>
  <c r="P39" i="3"/>
  <c r="U38" i="3"/>
  <c r="U37" i="3"/>
  <c r="U36" i="3"/>
  <c r="U35" i="3"/>
  <c r="U34" i="3"/>
  <c r="U33" i="3"/>
  <c r="U32" i="3"/>
  <c r="U31" i="3"/>
  <c r="U30" i="3"/>
  <c r="U29" i="3"/>
  <c r="U28" i="3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U24" i="3" l="1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28" i="3"/>
  <c r="G15" i="3"/>
  <c r="W52" i="3" l="1"/>
  <c r="W54" i="3"/>
  <c r="Y54" i="3" s="1"/>
  <c r="Y52" i="3"/>
  <c r="AA39" i="3"/>
  <c r="AA24" i="3"/>
  <c r="Y40" i="3"/>
  <c r="S40" i="3"/>
  <c r="U40" i="3"/>
  <c r="G38" i="3"/>
  <c r="W50" i="3" l="1"/>
  <c r="Y50" i="3" s="1"/>
  <c r="AA40" i="3"/>
  <c r="AA41" i="3" s="1"/>
  <c r="U41" i="3"/>
  <c r="G18" i="3"/>
  <c r="N39" i="3" l="1"/>
  <c r="L39" i="3"/>
  <c r="K39" i="3"/>
  <c r="O34" i="3"/>
  <c r="J39" i="3"/>
  <c r="M15" i="3"/>
  <c r="F39" i="3"/>
  <c r="E39" i="3"/>
  <c r="H39" i="3"/>
  <c r="I38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G19" i="3"/>
  <c r="I20" i="3"/>
  <c r="G22" i="3"/>
  <c r="G23" i="3"/>
  <c r="AB34" i="3" l="1"/>
  <c r="O20" i="3"/>
  <c r="O15" i="3"/>
  <c r="O21" i="3"/>
  <c r="O16" i="3"/>
  <c r="O22" i="3"/>
  <c r="O17" i="3"/>
  <c r="O23" i="3"/>
  <c r="O18" i="3"/>
  <c r="O19" i="3"/>
  <c r="M39" i="3"/>
  <c r="I21" i="3"/>
  <c r="I17" i="3"/>
  <c r="I34" i="3"/>
  <c r="I29" i="3"/>
  <c r="O38" i="3"/>
  <c r="I16" i="3"/>
  <c r="I37" i="3"/>
  <c r="I33" i="3"/>
  <c r="O35" i="3"/>
  <c r="I23" i="3"/>
  <c r="I19" i="3"/>
  <c r="I36" i="3"/>
  <c r="I32" i="3"/>
  <c r="O28" i="3"/>
  <c r="O32" i="3"/>
  <c r="I22" i="3"/>
  <c r="I30" i="3"/>
  <c r="I35" i="3"/>
  <c r="I31" i="3"/>
  <c r="O29" i="3"/>
  <c r="O33" i="3"/>
  <c r="K54" i="3" s="1"/>
  <c r="M54" i="3" s="1"/>
  <c r="O37" i="3"/>
  <c r="K52" i="3" s="1"/>
  <c r="O31" i="3"/>
  <c r="K40" i="3"/>
  <c r="E40" i="3"/>
  <c r="N40" i="3"/>
  <c r="J40" i="3"/>
  <c r="O36" i="3"/>
  <c r="L40" i="3"/>
  <c r="H40" i="3"/>
  <c r="D39" i="3"/>
  <c r="F40" i="3"/>
  <c r="M52" i="3" l="1"/>
  <c r="K50" i="3"/>
  <c r="M50" i="3" s="1"/>
  <c r="AB18" i="3"/>
  <c r="AB32" i="3"/>
  <c r="AB28" i="3"/>
  <c r="AB23" i="3"/>
  <c r="AB17" i="3"/>
  <c r="AB35" i="3"/>
  <c r="AB37" i="3"/>
  <c r="AB29" i="3"/>
  <c r="AB19" i="3"/>
  <c r="AB36" i="3"/>
  <c r="AB22" i="3"/>
  <c r="AB16" i="3"/>
  <c r="AB21" i="3"/>
  <c r="AB15" i="3"/>
  <c r="AB31" i="3"/>
  <c r="AB20" i="3"/>
  <c r="AB33" i="3"/>
  <c r="AB38" i="3"/>
  <c r="O24" i="3"/>
  <c r="AB24" i="3" s="1"/>
  <c r="I39" i="3"/>
  <c r="I24" i="3"/>
  <c r="O30" i="3"/>
  <c r="D40" i="3"/>
  <c r="G39" i="3"/>
  <c r="G40" i="3" s="1"/>
  <c r="M40" i="3"/>
  <c r="AB30" i="3" l="1"/>
  <c r="O39" i="3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<sst xmlns="http://schemas.openxmlformats.org/spreadsheetml/2006/main" count="199" uniqueCount="110">
  <si>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</si>
  <si>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</si>
  <si>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</si>
  <si>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</si>
  <si>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</si>
  <si>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</si>
  <si>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</si>
  <si>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</si>
  <si>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</si>
  <si>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</si>
  <si>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</si>
  <si>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</si>
  <si>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</si>
  <si>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</si>
  <si>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</si>
  <si>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</si>
  <si>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</si>
  <si>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</si>
  <si>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</si>
  <si>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</si>
  <si>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</si>
  <si>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</si>
  <si>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</si>
  <si>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</si>
  <si>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</si>
  <si>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</si>
  <si>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</si>
  <si>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</si>
  <si>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</si>
  <si>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</si>
  <si>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</si>
  <si>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</si>
  <si>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</si>
  <si>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</si>
  <si>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</si>
  <si>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</si>
  <si>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</si>
  <si>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</si>
  <si>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</si>
  <si>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</si>
  <si>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</si>
  <si>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</si>
  <si>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</si>
  <si>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</si>
  <si>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</si>
  <si>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</si>
  <si>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</si>
  <si>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</si>
  <si>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</si>
  <si>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</si>
  <si>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</si>
  <si>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</si>
  <si>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</si>
  <si>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</si>
  <si>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</si>
  <si>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</si>
  <si>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</si>
  <si>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</si>
  <si>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</si>
  <si>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</si>
  <si>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</si>
  <si>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</si>
  <si>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</si>
  <si>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</si>
  <si>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</si>
  <si>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</si>
  <si>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</si>
  <si>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</si>
  <si>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</si>
  <si>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</si>
  <si>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</si>
  <si>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</si>
  <si>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</si>
  <si>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</si>
  <si>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</si>
  <si>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</si>
  <si>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</si>
  <si>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</si>
  <si>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</si>
  <si>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</si>
  <si>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</si>
  <si>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</si>
  <si>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</si>
  <si>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</si>
  <si>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</si>
  <si>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</si>
  <si>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</si>
  <si>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</si>
  <si>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</si>
  <si>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</si>
  <si>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</si>
  <si>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</si>
  <si>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</si>
  <si>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</si>
  <si>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</si>
  <si>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</si>
  <si>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</si>
  <si>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</si>
  <si>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</si>
  <si>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2023</t>
  </si>
  <si>
    <t>Technické služby města Chomutova, příspěvková organizace</t>
  </si>
  <si>
    <t>náměstí 1. máje 89, 43001 Chomutov</t>
  </si>
  <si>
    <t>Ing. Petra Langhammerová</t>
  </si>
  <si>
    <t>Ing. Zbyněk Kolbížek</t>
  </si>
  <si>
    <t>Skutečnost k 31.12.2024</t>
  </si>
  <si>
    <t>Schválený rozpočet (plán NaV 2025)</t>
  </si>
  <si>
    <t>Skutečnost k 30.6.2025</t>
  </si>
  <si>
    <t>Plán 2026 (návrh rozpočtu organizace)</t>
  </si>
  <si>
    <t>Návrh rozpočtu 2026</t>
  </si>
  <si>
    <t>Návrh rozpočtu TSmCh na rok 2026 je shodný s návrhem rozpočtu na rok 2025 se započítáním nákladů  na nově požadované činnosti, nově zařazený spravovaný majetek či zákonné náklady týkající se platové oblasti - viz přiložený komentář.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</si>
</sst>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56">
    <xf numFmtId="0" fontId="0" fillId="0" borderId="0" xfId="0"/>
    <xf numFmtId="10" fontId="0" fillId="0" borderId="0" xfId="0" applyNumberForma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164" fontId="0" fillId="0" borderId="11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11" borderId="51" xfId="0" applyNumberFormat="1" applyFill="1" applyBorder="1" applyAlignment="1">
      <alignment horizontal="right"/>
    </xf>
    <xf numFmtId="166" fontId="0" fillId="11" borderId="9" xfId="0" applyNumberFormat="1" applyFill="1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>
      <alignment horizontal="right"/>
    </xf>
    <xf numFmtId="166" fontId="0" fillId="10" borderId="49" xfId="0" applyNumberFormat="1" applyFill="1" applyBorder="1" applyAlignment="1" applyProtection="1">
      <alignment horizontal="right"/>
      <protection locked="0"/>
    </xf>
    <xf numFmtId="166" fontId="0" fillId="11" borderId="1" xfId="0" applyNumberFormat="1" applyFill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2" borderId="23" xfId="0" applyNumberForma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>
      <alignment horizontal="right"/>
    </xf>
    <xf numFmtId="166" fontId="0" fillId="2" borderId="15" xfId="0" applyNumberFormat="1" applyFill="1" applyBorder="1" applyAlignment="1" applyProtection="1">
      <alignment horizontal="right"/>
      <protection locked="0"/>
    </xf>
    <xf numFmtId="166" fontId="0" fillId="11" borderId="49" xfId="0" applyNumberForma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>
      <alignment horizontal="right"/>
    </xf>
    <xf numFmtId="166" fontId="0" fillId="0" borderId="1" xfId="0" applyNumberFormat="1" applyBorder="1" applyAlignment="1" applyProtection="1">
      <alignment horizontal="right"/>
      <protection locked="0"/>
    </xf>
    <xf numFmtId="166" fontId="0" fillId="0" borderId="15" xfId="0" applyNumberFormat="1" applyBorder="1" applyAlignment="1" applyProtection="1">
      <alignment horizontal="right"/>
      <protection locked="0"/>
    </xf>
    <xf numFmtId="166" fontId="0" fillId="11" borderId="11" xfId="0" applyNumberFormat="1" applyFill="1" applyBorder="1" applyAlignment="1">
      <alignment horizontal="right"/>
    </xf>
    <xf numFmtId="166" fontId="0" fillId="11" borderId="44" xfId="0" applyNumberFormat="1" applyFill="1" applyBorder="1" applyAlignment="1">
      <alignment horizontal="right"/>
    </xf>
    <xf numFmtId="166" fontId="0" fillId="0" borderId="44" xfId="0" applyNumberFormat="1" applyBorder="1" applyAlignment="1" applyProtection="1">
      <alignment horizontal="right"/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66" fontId="0" fillId="0" borderId="16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55" xfId="0" applyNumberFormat="1" applyBorder="1" applyProtection="1">
      <protection locked="0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0" borderId="57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0" fillId="0" borderId="4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49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0" fillId="0" borderId="40" xfId="0" applyNumberFormat="1" applyBorder="1" applyProtection="1">
      <protection locked="0"/>
    </xf>
    <xf numFmtId="165" fontId="1" fillId="5" borderId="34" xfId="0" applyNumberFormat="1" applyFont="1" applyFill="1" applyBorder="1"/>
    <xf numFmtId="0" fontId="0" fillId="0" borderId="0" xfId="0" applyAlignment="1" applyProtection="1">
      <alignment horizontal="left"/>
      <protection locked="0"/>
    </xf>
    <xf numFmtId="0" fontId="11" fillId="0" borderId="52" xfId="2" applyFont="1" applyBorder="1"/>
    <xf numFmtId="0" fontId="0" fillId="0" borderId="22" xfId="0" applyBorder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164" fontId="8" fillId="0" borderId="1" xfId="0" applyNumberFormat="1" applyFont="1" applyBorder="1" applyAlignment="1" applyProtection="1">
      <alignment horizontal="right"/>
      <protection locked="0"/>
    </xf>
    <xf numFmtId="164" fontId="8" fillId="0" borderId="1" xfId="0" applyNumberFormat="1" applyFont="1" applyBorder="1"/>
    <xf numFmtId="0" fontId="20" fillId="0" borderId="0" xfId="0" applyFont="1"/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 applyProtection="1">
      <alignment horizontal="left"/>
      <protection locked="0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g\Documents\TSMCH\Rozbory\Rozbory%20n&#225;klad&#367;%20a%20v&#253;nos&#367;%20-%20hlavn&#237;%20&#269;innost%20-%20rok%202024%20-%201-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g\Documents\TSMCH\Rozbory\Rozbory%20n&#225;klad&#367;%20a%20v&#253;nos&#367;%20-%20hlavn&#237;%20&#269;innost%20-%20rok%202023%20-%201-%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g\Documents\TSMCH\Pl&#225;n%202025\NR%202025%20+%20SVR%202026-27%20-%20pracovn&#237;%20verze%20k%204.10.2024%20-%20sn&#237;&#382;en&#237;%20n&#225;klad&#367;%20proti%20prvn&#237;mu%20pl&#225;n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g\Documents\TSMCH\Rozbory%20hospoda&#345;en&#237;\Rozbor%20hospoda&#345;en&#237;%202025\Vyhodnocen&#237;%20hospoda&#345;en&#237;%20podle%20rozpo&#269;tu%20za%201.%20pololet&#237;%202025%20-%20TSM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yhodnocení hospodaření PO"/>
      <sheetName val="Vyhod. hosp. PO -střediska"/>
      <sheetName val="HČ - SKUT 2024"/>
      <sheetName val="101"/>
      <sheetName val="102"/>
      <sheetName val="103"/>
      <sheetName val="104"/>
      <sheetName val="105"/>
      <sheetName val="108"/>
      <sheetName val="200"/>
      <sheetName val="201"/>
      <sheetName val="202"/>
      <sheetName val="204"/>
      <sheetName val="205"/>
      <sheetName val="206"/>
      <sheetName val="208+209"/>
      <sheetName val="210"/>
      <sheetName val="211"/>
      <sheetName val="Rozbory"/>
      <sheetName val="List1"/>
      <sheetName val="HČ - SKUT 2016"/>
      <sheetName val="HČ - SKUT 2015"/>
      <sheetName val="HČ - SKUT 2014"/>
      <sheetName val="HČ - SKUT 2013"/>
      <sheetName val="HČ - SKUT 2012"/>
      <sheetName val="HČ - SKUT 2011"/>
      <sheetName val="Měsíční náklady"/>
      <sheetName val="pomocné 203+211"/>
      <sheetName val="Výnosy bez střediska"/>
      <sheetName val="10104"/>
      <sheetName val="203"/>
      <sheetName val="1090204"/>
      <sheetName val="1100206"/>
      <sheetName val="310210"/>
    </sheetNames>
    <sheetDataSet>
      <sheetData sheetId="0">
        <row r="15">
          <cell r="P15">
            <v>0</v>
          </cell>
          <cell r="R15">
            <v>25975740.789999999</v>
          </cell>
          <cell r="T15">
            <v>22511621.059999995</v>
          </cell>
        </row>
        <row r="16">
          <cell r="P16">
            <v>171816600</v>
          </cell>
          <cell r="Q16">
            <v>0</v>
          </cell>
          <cell r="R16">
            <v>0</v>
          </cell>
          <cell r="T16">
            <v>0</v>
          </cell>
        </row>
        <row r="17">
          <cell r="P17">
            <v>0</v>
          </cell>
          <cell r="Q17">
            <v>0</v>
          </cell>
          <cell r="R17">
            <v>0</v>
          </cell>
          <cell r="T17">
            <v>0</v>
          </cell>
        </row>
        <row r="18">
          <cell r="P18">
            <v>0</v>
          </cell>
          <cell r="Q18">
            <v>0</v>
          </cell>
          <cell r="R18">
            <v>0</v>
          </cell>
          <cell r="T18">
            <v>0</v>
          </cell>
        </row>
        <row r="19">
          <cell r="P19">
            <v>0</v>
          </cell>
          <cell r="Q19">
            <v>0</v>
          </cell>
          <cell r="R19">
            <v>0</v>
          </cell>
          <cell r="T19">
            <v>0</v>
          </cell>
        </row>
        <row r="20">
          <cell r="P20">
            <v>0</v>
          </cell>
          <cell r="Q20">
            <v>0</v>
          </cell>
          <cell r="R20">
            <v>6198743.75</v>
          </cell>
          <cell r="T20">
            <v>0</v>
          </cell>
        </row>
        <row r="21">
          <cell r="P21">
            <v>0</v>
          </cell>
          <cell r="Q21">
            <v>0</v>
          </cell>
          <cell r="R21">
            <v>4283977.75</v>
          </cell>
          <cell r="T21">
            <v>46159.17</v>
          </cell>
        </row>
        <row r="22">
          <cell r="P22">
            <v>0</v>
          </cell>
          <cell r="Q22">
            <v>0</v>
          </cell>
          <cell r="R22">
            <v>0</v>
          </cell>
          <cell r="T22">
            <v>0</v>
          </cell>
        </row>
        <row r="23">
          <cell r="P23"/>
          <cell r="Q23">
            <v>0</v>
          </cell>
          <cell r="R23">
            <v>787672.18</v>
          </cell>
          <cell r="T23">
            <v>0</v>
          </cell>
        </row>
        <row r="28">
          <cell r="P28">
            <v>6058721.9676106442</v>
          </cell>
          <cell r="Q28">
            <v>0</v>
          </cell>
          <cell r="R28">
            <v>915975.47238935519</v>
          </cell>
          <cell r="T28">
            <v>27099.17</v>
          </cell>
        </row>
        <row r="29">
          <cell r="P29">
            <v>11822125.211633176</v>
          </cell>
          <cell r="Q29">
            <v>0</v>
          </cell>
          <cell r="R29">
            <v>1787303.7883668244</v>
          </cell>
          <cell r="T29">
            <v>2880365.6199999996</v>
          </cell>
        </row>
        <row r="30">
          <cell r="P30">
            <v>15944048.526924303</v>
          </cell>
          <cell r="Q30">
            <v>0</v>
          </cell>
          <cell r="R30">
            <v>2410468.3230756926</v>
          </cell>
          <cell r="T30">
            <v>181274.37</v>
          </cell>
        </row>
        <row r="31">
          <cell r="P31">
            <v>40642700.379515946</v>
          </cell>
          <cell r="Q31">
            <v>0</v>
          </cell>
          <cell r="R31">
            <v>6144483.4204840558</v>
          </cell>
          <cell r="T31">
            <v>5322253.42</v>
          </cell>
        </row>
        <row r="32">
          <cell r="P32">
            <v>59197945.514926136</v>
          </cell>
          <cell r="Q32">
            <v>0</v>
          </cell>
          <cell r="R32">
            <v>8949720.1550738662</v>
          </cell>
          <cell r="T32">
            <v>4122268.2199999997</v>
          </cell>
        </row>
        <row r="33">
          <cell r="P33">
            <v>58311619.845986672</v>
          </cell>
          <cell r="Q33">
            <v>0</v>
          </cell>
          <cell r="R33">
            <v>8815722.8240133356</v>
          </cell>
          <cell r="T33">
            <v>4122268.2199999997</v>
          </cell>
        </row>
        <row r="34">
          <cell r="P34">
            <v>886325.6689394681</v>
          </cell>
          <cell r="Q34">
            <v>0</v>
          </cell>
          <cell r="R34">
            <v>133997.33106053187</v>
          </cell>
          <cell r="T34">
            <v>0</v>
          </cell>
        </row>
        <row r="35">
          <cell r="P35">
            <v>20476746.14979174</v>
          </cell>
          <cell r="Q35">
            <v>0</v>
          </cell>
          <cell r="R35">
            <v>3095734.9302082616</v>
          </cell>
          <cell r="T35">
            <v>1523795.9100000001</v>
          </cell>
        </row>
        <row r="36">
          <cell r="P36">
            <v>33632.360462647011</v>
          </cell>
          <cell r="Q36">
            <v>0</v>
          </cell>
          <cell r="R36">
            <v>5084.6395373529876</v>
          </cell>
          <cell r="T36">
            <v>104251.17</v>
          </cell>
        </row>
        <row r="37">
          <cell r="P37">
            <v>17216993.029323842</v>
          </cell>
          <cell r="Q37">
            <v>0</v>
          </cell>
          <cell r="R37">
            <v>2602915.8306761575</v>
          </cell>
          <cell r="T37">
            <v>2194347.8200000003</v>
          </cell>
        </row>
        <row r="38">
          <cell r="P38">
            <v>12326341.399853583</v>
          </cell>
          <cell r="Q38">
            <v>0</v>
          </cell>
          <cell r="R38">
            <v>1863532.6801464031</v>
          </cell>
          <cell r="T38">
            <v>2950453.8699999996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yhodnocení hospodaření PO"/>
      <sheetName val="Vyhod. hosp. PO -střediska"/>
      <sheetName val="List1"/>
      <sheetName val="HČ - SKUT 2023"/>
      <sheetName val="101"/>
      <sheetName val="102"/>
      <sheetName val="103"/>
      <sheetName val="104"/>
      <sheetName val="105"/>
      <sheetName val="108"/>
      <sheetName val="200"/>
      <sheetName val="201"/>
      <sheetName val="202"/>
      <sheetName val="204"/>
      <sheetName val="205"/>
      <sheetName val="206"/>
      <sheetName val="208+209"/>
      <sheetName val="210"/>
      <sheetName val="211"/>
      <sheetName val="Rozbory"/>
      <sheetName val="HČ - SKUT 2016"/>
      <sheetName val="HČ - SKUT 2015"/>
      <sheetName val="HČ - SKUT 2014"/>
      <sheetName val="HČ - SKUT 2013"/>
      <sheetName val="HČ - SKUT 2012"/>
      <sheetName val="HČ - SKUT 2011"/>
      <sheetName val="Měsíční náklady"/>
      <sheetName val="pomocné 203+211"/>
      <sheetName val="Výnosy bez střediska"/>
      <sheetName val="10104"/>
      <sheetName val="203"/>
      <sheetName val="1090204"/>
      <sheetName val="1100206"/>
      <sheetName val="310210"/>
    </sheetNames>
    <sheetDataSet>
      <sheetData sheetId="0">
        <row r="15">
          <cell r="Q1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5"/>
      <sheetName val="SVR 2026-2027"/>
      <sheetName val="NR 2025 - střediska"/>
    </sheetNames>
    <sheetDataSet>
      <sheetData sheetId="0">
        <row r="15">
          <cell r="V15">
            <v>0</v>
          </cell>
          <cell r="W15">
            <v>0</v>
          </cell>
          <cell r="X15">
            <v>23000000</v>
          </cell>
          <cell r="Z15">
            <v>22000000</v>
          </cell>
        </row>
        <row r="16">
          <cell r="V16">
            <v>182750000</v>
          </cell>
          <cell r="W16">
            <v>0</v>
          </cell>
          <cell r="X16">
            <v>0</v>
          </cell>
          <cell r="Z16">
            <v>0</v>
          </cell>
        </row>
        <row r="17">
          <cell r="V17">
            <v>0</v>
          </cell>
          <cell r="W17">
            <v>0</v>
          </cell>
          <cell r="X17">
            <v>0</v>
          </cell>
          <cell r="Z17">
            <v>0</v>
          </cell>
        </row>
        <row r="18">
          <cell r="V18">
            <v>0</v>
          </cell>
          <cell r="W18">
            <v>0</v>
          </cell>
          <cell r="X18">
            <v>0</v>
          </cell>
          <cell r="Z18">
            <v>0</v>
          </cell>
        </row>
        <row r="19">
          <cell r="V19">
            <v>0</v>
          </cell>
          <cell r="W19">
            <v>0</v>
          </cell>
          <cell r="X19">
            <v>0</v>
          </cell>
          <cell r="Z19">
            <v>0</v>
          </cell>
        </row>
        <row r="20">
          <cell r="V20">
            <v>0</v>
          </cell>
          <cell r="W20">
            <v>0</v>
          </cell>
          <cell r="X20">
            <v>0</v>
          </cell>
          <cell r="Z20">
            <v>0</v>
          </cell>
        </row>
        <row r="21">
          <cell r="V21">
            <v>0</v>
          </cell>
          <cell r="W21">
            <v>0</v>
          </cell>
          <cell r="X21">
            <v>3200000</v>
          </cell>
          <cell r="Z21">
            <v>0</v>
          </cell>
        </row>
        <row r="22">
          <cell r="V22">
            <v>0</v>
          </cell>
          <cell r="W22">
            <v>0</v>
          </cell>
          <cell r="X22">
            <v>0</v>
          </cell>
          <cell r="Z22">
            <v>0</v>
          </cell>
        </row>
        <row r="23">
          <cell r="V23">
            <v>0</v>
          </cell>
          <cell r="W23">
            <v>0</v>
          </cell>
          <cell r="X23">
            <v>0</v>
          </cell>
          <cell r="Z23">
            <v>0</v>
          </cell>
        </row>
        <row r="28">
          <cell r="V28">
            <v>6980000</v>
          </cell>
          <cell r="W28">
            <v>0</v>
          </cell>
          <cell r="X28">
            <v>1020000</v>
          </cell>
          <cell r="Z28">
            <v>130000</v>
          </cell>
        </row>
        <row r="29">
          <cell r="V29">
            <v>10692366</v>
          </cell>
          <cell r="W29">
            <v>0</v>
          </cell>
          <cell r="X29">
            <v>1430000</v>
          </cell>
          <cell r="Z29">
            <v>2300000</v>
          </cell>
        </row>
        <row r="30">
          <cell r="V30">
            <v>19011472</v>
          </cell>
          <cell r="W30">
            <v>0</v>
          </cell>
          <cell r="X30">
            <v>1700000</v>
          </cell>
          <cell r="Z30">
            <v>70000</v>
          </cell>
        </row>
        <row r="31">
          <cell r="V31">
            <v>36404789</v>
          </cell>
          <cell r="W31">
            <v>0</v>
          </cell>
          <cell r="X31">
            <v>5000000</v>
          </cell>
          <cell r="Z31">
            <v>4000000</v>
          </cell>
        </row>
        <row r="32">
          <cell r="V32">
            <v>67055348</v>
          </cell>
          <cell r="W32">
            <v>0</v>
          </cell>
          <cell r="X32">
            <v>8100000</v>
          </cell>
          <cell r="Z32">
            <v>3300000</v>
          </cell>
        </row>
        <row r="33">
          <cell r="V33">
            <v>66155348</v>
          </cell>
          <cell r="W33">
            <v>0</v>
          </cell>
          <cell r="X33">
            <v>7900000</v>
          </cell>
          <cell r="Z33">
            <v>3300000</v>
          </cell>
        </row>
        <row r="34">
          <cell r="V34">
            <v>900000</v>
          </cell>
          <cell r="W34">
            <v>0</v>
          </cell>
          <cell r="X34">
            <v>200000</v>
          </cell>
          <cell r="Z34">
            <v>0</v>
          </cell>
        </row>
        <row r="35">
          <cell r="V35">
            <v>22714618</v>
          </cell>
          <cell r="W35">
            <v>0</v>
          </cell>
          <cell r="X35">
            <v>2670000</v>
          </cell>
          <cell r="Z35">
            <v>1150000</v>
          </cell>
        </row>
        <row r="36">
          <cell r="V36">
            <v>60000</v>
          </cell>
          <cell r="W36">
            <v>0</v>
          </cell>
          <cell r="X36">
            <v>10000</v>
          </cell>
          <cell r="Z36">
            <v>250000</v>
          </cell>
        </row>
        <row r="37">
          <cell r="V37">
            <v>21828407</v>
          </cell>
          <cell r="W37">
            <v>0</v>
          </cell>
          <cell r="X37">
            <v>2250000</v>
          </cell>
          <cell r="Z37">
            <v>1000000</v>
          </cell>
        </row>
        <row r="38">
          <cell r="V38">
            <v>8440000</v>
          </cell>
          <cell r="W38">
            <v>0</v>
          </cell>
          <cell r="X38">
            <v>1100000</v>
          </cell>
          <cell r="Z38">
            <v>2283000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yhodnocení hosp. 1.pol. 2025"/>
    </sheetNames>
    <sheetDataSet>
      <sheetData sheetId="0">
        <row r="15">
          <cell r="D15">
            <v>0</v>
          </cell>
          <cell r="E15">
            <v>0</v>
          </cell>
          <cell r="F15">
            <v>23000000</v>
          </cell>
          <cell r="H15">
            <v>22000000</v>
          </cell>
          <cell r="P15">
            <v>0</v>
          </cell>
          <cell r="Q15">
            <v>0</v>
          </cell>
          <cell r="R15">
            <v>13783214.639999999</v>
          </cell>
          <cell r="T15">
            <v>11570406.26</v>
          </cell>
        </row>
        <row r="16">
          <cell r="D16">
            <v>182750000</v>
          </cell>
          <cell r="E16">
            <v>0</v>
          </cell>
          <cell r="F16">
            <v>0</v>
          </cell>
          <cell r="H16">
            <v>0</v>
          </cell>
          <cell r="P16">
            <v>91375000</v>
          </cell>
          <cell r="Q16">
            <v>0</v>
          </cell>
          <cell r="R16">
            <v>0</v>
          </cell>
          <cell r="T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H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H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H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P20">
            <v>0</v>
          </cell>
          <cell r="Q20">
            <v>0</v>
          </cell>
          <cell r="R20">
            <v>0</v>
          </cell>
          <cell r="T20">
            <v>0</v>
          </cell>
        </row>
        <row r="21">
          <cell r="D21">
            <v>0</v>
          </cell>
          <cell r="E21">
            <v>0</v>
          </cell>
          <cell r="F21">
            <v>3200000</v>
          </cell>
          <cell r="H21">
            <v>0</v>
          </cell>
          <cell r="P21">
            <v>0</v>
          </cell>
          <cell r="Q21">
            <v>0</v>
          </cell>
          <cell r="R21">
            <v>844227.87</v>
          </cell>
          <cell r="T21">
            <v>7242.71</v>
          </cell>
        </row>
        <row r="22">
          <cell r="D22">
            <v>0</v>
          </cell>
          <cell r="E22">
            <v>0</v>
          </cell>
          <cell r="F22">
            <v>0</v>
          </cell>
          <cell r="H22">
            <v>0</v>
          </cell>
          <cell r="P22">
            <v>0</v>
          </cell>
          <cell r="Q22">
            <v>0</v>
          </cell>
          <cell r="R22">
            <v>0</v>
          </cell>
          <cell r="T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H23">
            <v>0</v>
          </cell>
          <cell r="P23"/>
          <cell r="Q23">
            <v>0</v>
          </cell>
          <cell r="R23">
            <v>0</v>
          </cell>
          <cell r="T23">
            <v>0</v>
          </cell>
        </row>
        <row r="28">
          <cell r="D28">
            <v>6980000</v>
          </cell>
          <cell r="E28">
            <v>0</v>
          </cell>
          <cell r="F28">
            <v>1020000</v>
          </cell>
          <cell r="H28">
            <v>130000</v>
          </cell>
          <cell r="P28">
            <v>2945754.6241082703</v>
          </cell>
          <cell r="Q28">
            <v>0</v>
          </cell>
          <cell r="R28">
            <v>444344.38589172973</v>
          </cell>
          <cell r="T28">
            <v>20905.59</v>
          </cell>
        </row>
        <row r="29">
          <cell r="D29">
            <v>10692366</v>
          </cell>
          <cell r="E29">
            <v>0</v>
          </cell>
          <cell r="F29">
            <v>1430000</v>
          </cell>
          <cell r="H29">
            <v>2300000</v>
          </cell>
          <cell r="P29">
            <v>5197120.7347159078</v>
          </cell>
          <cell r="Q29">
            <v>0</v>
          </cell>
          <cell r="R29">
            <v>783945.61528409156</v>
          </cell>
          <cell r="T29">
            <v>1365379.65</v>
          </cell>
        </row>
        <row r="30">
          <cell r="D30">
            <v>19011472</v>
          </cell>
          <cell r="E30">
            <v>0</v>
          </cell>
          <cell r="F30">
            <v>1700000</v>
          </cell>
          <cell r="H30">
            <v>70000</v>
          </cell>
          <cell r="P30">
            <v>6094286.693188386</v>
          </cell>
          <cell r="Q30">
            <v>0</v>
          </cell>
          <cell r="R30">
            <v>919276.18681161525</v>
          </cell>
          <cell r="T30">
            <v>54076.520000000004</v>
          </cell>
        </row>
        <row r="31">
          <cell r="D31">
            <v>36404789</v>
          </cell>
          <cell r="E31">
            <v>0</v>
          </cell>
          <cell r="F31">
            <v>5000000</v>
          </cell>
          <cell r="H31">
            <v>4000000</v>
          </cell>
          <cell r="P31">
            <v>19264556.655728135</v>
          </cell>
          <cell r="Q31">
            <v>0</v>
          </cell>
          <cell r="R31">
            <v>2905909.924271863</v>
          </cell>
          <cell r="T31">
            <v>2595569.3200000003</v>
          </cell>
        </row>
        <row r="32">
          <cell r="E32">
            <v>0</v>
          </cell>
          <cell r="F32">
            <v>8100000</v>
          </cell>
          <cell r="H32">
            <v>3300000</v>
          </cell>
          <cell r="P32">
            <v>29217285.484788068</v>
          </cell>
          <cell r="Q32">
            <v>0</v>
          </cell>
          <cell r="R32">
            <v>4407202.3752119327</v>
          </cell>
          <cell r="T32">
            <v>2033368.14</v>
          </cell>
        </row>
        <row r="33">
          <cell r="D33">
            <v>66155348</v>
          </cell>
          <cell r="E33">
            <v>0</v>
          </cell>
          <cell r="F33">
            <v>7900000</v>
          </cell>
          <cell r="H33">
            <v>3300000</v>
          </cell>
          <cell r="P33">
            <v>28627356.696653213</v>
          </cell>
          <cell r="Q33">
            <v>0</v>
          </cell>
          <cell r="R33">
            <v>4318216.1633467861</v>
          </cell>
          <cell r="T33">
            <v>2033368.14</v>
          </cell>
        </row>
        <row r="34">
          <cell r="D34">
            <v>900000</v>
          </cell>
          <cell r="E34">
            <v>0</v>
          </cell>
          <cell r="F34">
            <v>200000</v>
          </cell>
          <cell r="H34">
            <v>0</v>
          </cell>
          <cell r="P34">
            <v>589928.78813485347</v>
          </cell>
          <cell r="Q34">
            <v>0</v>
          </cell>
          <cell r="R34">
            <v>88986.211865146586</v>
          </cell>
          <cell r="T34">
            <v>0</v>
          </cell>
        </row>
        <row r="35">
          <cell r="D35">
            <v>22714618</v>
          </cell>
          <cell r="E35">
            <v>0</v>
          </cell>
          <cell r="F35">
            <v>2670000</v>
          </cell>
          <cell r="H35">
            <v>1150000</v>
          </cell>
          <cell r="P35">
            <v>10051311.007142637</v>
          </cell>
          <cell r="Q35">
            <v>0</v>
          </cell>
          <cell r="R35">
            <v>1516162.8128573629</v>
          </cell>
          <cell r="T35">
            <v>749659.65</v>
          </cell>
        </row>
        <row r="36">
          <cell r="D36">
            <v>60000</v>
          </cell>
          <cell r="E36">
            <v>0</v>
          </cell>
          <cell r="F36">
            <v>10000</v>
          </cell>
          <cell r="H36">
            <v>250000</v>
          </cell>
          <cell r="P36">
            <v>27892.648853362083</v>
          </cell>
          <cell r="Q36">
            <v>0</v>
          </cell>
          <cell r="R36">
            <v>4207.391146637915</v>
          </cell>
          <cell r="T36">
            <v>4938.05</v>
          </cell>
        </row>
        <row r="37">
          <cell r="D37">
            <v>21828407</v>
          </cell>
          <cell r="E37">
            <v>0</v>
          </cell>
          <cell r="F37">
            <v>2250000</v>
          </cell>
          <cell r="H37">
            <v>1000000</v>
          </cell>
          <cell r="P37">
            <v>9121721.9528338313</v>
          </cell>
          <cell r="Q37">
            <v>0</v>
          </cell>
          <cell r="R37">
            <v>1375941.4671661686</v>
          </cell>
          <cell r="T37">
            <v>1031025.5800000001</v>
          </cell>
        </row>
        <row r="38">
          <cell r="D38">
            <v>8440000</v>
          </cell>
          <cell r="E38">
            <v>0</v>
          </cell>
          <cell r="F38">
            <v>1100000</v>
          </cell>
          <cell r="H38">
            <v>2283000</v>
          </cell>
          <cell r="P38">
            <v>12179540.71521789</v>
          </cell>
          <cell r="Q38">
            <v>0</v>
          </cell>
          <cell r="R38">
            <v>1837189.864782132</v>
          </cell>
          <cell r="T38">
            <v>1205902.5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XFC145"/>
  <sheetViews>
    <sheetView showGridLines="0" tabSelected="1" zoomScale="75" zoomScaleNormal="75" zoomScaleSheetLayoutView="80" workbookViewId="0">
      <selection activeCell="G26" sqref="G26:G27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36.7109375" customWidth="1"/>
    <col min="4" max="4" width="16.5703125" customWidth="1"/>
    <col min="5" max="5" width="17.85546875" customWidth="1"/>
    <col min="6" max="6" width="16.85546875" customWidth="1"/>
    <col min="7" max="7" width="21.28515625" customWidth="1"/>
    <col min="8" max="8" width="14.140625" customWidth="1"/>
    <col min="9" max="9" width="14.85546875" customWidth="1"/>
    <col min="10" max="10" width="16.140625" customWidth="1"/>
    <col min="11" max="11" width="17.85546875" customWidth="1"/>
    <col min="12" max="12" width="13.7109375" customWidth="1"/>
    <col min="13" max="13" width="23.42578125" style="1" customWidth="1"/>
    <col min="14" max="14" width="15.5703125" customWidth="1"/>
    <col min="15" max="15" width="18.7109375" customWidth="1"/>
    <col min="16" max="18" width="16.42578125" customWidth="1"/>
    <col min="19" max="19" width="21.140625" customWidth="1"/>
    <col min="20" max="20" width="16.42578125" customWidth="1"/>
    <col min="21" max="21" width="14.85546875" customWidth="1"/>
    <col min="22" max="22" width="16.140625" bestFit="1" customWidth="1"/>
    <col min="23" max="23" width="14.140625" bestFit="1" customWidth="1"/>
    <col min="24" max="24" width="16.42578125" customWidth="1"/>
    <col min="25" max="25" width="17.7109375" customWidth="1"/>
    <col min="26" max="26" width="15.140625" customWidth="1"/>
    <col min="27" max="27" width="19.140625" customWidth="1"/>
    <col min="28" max="28" width="17.7109375" customWidth="1"/>
    <col min="29" max="29" width="5.85546875" customWidth="1"/>
    <col min="30" max="30" width="0" hidden="1" customWidth="1"/>
    <col min="31" max="16383" width="9.140625" hidden="1"/>
    <col min="16384" max="16384" width="118.5703125" hidden="1" customWidth="1"/>
  </cols>
  <sheetData>
    <row r="1" spans="1:30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21" x14ac:dyDescent="0.35">
      <c r="A2" s="2"/>
      <c r="B2" s="4" t="s">
        <v>108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7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0" ht="21" x14ac:dyDescent="0.35">
      <c r="A4" s="2"/>
      <c r="B4" s="2" t="s">
        <v>43</v>
      </c>
      <c r="C4" s="2"/>
      <c r="D4" s="238" t="s">
        <v>100</v>
      </c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"/>
      <c r="W4" s="2"/>
      <c r="X4" s="2"/>
      <c r="Y4" s="2"/>
      <c r="Z4" s="2"/>
      <c r="AA4" s="2"/>
      <c r="AB4" s="2"/>
      <c r="AC4" s="2"/>
    </row>
    <row r="5" spans="1:30" ht="3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30" x14ac:dyDescent="0.25">
      <c r="A6" s="2"/>
      <c r="B6" s="2" t="s">
        <v>44</v>
      </c>
      <c r="C6" s="2"/>
      <c r="D6" s="78">
        <v>79065</v>
      </c>
      <c r="E6" s="2"/>
      <c r="F6" s="2"/>
      <c r="G6" s="2"/>
      <c r="H6" s="2"/>
      <c r="I6" s="2"/>
      <c r="J6" s="2"/>
      <c r="K6" s="2"/>
      <c r="L6" s="2"/>
      <c r="M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0" ht="3.75" customHeight="1" x14ac:dyDescent="0.25">
      <c r="A7" s="2"/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30" x14ac:dyDescent="0.25">
      <c r="A8" s="2"/>
      <c r="B8" s="2" t="s">
        <v>45</v>
      </c>
      <c r="C8" s="2"/>
      <c r="D8" s="192" t="s">
        <v>101</v>
      </c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2"/>
      <c r="W8" s="2"/>
      <c r="X8" s="2"/>
      <c r="Y8" s="2"/>
      <c r="Z8" s="2"/>
      <c r="AA8" s="2"/>
      <c r="AB8" s="2"/>
      <c r="AC8" s="2"/>
    </row>
    <row r="9" spans="1:30" ht="15.75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30" ht="29.25" customHeight="1" thickBot="1" x14ac:dyDescent="0.3">
      <c r="A10" s="2"/>
      <c r="B10" s="198" t="s">
        <v>37</v>
      </c>
      <c r="C10" s="242" t="s">
        <v>38</v>
      </c>
      <c r="D10" s="201" t="s">
        <v>104</v>
      </c>
      <c r="E10" s="202"/>
      <c r="F10" s="202"/>
      <c r="G10" s="202"/>
      <c r="H10" s="202"/>
      <c r="I10" s="203"/>
      <c r="J10" s="201" t="s">
        <v>105</v>
      </c>
      <c r="K10" s="202"/>
      <c r="L10" s="202"/>
      <c r="M10" s="202"/>
      <c r="N10" s="202"/>
      <c r="O10" s="203"/>
      <c r="P10" s="201" t="s">
        <v>106</v>
      </c>
      <c r="Q10" s="202"/>
      <c r="R10" s="202"/>
      <c r="S10" s="202"/>
      <c r="T10" s="202"/>
      <c r="U10" s="203"/>
      <c r="V10" s="201" t="s">
        <v>107</v>
      </c>
      <c r="W10" s="202"/>
      <c r="X10" s="202"/>
      <c r="Y10" s="202"/>
      <c r="Z10" s="202"/>
      <c r="AA10" s="203"/>
      <c r="AB10" s="253" t="s">
        <v>99</v>
      </c>
      <c r="AC10" s="2"/>
      <c r="AD10" s="2"/>
    </row>
    <row r="11" spans="1:30" ht="30.75" customHeight="1" thickBot="1" x14ac:dyDescent="0.3">
      <c r="A11" s="2"/>
      <c r="B11" s="199"/>
      <c r="C11" s="243"/>
      <c r="D11" s="204" t="s">
        <v>39</v>
      </c>
      <c r="E11" s="205"/>
      <c r="F11" s="205"/>
      <c r="G11" s="206"/>
      <c r="H11" s="6" t="s">
        <v>40</v>
      </c>
      <c r="I11" s="6" t="s">
        <v>61</v>
      </c>
      <c r="J11" s="204" t="s">
        <v>39</v>
      </c>
      <c r="K11" s="205"/>
      <c r="L11" s="205"/>
      <c r="M11" s="206"/>
      <c r="N11" s="6" t="s">
        <v>40</v>
      </c>
      <c r="O11" s="6" t="s">
        <v>61</v>
      </c>
      <c r="P11" s="204" t="s">
        <v>39</v>
      </c>
      <c r="Q11" s="205"/>
      <c r="R11" s="205"/>
      <c r="S11" s="206"/>
      <c r="T11" s="6" t="s">
        <v>40</v>
      </c>
      <c r="U11" s="6" t="s">
        <v>61</v>
      </c>
      <c r="V11" s="204" t="s">
        <v>39</v>
      </c>
      <c r="W11" s="205"/>
      <c r="X11" s="205"/>
      <c r="Y11" s="206"/>
      <c r="Z11" s="6" t="s">
        <v>40</v>
      </c>
      <c r="AA11" s="6" t="s">
        <v>61</v>
      </c>
      <c r="AB11" s="254"/>
      <c r="AC11" s="2"/>
      <c r="AD11" s="2"/>
    </row>
    <row r="12" spans="1:30" ht="15.75" customHeight="1" thickBot="1" x14ac:dyDescent="0.3">
      <c r="A12" s="2"/>
      <c r="B12" s="199"/>
      <c r="C12" s="244"/>
      <c r="D12" s="207" t="s">
        <v>62</v>
      </c>
      <c r="E12" s="208"/>
      <c r="F12" s="208"/>
      <c r="G12" s="208"/>
      <c r="H12" s="208"/>
      <c r="I12" s="209"/>
      <c r="J12" s="207" t="s">
        <v>62</v>
      </c>
      <c r="K12" s="208"/>
      <c r="L12" s="208"/>
      <c r="M12" s="208"/>
      <c r="N12" s="208"/>
      <c r="O12" s="209"/>
      <c r="P12" s="207" t="s">
        <v>62</v>
      </c>
      <c r="Q12" s="208"/>
      <c r="R12" s="208"/>
      <c r="S12" s="208"/>
      <c r="T12" s="208"/>
      <c r="U12" s="209"/>
      <c r="V12" s="207" t="s">
        <v>62</v>
      </c>
      <c r="W12" s="208"/>
      <c r="X12" s="208"/>
      <c r="Y12" s="208"/>
      <c r="Z12" s="208"/>
      <c r="AA12" s="209"/>
      <c r="AB12" s="254"/>
      <c r="AC12" s="2"/>
      <c r="AD12" s="2"/>
    </row>
    <row r="13" spans="1:30" ht="15.75" customHeight="1" thickBot="1" x14ac:dyDescent="0.3">
      <c r="A13" s="2"/>
      <c r="B13" s="200"/>
      <c r="C13" s="245"/>
      <c r="D13" s="210" t="s">
        <v>57</v>
      </c>
      <c r="E13" s="211"/>
      <c r="F13" s="211"/>
      <c r="G13" s="196" t="s">
        <v>63</v>
      </c>
      <c r="H13" s="212" t="s">
        <v>66</v>
      </c>
      <c r="I13" s="218" t="s">
        <v>62</v>
      </c>
      <c r="J13" s="210" t="s">
        <v>57</v>
      </c>
      <c r="K13" s="211"/>
      <c r="L13" s="211"/>
      <c r="M13" s="196" t="s">
        <v>63</v>
      </c>
      <c r="N13" s="212" t="s">
        <v>66</v>
      </c>
      <c r="O13" s="218" t="s">
        <v>62</v>
      </c>
      <c r="P13" s="210" t="s">
        <v>57</v>
      </c>
      <c r="Q13" s="211"/>
      <c r="R13" s="211"/>
      <c r="S13" s="196" t="s">
        <v>63</v>
      </c>
      <c r="T13" s="212" t="s">
        <v>66</v>
      </c>
      <c r="U13" s="218" t="s">
        <v>62</v>
      </c>
      <c r="V13" s="210" t="s">
        <v>57</v>
      </c>
      <c r="W13" s="211"/>
      <c r="X13" s="211"/>
      <c r="Y13" s="196" t="s">
        <v>63</v>
      </c>
      <c r="Z13" s="212" t="s">
        <v>66</v>
      </c>
      <c r="AA13" s="218" t="s">
        <v>62</v>
      </c>
      <c r="AB13" s="254"/>
      <c r="AC13" s="2"/>
      <c r="AD13" s="2"/>
    </row>
    <row r="14" spans="1:30" ht="15.75" thickBot="1" x14ac:dyDescent="0.3">
      <c r="A14" s="2"/>
      <c r="B14" s="7"/>
      <c r="C14" s="8"/>
      <c r="D14" s="123" t="s">
        <v>58</v>
      </c>
      <c r="E14" s="124" t="s">
        <v>90</v>
      </c>
      <c r="F14" s="124" t="s">
        <v>59</v>
      </c>
      <c r="G14" s="197"/>
      <c r="H14" s="213"/>
      <c r="I14" s="219"/>
      <c r="J14" s="123" t="s">
        <v>58</v>
      </c>
      <c r="K14" s="124" t="s">
        <v>90</v>
      </c>
      <c r="L14" s="124" t="s">
        <v>59</v>
      </c>
      <c r="M14" s="197"/>
      <c r="N14" s="213"/>
      <c r="O14" s="219"/>
      <c r="P14" s="123" t="s">
        <v>58</v>
      </c>
      <c r="Q14" s="124" t="s">
        <v>90</v>
      </c>
      <c r="R14" s="124" t="s">
        <v>59</v>
      </c>
      <c r="S14" s="197"/>
      <c r="T14" s="213"/>
      <c r="U14" s="219"/>
      <c r="V14" s="123" t="s">
        <v>58</v>
      </c>
      <c r="W14" s="124" t="s">
        <v>90</v>
      </c>
      <c r="X14" s="124" t="s">
        <v>59</v>
      </c>
      <c r="Y14" s="197"/>
      <c r="Z14" s="213"/>
      <c r="AA14" s="219"/>
      <c r="AB14" s="255"/>
      <c r="AC14" s="2"/>
      <c r="AD14" s="2"/>
    </row>
    <row r="15" spans="1:30" x14ac:dyDescent="0.25">
      <c r="A15" s="2"/>
      <c r="B15" s="32" t="s">
        <v>0</v>
      </c>
      <c r="C15" s="33" t="s">
        <v>52</v>
      </c>
      <c r="D15" s="9">
        <f>+'[1]Vyhodnocení hospodaření PO'!P15</f>
        <v>0</v>
      </c>
      <c r="E15" s="10">
        <f>+'[2]Vyhodnocení hospodaření PO'!Q15</f>
        <v>0</v>
      </c>
      <c r="F15" s="52">
        <f>+'[1]Vyhodnocení hospodaření PO'!R15</f>
        <v>25975740.789999999</v>
      </c>
      <c r="G15" s="58">
        <f>SUM(D15:F15)</f>
        <v>25975740.789999999</v>
      </c>
      <c r="H15" s="61">
        <f>+'[1]Vyhodnocení hospodaření PO'!T15</f>
        <v>22511621.059999995</v>
      </c>
      <c r="I15" s="11">
        <f>G15+H15</f>
        <v>48487361.849999994</v>
      </c>
      <c r="J15" s="140">
        <f>+'[3]NR 2025'!V15</f>
        <v>0</v>
      </c>
      <c r="K15" s="141">
        <f>+'[3]NR 2025'!W15</f>
        <v>0</v>
      </c>
      <c r="L15" s="142">
        <f>+'[3]NR 2025'!X15</f>
        <v>23000000</v>
      </c>
      <c r="M15" s="143">
        <f t="shared" ref="M15" si="0">SUM(J15:L15)</f>
        <v>23000000</v>
      </c>
      <c r="N15" s="144">
        <f>+'[3]NR 2025'!Z15</f>
        <v>22000000</v>
      </c>
      <c r="O15" s="145">
        <f>M15+N15</f>
        <v>45000000</v>
      </c>
      <c r="P15" s="9">
        <f>+'[4]Vyhodnocení hosp. 1.pol. 2025'!P15</f>
        <v>0</v>
      </c>
      <c r="Q15" s="10">
        <f>+'[4]Vyhodnocení hosp. 1.pol. 2025'!Q15</f>
        <v>0</v>
      </c>
      <c r="R15" s="52">
        <f>+'[4]Vyhodnocení hosp. 1.pol. 2025'!R15</f>
        <v>13783214.639999999</v>
      </c>
      <c r="S15" s="58">
        <f>SUM(P15:R15)</f>
        <v>13783214.639999999</v>
      </c>
      <c r="T15" s="61">
        <f>+'[4]Vyhodnocení hosp. 1.pol. 2025'!T15</f>
        <v>11570406.26</v>
      </c>
      <c r="U15" s="11">
        <f>S15+T15</f>
        <v>25353620.899999999</v>
      </c>
      <c r="V15" s="9">
        <f>+'[4]Vyhodnocení hosp. 1.pol. 2025'!D15</f>
        <v>0</v>
      </c>
      <c r="W15" s="10">
        <f>+'[4]Vyhodnocení hosp. 1.pol. 2025'!E15</f>
        <v>0</v>
      </c>
      <c r="X15" s="52">
        <f>+'[4]Vyhodnocení hosp. 1.pol. 2025'!F15</f>
        <v>23000000</v>
      </c>
      <c r="Y15" s="58">
        <f>SUM(V15:X15)</f>
        <v>23000000</v>
      </c>
      <c r="Z15" s="61">
        <f>+'[4]Vyhodnocení hosp. 1.pol. 2025'!H15</f>
        <v>22000000</v>
      </c>
      <c r="AA15" s="11">
        <f>Y15+Z15</f>
        <v>45000000</v>
      </c>
      <c r="AB15" s="127">
        <f>(AA15/O15)</f>
        <v>1</v>
      </c>
      <c r="AC15" s="2"/>
      <c r="AD15" s="2"/>
    </row>
    <row r="16" spans="1:30" x14ac:dyDescent="0.25">
      <c r="A16" s="2"/>
      <c r="B16" s="12" t="s">
        <v>1</v>
      </c>
      <c r="C16" s="111" t="s">
        <v>60</v>
      </c>
      <c r="D16" s="53">
        <f>+'[1]Vyhodnocení hospodaření PO'!P16</f>
        <v>171816600</v>
      </c>
      <c r="E16" s="13">
        <f>+'[1]Vyhodnocení hospodaření PO'!Q16</f>
        <v>0</v>
      </c>
      <c r="F16" s="13">
        <f>+'[1]Vyhodnocení hospodaření PO'!R16</f>
        <v>0</v>
      </c>
      <c r="G16" s="59">
        <f t="shared" ref="G16:G23" si="1">SUM(D16:F16)</f>
        <v>171816600</v>
      </c>
      <c r="H16" s="62">
        <f>+'[1]Vyhodnocení hospodaření PO'!T16</f>
        <v>0</v>
      </c>
      <c r="I16" s="11">
        <f t="shared" ref="I16:I23" si="2">G16+H16</f>
        <v>171816600</v>
      </c>
      <c r="J16" s="146">
        <f>+'[3]NR 2025'!V16</f>
        <v>182750000</v>
      </c>
      <c r="K16" s="147">
        <f>+'[3]NR 2025'!W16</f>
        <v>0</v>
      </c>
      <c r="L16" s="147">
        <f>+'[3]NR 2025'!X16</f>
        <v>0</v>
      </c>
      <c r="M16" s="148">
        <f t="shared" ref="M16:M23" si="3">SUM(J16:L16)</f>
        <v>182750000</v>
      </c>
      <c r="N16" s="149">
        <f>+'[3]NR 2025'!Z16</f>
        <v>0</v>
      </c>
      <c r="O16" s="145">
        <f t="shared" ref="O16:O20" si="4">M16+N16</f>
        <v>182750000</v>
      </c>
      <c r="P16" s="53">
        <f>+'[4]Vyhodnocení hosp. 1.pol. 2025'!P16</f>
        <v>91375000</v>
      </c>
      <c r="Q16" s="13">
        <f>+'[4]Vyhodnocení hosp. 1.pol. 2025'!Q16</f>
        <v>0</v>
      </c>
      <c r="R16" s="13">
        <f>+'[4]Vyhodnocení hosp. 1.pol. 2025'!R16</f>
        <v>0</v>
      </c>
      <c r="S16" s="59">
        <f t="shared" ref="S16:S23" si="5">SUM(P16:R16)</f>
        <v>91375000</v>
      </c>
      <c r="T16" s="62">
        <f>+'[4]Vyhodnocení hosp. 1.pol. 2025'!T16</f>
        <v>0</v>
      </c>
      <c r="U16" s="11">
        <f t="shared" ref="U16:U20" si="6">S16+T16</f>
        <v>91375000</v>
      </c>
      <c r="V16" s="53">
        <f>+'[4]Vyhodnocení hosp. 1.pol. 2025'!D16+20099000-2336000-7548000-2130000+7330000</f>
        <v>198165000</v>
      </c>
      <c r="W16" s="13">
        <f>+'[4]Vyhodnocení hosp. 1.pol. 2025'!E16</f>
        <v>0</v>
      </c>
      <c r="X16" s="13">
        <f>+'[4]Vyhodnocení hosp. 1.pol. 2025'!F16</f>
        <v>0</v>
      </c>
      <c r="Y16" s="59">
        <f t="shared" ref="Y16:Y23" si="7">SUM(V16:X16)</f>
        <v>198165000</v>
      </c>
      <c r="Z16" s="62">
        <f>+'[4]Vyhodnocení hosp. 1.pol. 2025'!H16</f>
        <v>0</v>
      </c>
      <c r="AA16" s="11">
        <f t="shared" ref="AA16:AA20" si="8">Y16+Z16</f>
        <v>198165000</v>
      </c>
      <c r="AB16" s="127">
        <f t="shared" ref="AB16:AB24" si="9">(AA16/O16)</f>
        <v>1.0843502051983585</v>
      </c>
      <c r="AC16" s="2"/>
      <c r="AD16" s="2"/>
    </row>
    <row r="17" spans="1:30" x14ac:dyDescent="0.25">
      <c r="A17" s="2"/>
      <c r="B17" s="12" t="s">
        <v>3</v>
      </c>
      <c r="C17" s="112" t="s">
        <v>79</v>
      </c>
      <c r="D17" s="54">
        <f>+'[1]Vyhodnocení hospodaření PO'!P17</f>
        <v>0</v>
      </c>
      <c r="E17" s="14">
        <f>+'[1]Vyhodnocení hospodaření PO'!Q17</f>
        <v>0</v>
      </c>
      <c r="F17" s="14">
        <f>+'[1]Vyhodnocení hospodaření PO'!R17</f>
        <v>0</v>
      </c>
      <c r="G17" s="59">
        <f t="shared" si="1"/>
        <v>0</v>
      </c>
      <c r="H17" s="63">
        <f>+'[1]Vyhodnocení hospodaření PO'!T17</f>
        <v>0</v>
      </c>
      <c r="I17" s="11">
        <f t="shared" si="2"/>
        <v>0</v>
      </c>
      <c r="J17" s="150">
        <f>+'[3]NR 2025'!V17</f>
        <v>0</v>
      </c>
      <c r="K17" s="151">
        <f>+'[3]NR 2025'!W17</f>
        <v>0</v>
      </c>
      <c r="L17" s="151">
        <f>+'[3]NR 2025'!X17</f>
        <v>0</v>
      </c>
      <c r="M17" s="148">
        <f t="shared" si="3"/>
        <v>0</v>
      </c>
      <c r="N17" s="152">
        <f>+'[3]NR 2025'!Z17</f>
        <v>0</v>
      </c>
      <c r="O17" s="145">
        <f t="shared" si="4"/>
        <v>0</v>
      </c>
      <c r="P17" s="54">
        <f>+'[4]Vyhodnocení hosp. 1.pol. 2025'!P17</f>
        <v>0</v>
      </c>
      <c r="Q17" s="14">
        <f>+'[4]Vyhodnocení hosp. 1.pol. 2025'!Q17</f>
        <v>0</v>
      </c>
      <c r="R17" s="14">
        <f>+'[4]Vyhodnocení hosp. 1.pol. 2025'!R17</f>
        <v>0</v>
      </c>
      <c r="S17" s="59">
        <f t="shared" si="5"/>
        <v>0</v>
      </c>
      <c r="T17" s="63">
        <f>+'[4]Vyhodnocení hosp. 1.pol. 2025'!T17</f>
        <v>0</v>
      </c>
      <c r="U17" s="11">
        <f t="shared" si="6"/>
        <v>0</v>
      </c>
      <c r="V17" s="54">
        <f>+'[4]Vyhodnocení hosp. 1.pol. 2025'!D17</f>
        <v>0</v>
      </c>
      <c r="W17" s="14">
        <f>+'[4]Vyhodnocení hosp. 1.pol. 2025'!E17</f>
        <v>0</v>
      </c>
      <c r="X17" s="14">
        <f>+'[4]Vyhodnocení hosp. 1.pol. 2025'!F17</f>
        <v>0</v>
      </c>
      <c r="Y17" s="59">
        <f t="shared" si="7"/>
        <v>0</v>
      </c>
      <c r="Z17" s="63">
        <f>+'[4]Vyhodnocení hosp. 1.pol. 2025'!H17</f>
        <v>0</v>
      </c>
      <c r="AA17" s="11">
        <f t="shared" si="8"/>
        <v>0</v>
      </c>
      <c r="AB17" s="127" t="e">
        <f t="shared" si="9"/>
        <v>#DIV/0!</v>
      </c>
      <c r="AC17" s="2"/>
      <c r="AD17" s="2"/>
    </row>
    <row r="18" spans="1:30" x14ac:dyDescent="0.25">
      <c r="A18" s="2"/>
      <c r="B18" s="12" t="s">
        <v>5</v>
      </c>
      <c r="C18" s="113" t="s">
        <v>53</v>
      </c>
      <c r="D18" s="15">
        <f>+'[1]Vyhodnocení hospodaření PO'!P18</f>
        <v>0</v>
      </c>
      <c r="E18" s="55">
        <f>+'[1]Vyhodnocení hospodaření PO'!Q18</f>
        <v>0</v>
      </c>
      <c r="F18" s="14">
        <f>+'[1]Vyhodnocení hospodaření PO'!R18</f>
        <v>0</v>
      </c>
      <c r="G18" s="59">
        <f t="shared" si="1"/>
        <v>0</v>
      </c>
      <c r="H18" s="61">
        <f>+'[1]Vyhodnocení hospodaření PO'!T18</f>
        <v>0</v>
      </c>
      <c r="I18" s="11">
        <f t="shared" si="2"/>
        <v>0</v>
      </c>
      <c r="J18" s="153">
        <f>+'[3]NR 2025'!V18</f>
        <v>0</v>
      </c>
      <c r="K18" s="154">
        <f>+'[3]NR 2025'!W18</f>
        <v>0</v>
      </c>
      <c r="L18" s="151">
        <f>+'[3]NR 2025'!X18</f>
        <v>0</v>
      </c>
      <c r="M18" s="148">
        <f t="shared" si="3"/>
        <v>0</v>
      </c>
      <c r="N18" s="144">
        <f>+'[3]NR 2025'!Z18</f>
        <v>0</v>
      </c>
      <c r="O18" s="145">
        <f t="shared" si="4"/>
        <v>0</v>
      </c>
      <c r="P18" s="15">
        <f>+'[4]Vyhodnocení hosp. 1.pol. 2025'!P18</f>
        <v>0</v>
      </c>
      <c r="Q18" s="55">
        <f>+'[4]Vyhodnocení hosp. 1.pol. 2025'!Q18</f>
        <v>0</v>
      </c>
      <c r="R18" s="14">
        <f>+'[4]Vyhodnocení hosp. 1.pol. 2025'!R18</f>
        <v>0</v>
      </c>
      <c r="S18" s="59">
        <f t="shared" si="5"/>
        <v>0</v>
      </c>
      <c r="T18" s="61">
        <f>+'[4]Vyhodnocení hosp. 1.pol. 2025'!T18</f>
        <v>0</v>
      </c>
      <c r="U18" s="11">
        <f t="shared" si="6"/>
        <v>0</v>
      </c>
      <c r="V18" s="15">
        <f>+'[4]Vyhodnocení hosp. 1.pol. 2025'!D18</f>
        <v>0</v>
      </c>
      <c r="W18" s="55">
        <f>+'[4]Vyhodnocení hosp. 1.pol. 2025'!E18</f>
        <v>0</v>
      </c>
      <c r="X18" s="14">
        <f>+'[4]Vyhodnocení hosp. 1.pol. 2025'!F18</f>
        <v>0</v>
      </c>
      <c r="Y18" s="59">
        <f t="shared" si="7"/>
        <v>0</v>
      </c>
      <c r="Z18" s="61">
        <f>+'[4]Vyhodnocení hosp. 1.pol. 2025'!H18</f>
        <v>0</v>
      </c>
      <c r="AA18" s="11">
        <f t="shared" si="8"/>
        <v>0</v>
      </c>
      <c r="AB18" s="127" t="e">
        <f t="shared" si="9"/>
        <v>#DIV/0!</v>
      </c>
      <c r="AC18" s="2"/>
      <c r="AD18" s="2"/>
    </row>
    <row r="19" spans="1:30" x14ac:dyDescent="0.25">
      <c r="A19" s="2"/>
      <c r="B19" s="12" t="s">
        <v>7</v>
      </c>
      <c r="C19" s="36" t="s">
        <v>46</v>
      </c>
      <c r="D19" s="16">
        <f>+'[1]Vyhodnocení hospodaření PO'!P19</f>
        <v>0</v>
      </c>
      <c r="E19" s="14">
        <f>+'[1]Vyhodnocení hospodaření PO'!Q19</f>
        <v>0</v>
      </c>
      <c r="F19" s="55">
        <f>+'[1]Vyhodnocení hospodaření PO'!R19</f>
        <v>0</v>
      </c>
      <c r="G19" s="59">
        <f t="shared" si="1"/>
        <v>0</v>
      </c>
      <c r="H19" s="61">
        <f>+'[1]Vyhodnocení hospodaření PO'!T19</f>
        <v>0</v>
      </c>
      <c r="I19" s="11">
        <f t="shared" si="2"/>
        <v>0</v>
      </c>
      <c r="J19" s="155">
        <f>+'[3]NR 2025'!V19</f>
        <v>0</v>
      </c>
      <c r="K19" s="151">
        <f>+'[3]NR 2025'!W19</f>
        <v>0</v>
      </c>
      <c r="L19" s="154">
        <f>+'[3]NR 2025'!X19</f>
        <v>0</v>
      </c>
      <c r="M19" s="148">
        <f t="shared" si="3"/>
        <v>0</v>
      </c>
      <c r="N19" s="144">
        <f>+'[3]NR 2025'!Z19</f>
        <v>0</v>
      </c>
      <c r="O19" s="145">
        <f t="shared" si="4"/>
        <v>0</v>
      </c>
      <c r="P19" s="16">
        <f>+'[4]Vyhodnocení hosp. 1.pol. 2025'!P19</f>
        <v>0</v>
      </c>
      <c r="Q19" s="14">
        <f>+'[4]Vyhodnocení hosp. 1.pol. 2025'!Q19</f>
        <v>0</v>
      </c>
      <c r="R19" s="55">
        <f>+'[4]Vyhodnocení hosp. 1.pol. 2025'!R19</f>
        <v>0</v>
      </c>
      <c r="S19" s="59">
        <f t="shared" si="5"/>
        <v>0</v>
      </c>
      <c r="T19" s="61">
        <f>+'[4]Vyhodnocení hosp. 1.pol. 2025'!T19</f>
        <v>0</v>
      </c>
      <c r="U19" s="11">
        <f t="shared" si="6"/>
        <v>0</v>
      </c>
      <c r="V19" s="16">
        <f>+'[4]Vyhodnocení hosp. 1.pol. 2025'!D19</f>
        <v>0</v>
      </c>
      <c r="W19" s="14">
        <f>+'[4]Vyhodnocení hosp. 1.pol. 2025'!E19</f>
        <v>0</v>
      </c>
      <c r="X19" s="55">
        <f>+'[4]Vyhodnocení hosp. 1.pol. 2025'!F19</f>
        <v>0</v>
      </c>
      <c r="Y19" s="59">
        <f t="shared" si="7"/>
        <v>0</v>
      </c>
      <c r="Z19" s="61">
        <f>+'[4]Vyhodnocení hosp. 1.pol. 2025'!H19</f>
        <v>0</v>
      </c>
      <c r="AA19" s="11">
        <f t="shared" si="8"/>
        <v>0</v>
      </c>
      <c r="AB19" s="127" t="e">
        <f t="shared" si="9"/>
        <v>#DIV/0!</v>
      </c>
      <c r="AC19" s="2"/>
      <c r="AD19" s="2"/>
    </row>
    <row r="20" spans="1:30" x14ac:dyDescent="0.25">
      <c r="A20" s="2"/>
      <c r="B20" s="12" t="s">
        <v>9</v>
      </c>
      <c r="C20" s="114" t="s">
        <v>47</v>
      </c>
      <c r="D20" s="15">
        <f>+'[1]Vyhodnocení hospodaření PO'!P20</f>
        <v>0</v>
      </c>
      <c r="E20" s="13">
        <f>+'[1]Vyhodnocení hospodaření PO'!Q20</f>
        <v>0</v>
      </c>
      <c r="F20" s="56">
        <f>+'[1]Vyhodnocení hospodaření PO'!R20</f>
        <v>6198743.75</v>
      </c>
      <c r="G20" s="59">
        <f t="shared" si="1"/>
        <v>6198743.75</v>
      </c>
      <c r="H20" s="61">
        <f>+'[1]Vyhodnocení hospodaření PO'!T20</f>
        <v>0</v>
      </c>
      <c r="I20" s="11">
        <f t="shared" si="2"/>
        <v>6198743.75</v>
      </c>
      <c r="J20" s="153">
        <f>+'[3]NR 2025'!V20</f>
        <v>0</v>
      </c>
      <c r="K20" s="147">
        <f>+'[3]NR 2025'!W20</f>
        <v>0</v>
      </c>
      <c r="L20" s="156">
        <f>+'[3]NR 2025'!X20</f>
        <v>0</v>
      </c>
      <c r="M20" s="148">
        <f t="shared" si="3"/>
        <v>0</v>
      </c>
      <c r="N20" s="144">
        <f>+'[3]NR 2025'!Z20</f>
        <v>0</v>
      </c>
      <c r="O20" s="145">
        <f t="shared" si="4"/>
        <v>0</v>
      </c>
      <c r="P20" s="15">
        <f>+'[4]Vyhodnocení hosp. 1.pol. 2025'!P20</f>
        <v>0</v>
      </c>
      <c r="Q20" s="13">
        <f>+'[4]Vyhodnocení hosp. 1.pol. 2025'!Q20</f>
        <v>0</v>
      </c>
      <c r="R20" s="56">
        <f>+'[4]Vyhodnocení hosp. 1.pol. 2025'!R20</f>
        <v>0</v>
      </c>
      <c r="S20" s="59">
        <f t="shared" si="5"/>
        <v>0</v>
      </c>
      <c r="T20" s="61">
        <f>+'[4]Vyhodnocení hosp. 1.pol. 2025'!T20</f>
        <v>0</v>
      </c>
      <c r="U20" s="11">
        <f t="shared" si="6"/>
        <v>0</v>
      </c>
      <c r="V20" s="15">
        <f>+'[4]Vyhodnocení hosp. 1.pol. 2025'!D20</f>
        <v>0</v>
      </c>
      <c r="W20" s="13">
        <f>+'[4]Vyhodnocení hosp. 1.pol. 2025'!E20</f>
        <v>0</v>
      </c>
      <c r="X20" s="56">
        <f>+'[4]Vyhodnocení hosp. 1.pol. 2025'!F20</f>
        <v>0</v>
      </c>
      <c r="Y20" s="59">
        <f t="shared" si="7"/>
        <v>0</v>
      </c>
      <c r="Z20" s="61">
        <f>+'[4]Vyhodnocení hosp. 1.pol. 2025'!H20</f>
        <v>0</v>
      </c>
      <c r="AA20" s="11">
        <f t="shared" si="8"/>
        <v>0</v>
      </c>
      <c r="AB20" s="127" t="e">
        <f t="shared" si="9"/>
        <v>#DIV/0!</v>
      </c>
      <c r="AC20" s="2"/>
      <c r="AD20" s="2"/>
    </row>
    <row r="21" spans="1:30" x14ac:dyDescent="0.25">
      <c r="A21" s="2"/>
      <c r="B21" s="12" t="s">
        <v>11</v>
      </c>
      <c r="C21" s="35" t="s">
        <v>2</v>
      </c>
      <c r="D21" s="15">
        <f>+'[1]Vyhodnocení hospodaření PO'!P21</f>
        <v>0</v>
      </c>
      <c r="E21" s="13">
        <f>+'[1]Vyhodnocení hospodaření PO'!Q21</f>
        <v>0</v>
      </c>
      <c r="F21" s="56">
        <f>+'[1]Vyhodnocení hospodaření PO'!R21</f>
        <v>4283977.75</v>
      </c>
      <c r="G21" s="59">
        <f t="shared" si="1"/>
        <v>4283977.75</v>
      </c>
      <c r="H21" s="64">
        <f>+'[1]Vyhodnocení hospodaření PO'!T21</f>
        <v>46159.17</v>
      </c>
      <c r="I21" s="11">
        <f>G21+H21</f>
        <v>4330136.92</v>
      </c>
      <c r="J21" s="153">
        <f>+'[3]NR 2025'!V21</f>
        <v>0</v>
      </c>
      <c r="K21" s="147">
        <f>+'[3]NR 2025'!W21</f>
        <v>0</v>
      </c>
      <c r="L21" s="156">
        <f>+'[3]NR 2025'!X21</f>
        <v>3200000</v>
      </c>
      <c r="M21" s="148">
        <f t="shared" si="3"/>
        <v>3200000</v>
      </c>
      <c r="N21" s="157">
        <f>+'[3]NR 2025'!Z21</f>
        <v>0</v>
      </c>
      <c r="O21" s="145">
        <f>M21+N21</f>
        <v>3200000</v>
      </c>
      <c r="P21" s="15">
        <f>+'[4]Vyhodnocení hosp. 1.pol. 2025'!P21</f>
        <v>0</v>
      </c>
      <c r="Q21" s="13">
        <f>+'[4]Vyhodnocení hosp. 1.pol. 2025'!Q21</f>
        <v>0</v>
      </c>
      <c r="R21" s="56">
        <f>+'[4]Vyhodnocení hosp. 1.pol. 2025'!R21</f>
        <v>844227.87</v>
      </c>
      <c r="S21" s="59">
        <f t="shared" si="5"/>
        <v>844227.87</v>
      </c>
      <c r="T21" s="64">
        <f>+'[4]Vyhodnocení hosp. 1.pol. 2025'!T21</f>
        <v>7242.71</v>
      </c>
      <c r="U21" s="11">
        <f>S21+T21</f>
        <v>851470.58</v>
      </c>
      <c r="V21" s="15">
        <f>+'[4]Vyhodnocení hosp. 1.pol. 2025'!D21</f>
        <v>0</v>
      </c>
      <c r="W21" s="13">
        <f>+'[4]Vyhodnocení hosp. 1.pol. 2025'!E21</f>
        <v>0</v>
      </c>
      <c r="X21" s="56">
        <f>+'[4]Vyhodnocení hosp. 1.pol. 2025'!F21</f>
        <v>3200000</v>
      </c>
      <c r="Y21" s="59">
        <f t="shared" si="7"/>
        <v>3200000</v>
      </c>
      <c r="Z21" s="64">
        <f>+'[4]Vyhodnocení hosp. 1.pol. 2025'!H21</f>
        <v>0</v>
      </c>
      <c r="AA21" s="11">
        <f>Y21+Z21</f>
        <v>3200000</v>
      </c>
      <c r="AB21" s="127">
        <f t="shared" si="9"/>
        <v>1</v>
      </c>
      <c r="AC21" s="2"/>
      <c r="AD21" s="2"/>
    </row>
    <row r="22" spans="1:30" x14ac:dyDescent="0.25">
      <c r="A22" s="2"/>
      <c r="B22" s="12" t="s">
        <v>13</v>
      </c>
      <c r="C22" s="35" t="s">
        <v>4</v>
      </c>
      <c r="D22" s="15">
        <f>+'[1]Vyhodnocení hospodaření PO'!P22</f>
        <v>0</v>
      </c>
      <c r="E22" s="13">
        <f>+'[1]Vyhodnocení hospodaření PO'!Q22</f>
        <v>0</v>
      </c>
      <c r="F22" s="56">
        <f>+'[1]Vyhodnocení hospodaření PO'!R22</f>
        <v>0</v>
      </c>
      <c r="G22" s="59">
        <f t="shared" si="1"/>
        <v>0</v>
      </c>
      <c r="H22" s="64">
        <f>+'[1]Vyhodnocení hospodaření PO'!T22</f>
        <v>0</v>
      </c>
      <c r="I22" s="11">
        <f t="shared" si="2"/>
        <v>0</v>
      </c>
      <c r="J22" s="153">
        <f>+'[3]NR 2025'!V22</f>
        <v>0</v>
      </c>
      <c r="K22" s="147">
        <f>+'[3]NR 2025'!W22</f>
        <v>0</v>
      </c>
      <c r="L22" s="156">
        <f>+'[3]NR 2025'!X22</f>
        <v>0</v>
      </c>
      <c r="M22" s="148">
        <f t="shared" si="3"/>
        <v>0</v>
      </c>
      <c r="N22" s="157">
        <f>+'[3]NR 2025'!Z22</f>
        <v>0</v>
      </c>
      <c r="O22" s="145">
        <f t="shared" ref="O22:O23" si="10">M22+N22</f>
        <v>0</v>
      </c>
      <c r="P22" s="15">
        <f>+'[4]Vyhodnocení hosp. 1.pol. 2025'!P22</f>
        <v>0</v>
      </c>
      <c r="Q22" s="13">
        <f>+'[4]Vyhodnocení hosp. 1.pol. 2025'!Q22</f>
        <v>0</v>
      </c>
      <c r="R22" s="56">
        <f>+'[4]Vyhodnocení hosp. 1.pol. 2025'!R22</f>
        <v>0</v>
      </c>
      <c r="S22" s="59">
        <f t="shared" si="5"/>
        <v>0</v>
      </c>
      <c r="T22" s="64">
        <f>+'[4]Vyhodnocení hosp. 1.pol. 2025'!T22</f>
        <v>0</v>
      </c>
      <c r="U22" s="11">
        <f t="shared" ref="U22:U23" si="11">S22+T22</f>
        <v>0</v>
      </c>
      <c r="V22" s="15">
        <f>+'[4]Vyhodnocení hosp. 1.pol. 2025'!D22</f>
        <v>0</v>
      </c>
      <c r="W22" s="13">
        <f>+'[4]Vyhodnocení hosp. 1.pol. 2025'!E22</f>
        <v>0</v>
      </c>
      <c r="X22" s="56">
        <f>+'[4]Vyhodnocení hosp. 1.pol. 2025'!F22</f>
        <v>0</v>
      </c>
      <c r="Y22" s="59">
        <f t="shared" si="7"/>
        <v>0</v>
      </c>
      <c r="Z22" s="64">
        <f>+'[4]Vyhodnocení hosp. 1.pol. 2025'!H22</f>
        <v>0</v>
      </c>
      <c r="AA22" s="11">
        <f t="shared" ref="AA22:AA23" si="12">Y22+Z22</f>
        <v>0</v>
      </c>
      <c r="AB22" s="127" t="e">
        <f t="shared" si="9"/>
        <v>#DIV/0!</v>
      </c>
      <c r="AC22" s="2"/>
      <c r="AD22" s="2"/>
    </row>
    <row r="23" spans="1:30" ht="15.75" thickBot="1" x14ac:dyDescent="0.3">
      <c r="A23" s="2"/>
      <c r="B23" s="115" t="s">
        <v>15</v>
      </c>
      <c r="C23" s="116" t="s">
        <v>6</v>
      </c>
      <c r="D23" s="18">
        <f>+'[1]Vyhodnocení hospodaření PO'!P23</f>
        <v>0</v>
      </c>
      <c r="E23" s="19">
        <f>+'[1]Vyhodnocení hospodaření PO'!Q23</f>
        <v>0</v>
      </c>
      <c r="F23" s="57">
        <f>+'[1]Vyhodnocení hospodaření PO'!R23</f>
        <v>787672.18</v>
      </c>
      <c r="G23" s="60">
        <f t="shared" si="1"/>
        <v>787672.18</v>
      </c>
      <c r="H23" s="65">
        <f>+'[1]Vyhodnocení hospodaření PO'!T23</f>
        <v>0</v>
      </c>
      <c r="I23" s="20">
        <f t="shared" si="2"/>
        <v>787672.18</v>
      </c>
      <c r="J23" s="158">
        <f>+'[3]NR 2025'!V23</f>
        <v>0</v>
      </c>
      <c r="K23" s="159">
        <f>+'[3]NR 2025'!W23</f>
        <v>0</v>
      </c>
      <c r="L23" s="160">
        <f>+'[3]NR 2025'!X23</f>
        <v>0</v>
      </c>
      <c r="M23" s="161">
        <f t="shared" si="3"/>
        <v>0</v>
      </c>
      <c r="N23" s="162">
        <f>+'[3]NR 2025'!Z23</f>
        <v>0</v>
      </c>
      <c r="O23" s="163">
        <f t="shared" si="10"/>
        <v>0</v>
      </c>
      <c r="P23" s="18">
        <f>+'[4]Vyhodnocení hosp. 1.pol. 2025'!P23</f>
        <v>0</v>
      </c>
      <c r="Q23" s="19">
        <f>+'[4]Vyhodnocení hosp. 1.pol. 2025'!Q23</f>
        <v>0</v>
      </c>
      <c r="R23" s="57">
        <f>+'[4]Vyhodnocení hosp. 1.pol. 2025'!R23</f>
        <v>0</v>
      </c>
      <c r="S23" s="60">
        <f t="shared" si="5"/>
        <v>0</v>
      </c>
      <c r="T23" s="65">
        <f>+'[4]Vyhodnocení hosp. 1.pol. 2025'!T23</f>
        <v>0</v>
      </c>
      <c r="U23" s="20">
        <f t="shared" si="11"/>
        <v>0</v>
      </c>
      <c r="V23" s="18">
        <f>+'[4]Vyhodnocení hosp. 1.pol. 2025'!D23</f>
        <v>0</v>
      </c>
      <c r="W23" s="19">
        <f>+'[4]Vyhodnocení hosp. 1.pol. 2025'!E23</f>
        <v>0</v>
      </c>
      <c r="X23" s="57">
        <f>+'[4]Vyhodnocení hosp. 1.pol. 2025'!F23</f>
        <v>0</v>
      </c>
      <c r="Y23" s="60">
        <f t="shared" si="7"/>
        <v>0</v>
      </c>
      <c r="Z23" s="65">
        <f>+'[4]Vyhodnocení hosp. 1.pol. 2025'!H23</f>
        <v>0</v>
      </c>
      <c r="AA23" s="20">
        <f t="shared" si="12"/>
        <v>0</v>
      </c>
      <c r="AB23" s="130" t="e">
        <f t="shared" si="9"/>
        <v>#DIV/0!</v>
      </c>
      <c r="AC23" s="2"/>
      <c r="AD23" s="2"/>
    </row>
    <row r="24" spans="1:30" ht="15.75" thickBot="1" x14ac:dyDescent="0.3">
      <c r="A24" s="2"/>
      <c r="B24" s="21" t="s">
        <v>17</v>
      </c>
      <c r="C24" s="22" t="s">
        <v>8</v>
      </c>
      <c r="D24" s="23">
        <f>SUM(D15:D21)</f>
        <v>171816600</v>
      </c>
      <c r="E24" s="24">
        <f>SUM(E15:E21)</f>
        <v>0</v>
      </c>
      <c r="F24" s="24">
        <f>SUM(F15:F21)</f>
        <v>36458462.289999999</v>
      </c>
      <c r="G24" s="25">
        <f>SUM(D24:F24)</f>
        <v>208275062.28999999</v>
      </c>
      <c r="H24" s="26">
        <f>SUM(H15:H21)</f>
        <v>22557780.229999997</v>
      </c>
      <c r="I24" s="26">
        <f>SUM(I15:I21)</f>
        <v>230832842.51999998</v>
      </c>
      <c r="J24" s="164">
        <f>SUM(J15:J21)</f>
        <v>182750000</v>
      </c>
      <c r="K24" s="165">
        <f>SUM(K15:K21)</f>
        <v>0</v>
      </c>
      <c r="L24" s="165">
        <f>SUM(L15:L21)</f>
        <v>26200000</v>
      </c>
      <c r="M24" s="166">
        <f>SUM(J24:L24)</f>
        <v>208950000</v>
      </c>
      <c r="N24" s="167">
        <f>SUM(N15:N21)</f>
        <v>22000000</v>
      </c>
      <c r="O24" s="167">
        <f>SUM(O15:O21)</f>
        <v>230950000</v>
      </c>
      <c r="P24" s="23">
        <f>SUM(P15:P21)</f>
        <v>91375000</v>
      </c>
      <c r="Q24" s="24">
        <f>SUM(Q15:Q21)</f>
        <v>0</v>
      </c>
      <c r="R24" s="24">
        <f>SUM(R15:R21)</f>
        <v>14627442.509999998</v>
      </c>
      <c r="S24" s="25">
        <f>SUM(P24:R24)</f>
        <v>106002442.50999999</v>
      </c>
      <c r="T24" s="26">
        <f>SUM(T15:T21)</f>
        <v>11577648.970000001</v>
      </c>
      <c r="U24" s="26">
        <f>SUM(U15:U21)</f>
        <v>117580091.48</v>
      </c>
      <c r="V24" s="23">
        <f>SUM(V15:V21)</f>
        <v>198165000</v>
      </c>
      <c r="W24" s="24">
        <f>SUM(W15:W21)</f>
        <v>0</v>
      </c>
      <c r="X24" s="24">
        <f>SUM(X15:X21)</f>
        <v>26200000</v>
      </c>
      <c r="Y24" s="25">
        <f>SUM(V24:X24)</f>
        <v>224365000</v>
      </c>
      <c r="Z24" s="26">
        <f>SUM(Z15:Z21)</f>
        <v>22000000</v>
      </c>
      <c r="AA24" s="26">
        <f>SUM(AA15:AA21)</f>
        <v>246365000</v>
      </c>
      <c r="AB24" s="131">
        <f t="shared" si="9"/>
        <v>1.0667460489283396</v>
      </c>
      <c r="AC24" s="2"/>
      <c r="AD24" s="2"/>
    </row>
    <row r="25" spans="1:30" ht="15.75" customHeight="1" thickBot="1" x14ac:dyDescent="0.3">
      <c r="A25" s="2"/>
      <c r="B25" s="27"/>
      <c r="C25" s="28"/>
      <c r="D25" s="232" t="s">
        <v>68</v>
      </c>
      <c r="E25" s="233"/>
      <c r="F25" s="233"/>
      <c r="G25" s="234"/>
      <c r="H25" s="234"/>
      <c r="I25" s="235"/>
      <c r="J25" s="220" t="s">
        <v>68</v>
      </c>
      <c r="K25" s="221"/>
      <c r="L25" s="221"/>
      <c r="M25" s="222"/>
      <c r="N25" s="222"/>
      <c r="O25" s="223"/>
      <c r="P25" s="232" t="s">
        <v>68</v>
      </c>
      <c r="Q25" s="233"/>
      <c r="R25" s="233"/>
      <c r="S25" s="234"/>
      <c r="T25" s="234"/>
      <c r="U25" s="235"/>
      <c r="V25" s="232" t="s">
        <v>68</v>
      </c>
      <c r="W25" s="233"/>
      <c r="X25" s="233"/>
      <c r="Y25" s="234"/>
      <c r="Z25" s="234"/>
      <c r="AA25" s="235"/>
      <c r="AB25" s="250" t="s">
        <v>99</v>
      </c>
      <c r="AC25" s="2"/>
      <c r="AD25" s="2"/>
    </row>
    <row r="26" spans="1:30" ht="15.75" thickBot="1" x14ac:dyDescent="0.3">
      <c r="A26" s="2"/>
      <c r="B26" s="216" t="s">
        <v>37</v>
      </c>
      <c r="C26" s="242" t="s">
        <v>38</v>
      </c>
      <c r="D26" s="194" t="s">
        <v>69</v>
      </c>
      <c r="E26" s="195"/>
      <c r="F26" s="195"/>
      <c r="G26" s="196" t="s">
        <v>64</v>
      </c>
      <c r="H26" s="246" t="s">
        <v>67</v>
      </c>
      <c r="I26" s="248" t="s">
        <v>68</v>
      </c>
      <c r="J26" s="224" t="s">
        <v>69</v>
      </c>
      <c r="K26" s="225"/>
      <c r="L26" s="225"/>
      <c r="M26" s="226" t="s">
        <v>64</v>
      </c>
      <c r="N26" s="228" t="s">
        <v>67</v>
      </c>
      <c r="O26" s="230" t="s">
        <v>68</v>
      </c>
      <c r="P26" s="194" t="s">
        <v>69</v>
      </c>
      <c r="Q26" s="195"/>
      <c r="R26" s="195"/>
      <c r="S26" s="196" t="s">
        <v>64</v>
      </c>
      <c r="T26" s="246" t="s">
        <v>67</v>
      </c>
      <c r="U26" s="248" t="s">
        <v>68</v>
      </c>
      <c r="V26" s="194" t="s">
        <v>69</v>
      </c>
      <c r="W26" s="195"/>
      <c r="X26" s="195"/>
      <c r="Y26" s="196" t="s">
        <v>64</v>
      </c>
      <c r="Z26" s="246" t="s">
        <v>67</v>
      </c>
      <c r="AA26" s="248" t="s">
        <v>68</v>
      </c>
      <c r="AB26" s="251"/>
      <c r="AC26" s="2"/>
      <c r="AD26" s="2"/>
    </row>
    <row r="27" spans="1:30" ht="15.75" thickBot="1" x14ac:dyDescent="0.3">
      <c r="A27" s="2"/>
      <c r="B27" s="217"/>
      <c r="C27" s="243"/>
      <c r="D27" s="29" t="s">
        <v>54</v>
      </c>
      <c r="E27" s="30" t="s">
        <v>55</v>
      </c>
      <c r="F27" s="31" t="s">
        <v>56</v>
      </c>
      <c r="G27" s="197"/>
      <c r="H27" s="247"/>
      <c r="I27" s="249"/>
      <c r="J27" s="168" t="s">
        <v>54</v>
      </c>
      <c r="K27" s="169" t="s">
        <v>55</v>
      </c>
      <c r="L27" s="170" t="s">
        <v>56</v>
      </c>
      <c r="M27" s="227"/>
      <c r="N27" s="229"/>
      <c r="O27" s="231"/>
      <c r="P27" s="29" t="s">
        <v>54</v>
      </c>
      <c r="Q27" s="30" t="s">
        <v>55</v>
      </c>
      <c r="R27" s="31" t="s">
        <v>56</v>
      </c>
      <c r="S27" s="197"/>
      <c r="T27" s="247"/>
      <c r="U27" s="249"/>
      <c r="V27" s="29" t="s">
        <v>54</v>
      </c>
      <c r="W27" s="30" t="s">
        <v>55</v>
      </c>
      <c r="X27" s="31" t="s">
        <v>56</v>
      </c>
      <c r="Y27" s="197"/>
      <c r="Z27" s="247"/>
      <c r="AA27" s="249"/>
      <c r="AB27" s="252"/>
      <c r="AC27" s="2"/>
      <c r="AD27" s="2"/>
    </row>
    <row r="28" spans="1:30" x14ac:dyDescent="0.25">
      <c r="A28" s="2"/>
      <c r="B28" s="32" t="s">
        <v>19</v>
      </c>
      <c r="C28" s="33" t="s">
        <v>10</v>
      </c>
      <c r="D28" s="9">
        <f>+'[1]Vyhodnocení hospodaření PO'!P28</f>
        <v>6058721.9676106442</v>
      </c>
      <c r="E28" s="10">
        <f>+'[1]Vyhodnocení hospodaření PO'!Q28</f>
        <v>0</v>
      </c>
      <c r="F28" s="52">
        <f>+'[1]Vyhodnocení hospodaření PO'!R28</f>
        <v>915975.47238935519</v>
      </c>
      <c r="G28" s="67">
        <f>SUM(D28:F28)</f>
        <v>6974697.4399999995</v>
      </c>
      <c r="H28" s="61">
        <f>+'[1]Vyhodnocení hospodaření PO'!T28</f>
        <v>27099.17</v>
      </c>
      <c r="I28" s="34">
        <f>G28+H28</f>
        <v>7001796.6099999994</v>
      </c>
      <c r="J28" s="178">
        <f>+'[3]NR 2025'!V28</f>
        <v>6980000</v>
      </c>
      <c r="K28" s="179">
        <f>+'[3]NR 2025'!W28</f>
        <v>0</v>
      </c>
      <c r="L28" s="179">
        <f>+'[3]NR 2025'!X28</f>
        <v>1020000</v>
      </c>
      <c r="M28" s="171">
        <f t="shared" ref="M28:M38" si="13">SUM(J28:L28)</f>
        <v>8000000</v>
      </c>
      <c r="N28" s="171">
        <f>+'[3]NR 2025'!Z28</f>
        <v>130000</v>
      </c>
      <c r="O28" s="172">
        <f>M28+N28</f>
        <v>8130000</v>
      </c>
      <c r="P28" s="73">
        <f>+'[4]Vyhodnocení hosp. 1.pol. 2025'!P28</f>
        <v>2945754.6241082703</v>
      </c>
      <c r="Q28" s="66">
        <f>+'[4]Vyhodnocení hosp. 1.pol. 2025'!Q28</f>
        <v>0</v>
      </c>
      <c r="R28" s="66">
        <f>+'[4]Vyhodnocení hosp. 1.pol. 2025'!R28</f>
        <v>444344.38589172973</v>
      </c>
      <c r="S28" s="67">
        <f t="shared" ref="S28:S38" si="14">SUM(P28:R28)</f>
        <v>3390099.01</v>
      </c>
      <c r="T28" s="67">
        <f>+'[4]Vyhodnocení hosp. 1.pol. 2025'!T28</f>
        <v>20905.59</v>
      </c>
      <c r="U28" s="34">
        <f>S28+T28</f>
        <v>3411004.5999999996</v>
      </c>
      <c r="V28" s="73">
        <f>+'[4]Vyhodnocení hosp. 1.pol. 2025'!D28+2450000</f>
        <v>9430000</v>
      </c>
      <c r="W28" s="66">
        <f>+'[4]Vyhodnocení hosp. 1.pol. 2025'!E28</f>
        <v>0</v>
      </c>
      <c r="X28" s="66">
        <f>+'[4]Vyhodnocení hosp. 1.pol. 2025'!F28</f>
        <v>1020000</v>
      </c>
      <c r="Y28" s="67">
        <f t="shared" ref="Y28:Y38" si="15">SUM(V28:X28)</f>
        <v>10450000</v>
      </c>
      <c r="Z28" s="67">
        <f>+'[4]Vyhodnocení hosp. 1.pol. 2025'!H28</f>
        <v>130000</v>
      </c>
      <c r="AA28" s="34">
        <f>Y28+Z28</f>
        <v>10580000</v>
      </c>
      <c r="AB28" s="127">
        <f t="shared" ref="AB28:AB41" si="16">(AA28/O28)</f>
        <v>1.3013530135301352</v>
      </c>
      <c r="AC28" s="2"/>
      <c r="AD28" s="2"/>
    </row>
    <row r="29" spans="1:30" x14ac:dyDescent="0.25">
      <c r="A29" s="2"/>
      <c r="B29" s="12" t="s">
        <v>20</v>
      </c>
      <c r="C29" s="35" t="s">
        <v>12</v>
      </c>
      <c r="D29" s="68">
        <f>+'[1]Vyhodnocení hospodaření PO'!P29</f>
        <v>11822125.211633176</v>
      </c>
      <c r="E29" s="68">
        <f>+'[1]Vyhodnocení hospodaření PO'!Q29</f>
        <v>0</v>
      </c>
      <c r="F29" s="68">
        <f>+'[1]Vyhodnocení hospodaření PO'!R29</f>
        <v>1787303.7883668244</v>
      </c>
      <c r="G29" s="69">
        <f t="shared" ref="G29:G38" si="17">SUM(D29:F29)</f>
        <v>13609429</v>
      </c>
      <c r="H29" s="69">
        <f>+'[1]Vyhodnocení hospodaření PO'!T29</f>
        <v>2880365.6199999996</v>
      </c>
      <c r="I29" s="11">
        <f t="shared" ref="I29:I38" si="18">G29+H29</f>
        <v>16489794.619999999</v>
      </c>
      <c r="J29" s="180">
        <f>+'[3]NR 2025'!V29</f>
        <v>10692366</v>
      </c>
      <c r="K29" s="181">
        <f>+'[3]NR 2025'!W29</f>
        <v>0</v>
      </c>
      <c r="L29" s="181">
        <f>+'[3]NR 2025'!X29</f>
        <v>1430000</v>
      </c>
      <c r="M29" s="173">
        <f t="shared" si="13"/>
        <v>12122366</v>
      </c>
      <c r="N29" s="173">
        <f>+'[3]NR 2025'!Z29</f>
        <v>2300000</v>
      </c>
      <c r="O29" s="145">
        <f t="shared" ref="O29:O38" si="19">M29+N29</f>
        <v>14422366</v>
      </c>
      <c r="P29" s="74">
        <f>+'[4]Vyhodnocení hosp. 1.pol. 2025'!P29</f>
        <v>5197120.7347159078</v>
      </c>
      <c r="Q29" s="68">
        <f>+'[4]Vyhodnocení hosp. 1.pol. 2025'!Q29</f>
        <v>0</v>
      </c>
      <c r="R29" s="68">
        <f>+'[4]Vyhodnocení hosp. 1.pol. 2025'!R29</f>
        <v>783945.61528409156</v>
      </c>
      <c r="S29" s="69">
        <f t="shared" si="14"/>
        <v>5981066.3499999996</v>
      </c>
      <c r="T29" s="69">
        <f>+'[4]Vyhodnocení hosp. 1.pol. 2025'!T29</f>
        <v>1365379.65</v>
      </c>
      <c r="U29" s="11">
        <f t="shared" ref="U29:U38" si="20">S29+T29</f>
        <v>7346446</v>
      </c>
      <c r="V29" s="74">
        <f>+'[4]Vyhodnocení hosp. 1.pol. 2025'!D29+200000+10000</f>
        <v>10902366</v>
      </c>
      <c r="W29" s="68">
        <f>+'[4]Vyhodnocení hosp. 1.pol. 2025'!E29</f>
        <v>0</v>
      </c>
      <c r="X29" s="68">
        <f>+'[4]Vyhodnocení hosp. 1.pol. 2025'!F29</f>
        <v>1430000</v>
      </c>
      <c r="Y29" s="69">
        <f t="shared" si="15"/>
        <v>12332366</v>
      </c>
      <c r="Z29" s="69">
        <f>+'[4]Vyhodnocení hosp. 1.pol. 2025'!H29</f>
        <v>2300000</v>
      </c>
      <c r="AA29" s="11">
        <f t="shared" ref="AA29:AA38" si="21">Y29+Z29</f>
        <v>14632366</v>
      </c>
      <c r="AB29" s="127">
        <f t="shared" si="16"/>
        <v>1.0145607177074829</v>
      </c>
      <c r="AC29" s="2"/>
      <c r="AD29" s="2"/>
    </row>
    <row r="30" spans="1:30" x14ac:dyDescent="0.25">
      <c r="A30" s="2"/>
      <c r="B30" s="12" t="s">
        <v>22</v>
      </c>
      <c r="C30" s="35" t="s">
        <v>14</v>
      </c>
      <c r="D30" s="68">
        <f>+'[1]Vyhodnocení hospodaření PO'!P30</f>
        <v>15944048.526924303</v>
      </c>
      <c r="E30" s="68">
        <f>+'[1]Vyhodnocení hospodaření PO'!Q30</f>
        <v>0</v>
      </c>
      <c r="F30" s="68">
        <f>+'[1]Vyhodnocení hospodaření PO'!R30</f>
        <v>2410468.3230756926</v>
      </c>
      <c r="G30" s="69">
        <f t="shared" si="17"/>
        <v>18354516.849999994</v>
      </c>
      <c r="H30" s="69">
        <f>+'[1]Vyhodnocení hospodaření PO'!T30</f>
        <v>181274.37</v>
      </c>
      <c r="I30" s="11">
        <f t="shared" si="18"/>
        <v>18535791.219999995</v>
      </c>
      <c r="J30" s="180">
        <f>+'[3]NR 2025'!V30</f>
        <v>19011472</v>
      </c>
      <c r="K30" s="181">
        <f>+'[3]NR 2025'!W30</f>
        <v>0</v>
      </c>
      <c r="L30" s="181">
        <f>+'[3]NR 2025'!X30</f>
        <v>1700000</v>
      </c>
      <c r="M30" s="173">
        <f t="shared" si="13"/>
        <v>20711472</v>
      </c>
      <c r="N30" s="173">
        <f>+'[3]NR 2025'!Z30</f>
        <v>70000</v>
      </c>
      <c r="O30" s="145">
        <f t="shared" si="19"/>
        <v>20781472</v>
      </c>
      <c r="P30" s="74">
        <f>+'[4]Vyhodnocení hosp. 1.pol. 2025'!P30</f>
        <v>6094286.693188386</v>
      </c>
      <c r="Q30" s="68">
        <f>+'[4]Vyhodnocení hosp. 1.pol. 2025'!Q30</f>
        <v>0</v>
      </c>
      <c r="R30" s="68">
        <f>+'[4]Vyhodnocení hosp. 1.pol. 2025'!R30</f>
        <v>919276.18681161525</v>
      </c>
      <c r="S30" s="69">
        <f t="shared" si="14"/>
        <v>7013562.8800000008</v>
      </c>
      <c r="T30" s="69">
        <f>+'[4]Vyhodnocení hosp. 1.pol. 2025'!T30</f>
        <v>54076.520000000004</v>
      </c>
      <c r="U30" s="11">
        <f t="shared" si="20"/>
        <v>7067639.4000000004</v>
      </c>
      <c r="V30" s="74">
        <f>+'[4]Vyhodnocení hosp. 1.pol. 2025'!D30</f>
        <v>19011472</v>
      </c>
      <c r="W30" s="68">
        <f>+'[4]Vyhodnocení hosp. 1.pol. 2025'!E30</f>
        <v>0</v>
      </c>
      <c r="X30" s="68">
        <f>+'[4]Vyhodnocení hosp. 1.pol. 2025'!F30</f>
        <v>1700000</v>
      </c>
      <c r="Y30" s="69">
        <f t="shared" si="15"/>
        <v>20711472</v>
      </c>
      <c r="Z30" s="69">
        <f>+'[4]Vyhodnocení hosp. 1.pol. 2025'!H30</f>
        <v>70000</v>
      </c>
      <c r="AA30" s="11">
        <f t="shared" si="21"/>
        <v>20781472</v>
      </c>
      <c r="AB30" s="127">
        <f t="shared" si="16"/>
        <v>1</v>
      </c>
      <c r="AC30" s="2"/>
      <c r="AD30" s="2"/>
    </row>
    <row r="31" spans="1:30" x14ac:dyDescent="0.25">
      <c r="A31" s="2"/>
      <c r="B31" s="12" t="s">
        <v>24</v>
      </c>
      <c r="C31" s="35" t="s">
        <v>16</v>
      </c>
      <c r="D31" s="68">
        <f>+'[1]Vyhodnocení hospodaření PO'!P31</f>
        <v>40642700.379515946</v>
      </c>
      <c r="E31" s="68">
        <f>+'[1]Vyhodnocení hospodaření PO'!Q31</f>
        <v>0</v>
      </c>
      <c r="F31" s="68">
        <f>+'[1]Vyhodnocení hospodaření PO'!R31</f>
        <v>6144483.4204840558</v>
      </c>
      <c r="G31" s="69">
        <f t="shared" si="17"/>
        <v>46787183.800000004</v>
      </c>
      <c r="H31" s="69">
        <f>+'[1]Vyhodnocení hospodaření PO'!T31</f>
        <v>5322253.42</v>
      </c>
      <c r="I31" s="11">
        <f t="shared" si="18"/>
        <v>52109437.220000006</v>
      </c>
      <c r="J31" s="180">
        <f>+'[3]NR 2025'!V31</f>
        <v>36404789</v>
      </c>
      <c r="K31" s="181">
        <f>+'[3]NR 2025'!W31</f>
        <v>0</v>
      </c>
      <c r="L31" s="181">
        <f>+'[3]NR 2025'!X31</f>
        <v>5000000</v>
      </c>
      <c r="M31" s="173">
        <f t="shared" si="13"/>
        <v>41404789</v>
      </c>
      <c r="N31" s="173">
        <f>+'[3]NR 2025'!Z31</f>
        <v>4000000</v>
      </c>
      <c r="O31" s="145">
        <f t="shared" si="19"/>
        <v>45404789</v>
      </c>
      <c r="P31" s="74">
        <f>+'[4]Vyhodnocení hosp. 1.pol. 2025'!P31</f>
        <v>19264556.655728135</v>
      </c>
      <c r="Q31" s="68">
        <f>+'[4]Vyhodnocení hosp. 1.pol. 2025'!Q31</f>
        <v>0</v>
      </c>
      <c r="R31" s="68">
        <f>+'[4]Vyhodnocení hosp. 1.pol. 2025'!R31</f>
        <v>2905909.924271863</v>
      </c>
      <c r="S31" s="69">
        <f t="shared" si="14"/>
        <v>22170466.579999998</v>
      </c>
      <c r="T31" s="69">
        <f>+'[4]Vyhodnocení hosp. 1.pol. 2025'!T31</f>
        <v>2595569.3200000003</v>
      </c>
      <c r="U31" s="11">
        <f t="shared" si="20"/>
        <v>24766035.899999999</v>
      </c>
      <c r="V31" s="74">
        <f>+'[4]Vyhodnocení hosp. 1.pol. 2025'!D31+1000000+2475000+300000</f>
        <v>40179789</v>
      </c>
      <c r="W31" s="68">
        <f>+'[4]Vyhodnocení hosp. 1.pol. 2025'!E31</f>
        <v>0</v>
      </c>
      <c r="X31" s="68">
        <f>+'[4]Vyhodnocení hosp. 1.pol. 2025'!F31</f>
        <v>5000000</v>
      </c>
      <c r="Y31" s="69">
        <f t="shared" si="15"/>
        <v>45179789</v>
      </c>
      <c r="Z31" s="69">
        <f>+'[4]Vyhodnocení hosp. 1.pol. 2025'!H31</f>
        <v>4000000</v>
      </c>
      <c r="AA31" s="11">
        <f t="shared" si="21"/>
        <v>49179789</v>
      </c>
      <c r="AB31" s="127">
        <f t="shared" si="16"/>
        <v>1.0831410096410756</v>
      </c>
      <c r="AC31" s="2"/>
      <c r="AD31" s="2"/>
    </row>
    <row r="32" spans="1:30" x14ac:dyDescent="0.25">
      <c r="A32" s="2"/>
      <c r="B32" s="12" t="s">
        <v>26</v>
      </c>
      <c r="C32" s="35" t="s">
        <v>18</v>
      </c>
      <c r="D32" s="70">
        <f>+'[1]Vyhodnocení hospodaření PO'!P32</f>
        <v>59197945.514926136</v>
      </c>
      <c r="E32" s="68">
        <f>+'[1]Vyhodnocení hospodaření PO'!Q32</f>
        <v>0</v>
      </c>
      <c r="F32" s="68">
        <f>+'[1]Vyhodnocení hospodaření PO'!R32</f>
        <v>8949720.1550738662</v>
      </c>
      <c r="G32" s="69">
        <f t="shared" si="17"/>
        <v>68147665.670000002</v>
      </c>
      <c r="H32" s="69">
        <f>+'[1]Vyhodnocení hospodaření PO'!T32</f>
        <v>4122268.2199999997</v>
      </c>
      <c r="I32" s="11">
        <f t="shared" si="18"/>
        <v>72269933.890000001</v>
      </c>
      <c r="J32" s="180">
        <f>+'[3]NR 2025'!V32</f>
        <v>67055348</v>
      </c>
      <c r="K32" s="181">
        <f>+'[3]NR 2025'!W32</f>
        <v>0</v>
      </c>
      <c r="L32" s="181">
        <f>+'[3]NR 2025'!X32</f>
        <v>8100000</v>
      </c>
      <c r="M32" s="173">
        <f t="shared" si="13"/>
        <v>75155348</v>
      </c>
      <c r="N32" s="173">
        <f>+'[3]NR 2025'!Z32</f>
        <v>3300000</v>
      </c>
      <c r="O32" s="145">
        <f t="shared" si="19"/>
        <v>78455348</v>
      </c>
      <c r="P32" s="74">
        <f>+'[4]Vyhodnocení hosp. 1.pol. 2025'!P32</f>
        <v>29217285.484788068</v>
      </c>
      <c r="Q32" s="68">
        <f>+'[4]Vyhodnocení hosp. 1.pol. 2025'!Q32</f>
        <v>0</v>
      </c>
      <c r="R32" s="68">
        <f>+'[4]Vyhodnocení hosp. 1.pol. 2025'!R32</f>
        <v>4407202.3752119327</v>
      </c>
      <c r="S32" s="69">
        <f t="shared" si="14"/>
        <v>33624487.859999999</v>
      </c>
      <c r="T32" s="69">
        <f>+'[4]Vyhodnocení hosp. 1.pol. 2025'!T32</f>
        <v>2033368.14</v>
      </c>
      <c r="U32" s="11">
        <f t="shared" si="20"/>
        <v>35657856</v>
      </c>
      <c r="V32" s="74">
        <f>+V33+V34</f>
        <v>72445348</v>
      </c>
      <c r="W32" s="68">
        <f>+'[4]Vyhodnocení hosp. 1.pol. 2025'!E32</f>
        <v>0</v>
      </c>
      <c r="X32" s="68">
        <f>+'[4]Vyhodnocení hosp. 1.pol. 2025'!F32</f>
        <v>8100000</v>
      </c>
      <c r="Y32" s="69">
        <f t="shared" si="15"/>
        <v>80545348</v>
      </c>
      <c r="Z32" s="69">
        <f>+'[4]Vyhodnocení hosp. 1.pol. 2025'!H32</f>
        <v>3300000</v>
      </c>
      <c r="AA32" s="11">
        <f t="shared" si="21"/>
        <v>83845348</v>
      </c>
      <c r="AB32" s="127">
        <f t="shared" si="16"/>
        <v>1.0687014988449226</v>
      </c>
      <c r="AC32" s="2"/>
      <c r="AD32" s="2"/>
    </row>
    <row r="33" spans="1:30" x14ac:dyDescent="0.25">
      <c r="A33" s="2"/>
      <c r="B33" s="12" t="s">
        <v>28</v>
      </c>
      <c r="C33" s="36" t="s">
        <v>42</v>
      </c>
      <c r="D33" s="70">
        <f>+'[1]Vyhodnocení hospodaření PO'!P33</f>
        <v>58311619.845986672</v>
      </c>
      <c r="E33" s="68">
        <f>+'[1]Vyhodnocení hospodaření PO'!Q33</f>
        <v>0</v>
      </c>
      <c r="F33" s="68">
        <f>+'[1]Vyhodnocení hospodaření PO'!R33</f>
        <v>8815722.8240133356</v>
      </c>
      <c r="G33" s="69">
        <f t="shared" si="17"/>
        <v>67127342.670000002</v>
      </c>
      <c r="H33" s="69">
        <f>+'[1]Vyhodnocení hospodaření PO'!T33</f>
        <v>4122268.2199999997</v>
      </c>
      <c r="I33" s="11">
        <f t="shared" si="18"/>
        <v>71249610.890000001</v>
      </c>
      <c r="J33" s="180">
        <f>+'[3]NR 2025'!V33</f>
        <v>66155348</v>
      </c>
      <c r="K33" s="181">
        <f>+'[3]NR 2025'!W33</f>
        <v>0</v>
      </c>
      <c r="L33" s="181">
        <f>+'[3]NR 2025'!X33</f>
        <v>7900000</v>
      </c>
      <c r="M33" s="173">
        <f t="shared" si="13"/>
        <v>74055348</v>
      </c>
      <c r="N33" s="173">
        <f>+'[3]NR 2025'!Z33</f>
        <v>3300000</v>
      </c>
      <c r="O33" s="145">
        <f t="shared" si="19"/>
        <v>77355348</v>
      </c>
      <c r="P33" s="74">
        <f>+'[4]Vyhodnocení hosp. 1.pol. 2025'!P33</f>
        <v>28627356.696653213</v>
      </c>
      <c r="Q33" s="68">
        <f>+'[4]Vyhodnocení hosp. 1.pol. 2025'!Q33</f>
        <v>0</v>
      </c>
      <c r="R33" s="68">
        <f>+'[4]Vyhodnocení hosp. 1.pol. 2025'!R33</f>
        <v>4318216.1633467861</v>
      </c>
      <c r="S33" s="69">
        <f t="shared" si="14"/>
        <v>32945572.859999999</v>
      </c>
      <c r="T33" s="69">
        <f>+'[4]Vyhodnocení hosp. 1.pol. 2025'!T33</f>
        <v>2033368.14</v>
      </c>
      <c r="U33" s="11">
        <f t="shared" si="20"/>
        <v>34978941</v>
      </c>
      <c r="V33" s="74">
        <f>+'[4]Vyhodnocení hosp. 1.pol. 2025'!D33+2750000+2640000</f>
        <v>71545348</v>
      </c>
      <c r="W33" s="68">
        <f>+'[4]Vyhodnocení hosp. 1.pol. 2025'!E33</f>
        <v>0</v>
      </c>
      <c r="X33" s="68">
        <f>+'[4]Vyhodnocení hosp. 1.pol. 2025'!F33</f>
        <v>7900000</v>
      </c>
      <c r="Y33" s="69">
        <f>SUM(V33:X33)</f>
        <v>79445348</v>
      </c>
      <c r="Z33" s="69">
        <f>+'[4]Vyhodnocení hosp. 1.pol. 2025'!H33</f>
        <v>3300000</v>
      </c>
      <c r="AA33" s="11">
        <f t="shared" si="21"/>
        <v>82745348</v>
      </c>
      <c r="AB33" s="127">
        <f t="shared" si="16"/>
        <v>1.0696784403322703</v>
      </c>
      <c r="AC33" s="2"/>
      <c r="AD33" s="2"/>
    </row>
    <row r="34" spans="1:30" x14ac:dyDescent="0.25">
      <c r="A34" s="2"/>
      <c r="B34" s="12" t="s">
        <v>30</v>
      </c>
      <c r="C34" s="37" t="s">
        <v>21</v>
      </c>
      <c r="D34" s="70">
        <f>+'[1]Vyhodnocení hospodaření PO'!P34</f>
        <v>886325.6689394681</v>
      </c>
      <c r="E34" s="68">
        <f>+'[1]Vyhodnocení hospodaření PO'!Q34</f>
        <v>0</v>
      </c>
      <c r="F34" s="68">
        <f>+'[1]Vyhodnocení hospodaření PO'!R34</f>
        <v>133997.33106053187</v>
      </c>
      <c r="G34" s="69">
        <f t="shared" si="17"/>
        <v>1020323</v>
      </c>
      <c r="H34" s="69">
        <f>+'[1]Vyhodnocení hospodaření PO'!T34</f>
        <v>0</v>
      </c>
      <c r="I34" s="11">
        <f t="shared" si="18"/>
        <v>1020323</v>
      </c>
      <c r="J34" s="180">
        <f>+'[3]NR 2025'!V34</f>
        <v>900000</v>
      </c>
      <c r="K34" s="181">
        <f>+'[3]NR 2025'!W34</f>
        <v>0</v>
      </c>
      <c r="L34" s="181">
        <f>+'[3]NR 2025'!X34</f>
        <v>200000</v>
      </c>
      <c r="M34" s="173">
        <f t="shared" si="13"/>
        <v>1100000</v>
      </c>
      <c r="N34" s="173">
        <f>+'[3]NR 2025'!Z34</f>
        <v>0</v>
      </c>
      <c r="O34" s="145">
        <f t="shared" si="19"/>
        <v>1100000</v>
      </c>
      <c r="P34" s="74">
        <f>+'[4]Vyhodnocení hosp. 1.pol. 2025'!P34</f>
        <v>589928.78813485347</v>
      </c>
      <c r="Q34" s="68">
        <f>+'[4]Vyhodnocení hosp. 1.pol. 2025'!Q34</f>
        <v>0</v>
      </c>
      <c r="R34" s="68">
        <f>+'[4]Vyhodnocení hosp. 1.pol. 2025'!R34</f>
        <v>88986.211865146586</v>
      </c>
      <c r="S34" s="69">
        <f t="shared" si="14"/>
        <v>678915</v>
      </c>
      <c r="T34" s="69">
        <f>+'[4]Vyhodnocení hosp. 1.pol. 2025'!T34</f>
        <v>0</v>
      </c>
      <c r="U34" s="11">
        <f t="shared" si="20"/>
        <v>678915</v>
      </c>
      <c r="V34" s="74">
        <f>+'[4]Vyhodnocení hosp. 1.pol. 2025'!D34</f>
        <v>900000</v>
      </c>
      <c r="W34" s="68">
        <f>+'[4]Vyhodnocení hosp. 1.pol. 2025'!E34</f>
        <v>0</v>
      </c>
      <c r="X34" s="68">
        <f>+'[4]Vyhodnocení hosp. 1.pol. 2025'!F34</f>
        <v>200000</v>
      </c>
      <c r="Y34" s="69">
        <f t="shared" si="15"/>
        <v>1100000</v>
      </c>
      <c r="Z34" s="69">
        <f>+'[4]Vyhodnocení hosp. 1.pol. 2025'!H34</f>
        <v>0</v>
      </c>
      <c r="AA34" s="11">
        <f t="shared" si="21"/>
        <v>1100000</v>
      </c>
      <c r="AB34" s="127">
        <f t="shared" si="16"/>
        <v>1</v>
      </c>
      <c r="AC34" s="2"/>
      <c r="AD34" s="2"/>
    </row>
    <row r="35" spans="1:30" x14ac:dyDescent="0.25">
      <c r="A35" s="2"/>
      <c r="B35" s="12" t="s">
        <v>32</v>
      </c>
      <c r="C35" s="35" t="s">
        <v>23</v>
      </c>
      <c r="D35" s="70">
        <f>+'[1]Vyhodnocení hospodaření PO'!P35</f>
        <v>20476746.14979174</v>
      </c>
      <c r="E35" s="68">
        <f>+'[1]Vyhodnocení hospodaření PO'!Q35</f>
        <v>0</v>
      </c>
      <c r="F35" s="68">
        <f>+'[1]Vyhodnocení hospodaření PO'!R35</f>
        <v>3095734.9302082616</v>
      </c>
      <c r="G35" s="69">
        <f t="shared" si="17"/>
        <v>23572481.080000002</v>
      </c>
      <c r="H35" s="69">
        <f>+'[1]Vyhodnocení hospodaření PO'!T35</f>
        <v>1523795.9100000001</v>
      </c>
      <c r="I35" s="11">
        <f t="shared" si="18"/>
        <v>25096276.990000002</v>
      </c>
      <c r="J35" s="180">
        <f>+'[3]NR 2025'!V35</f>
        <v>22714618</v>
      </c>
      <c r="K35" s="181">
        <f>+'[3]NR 2025'!W35</f>
        <v>0</v>
      </c>
      <c r="L35" s="181">
        <f>+'[3]NR 2025'!X35</f>
        <v>2670000</v>
      </c>
      <c r="M35" s="173">
        <f t="shared" si="13"/>
        <v>25384618</v>
      </c>
      <c r="N35" s="173">
        <f>+'[3]NR 2025'!Z35</f>
        <v>1150000</v>
      </c>
      <c r="O35" s="145">
        <f t="shared" si="19"/>
        <v>26534618</v>
      </c>
      <c r="P35" s="74">
        <f>+'[4]Vyhodnocení hosp. 1.pol. 2025'!P35</f>
        <v>10051311.007142637</v>
      </c>
      <c r="Q35" s="68">
        <f>+'[4]Vyhodnocení hosp. 1.pol. 2025'!Q35</f>
        <v>0</v>
      </c>
      <c r="R35" s="68">
        <f>+'[4]Vyhodnocení hosp. 1.pol. 2025'!R35</f>
        <v>1516162.8128573629</v>
      </c>
      <c r="S35" s="69">
        <f t="shared" si="14"/>
        <v>11567473.82</v>
      </c>
      <c r="T35" s="69">
        <f>+'[4]Vyhodnocení hosp. 1.pol. 2025'!T35</f>
        <v>749659.65</v>
      </c>
      <c r="U35" s="11">
        <f t="shared" si="20"/>
        <v>12317133.470000001</v>
      </c>
      <c r="V35" s="74">
        <f>+'[4]Vyhodnocení hosp. 1.pol. 2025'!D35+990000+950000+1650000</f>
        <v>26304618</v>
      </c>
      <c r="W35" s="68">
        <f>+'[4]Vyhodnocení hosp. 1.pol. 2025'!E35</f>
        <v>0</v>
      </c>
      <c r="X35" s="68">
        <f>+'[4]Vyhodnocení hosp. 1.pol. 2025'!F35</f>
        <v>2670000</v>
      </c>
      <c r="Y35" s="69">
        <f t="shared" si="15"/>
        <v>28974618</v>
      </c>
      <c r="Z35" s="69">
        <f>+'[4]Vyhodnocení hosp. 1.pol. 2025'!H35</f>
        <v>1150000</v>
      </c>
      <c r="AA35" s="11">
        <f t="shared" si="21"/>
        <v>30124618</v>
      </c>
      <c r="AB35" s="127">
        <f t="shared" si="16"/>
        <v>1.1352949569502</v>
      </c>
      <c r="AC35" s="2"/>
      <c r="AD35" s="2"/>
    </row>
    <row r="36" spans="1:30" x14ac:dyDescent="0.25">
      <c r="A36" s="2"/>
      <c r="B36" s="12" t="s">
        <v>33</v>
      </c>
      <c r="C36" s="35" t="s">
        <v>25</v>
      </c>
      <c r="D36" s="68">
        <f>+'[1]Vyhodnocení hospodaření PO'!P36</f>
        <v>33632.360462647011</v>
      </c>
      <c r="E36" s="68">
        <f>+'[1]Vyhodnocení hospodaření PO'!Q36</f>
        <v>0</v>
      </c>
      <c r="F36" s="68">
        <f>+'[1]Vyhodnocení hospodaření PO'!R36</f>
        <v>5084.6395373529876</v>
      </c>
      <c r="G36" s="69">
        <f t="shared" si="17"/>
        <v>38717</v>
      </c>
      <c r="H36" s="69">
        <f>+'[1]Vyhodnocení hospodaření PO'!T36</f>
        <v>104251.17</v>
      </c>
      <c r="I36" s="11">
        <f t="shared" si="18"/>
        <v>142968.16999999998</v>
      </c>
      <c r="J36" s="180">
        <f>+'[3]NR 2025'!V36</f>
        <v>60000</v>
      </c>
      <c r="K36" s="181">
        <f>+'[3]NR 2025'!W36</f>
        <v>0</v>
      </c>
      <c r="L36" s="181">
        <f>+'[3]NR 2025'!X36</f>
        <v>10000</v>
      </c>
      <c r="M36" s="173">
        <f t="shared" si="13"/>
        <v>70000</v>
      </c>
      <c r="N36" s="173">
        <f>+'[3]NR 2025'!Z36</f>
        <v>250000</v>
      </c>
      <c r="O36" s="145">
        <f t="shared" si="19"/>
        <v>320000</v>
      </c>
      <c r="P36" s="74">
        <f>+'[4]Vyhodnocení hosp. 1.pol. 2025'!P36</f>
        <v>27892.648853362083</v>
      </c>
      <c r="Q36" s="68">
        <f>+'[4]Vyhodnocení hosp. 1.pol. 2025'!Q36</f>
        <v>0</v>
      </c>
      <c r="R36" s="68">
        <f>+'[4]Vyhodnocení hosp. 1.pol. 2025'!R36</f>
        <v>4207.391146637915</v>
      </c>
      <c r="S36" s="69">
        <f t="shared" si="14"/>
        <v>32100.039999999997</v>
      </c>
      <c r="T36" s="69">
        <f>+'[4]Vyhodnocení hosp. 1.pol. 2025'!T36</f>
        <v>4938.05</v>
      </c>
      <c r="U36" s="11">
        <f t="shared" si="20"/>
        <v>37038.089999999997</v>
      </c>
      <c r="V36" s="74">
        <f>+'[4]Vyhodnocení hosp. 1.pol. 2025'!D36</f>
        <v>60000</v>
      </c>
      <c r="W36" s="68">
        <f>+'[4]Vyhodnocení hosp. 1.pol. 2025'!E36</f>
        <v>0</v>
      </c>
      <c r="X36" s="68">
        <f>+'[4]Vyhodnocení hosp. 1.pol. 2025'!F36</f>
        <v>10000</v>
      </c>
      <c r="Y36" s="69">
        <f t="shared" si="15"/>
        <v>70000</v>
      </c>
      <c r="Z36" s="69">
        <f>+'[4]Vyhodnocení hosp. 1.pol. 2025'!H36</f>
        <v>250000</v>
      </c>
      <c r="AA36" s="11">
        <f t="shared" si="21"/>
        <v>320000</v>
      </c>
      <c r="AB36" s="127">
        <f t="shared" si="16"/>
        <v>1</v>
      </c>
      <c r="AC36" s="2"/>
      <c r="AD36" s="2"/>
    </row>
    <row r="37" spans="1:30" x14ac:dyDescent="0.25">
      <c r="A37" s="2"/>
      <c r="B37" s="12" t="s">
        <v>34</v>
      </c>
      <c r="C37" s="35" t="s">
        <v>27</v>
      </c>
      <c r="D37" s="68">
        <f>+'[1]Vyhodnocení hospodaření PO'!P37</f>
        <v>17216993.029323842</v>
      </c>
      <c r="E37" s="68">
        <f>+'[1]Vyhodnocení hospodaření PO'!Q37</f>
        <v>0</v>
      </c>
      <c r="F37" s="68">
        <f>+'[1]Vyhodnocení hospodaření PO'!R37</f>
        <v>2602915.8306761575</v>
      </c>
      <c r="G37" s="69">
        <f t="shared" si="17"/>
        <v>19819908.859999999</v>
      </c>
      <c r="H37" s="69">
        <f>+'[1]Vyhodnocení hospodaření PO'!T37</f>
        <v>2194347.8200000003</v>
      </c>
      <c r="I37" s="11">
        <f t="shared" si="18"/>
        <v>22014256.68</v>
      </c>
      <c r="J37" s="180">
        <f>+'[3]NR 2025'!V37</f>
        <v>21828407</v>
      </c>
      <c r="K37" s="181">
        <f>+'[3]NR 2025'!W37</f>
        <v>0</v>
      </c>
      <c r="L37" s="181">
        <f>+'[3]NR 2025'!X37</f>
        <v>2250000</v>
      </c>
      <c r="M37" s="173">
        <f t="shared" si="13"/>
        <v>24078407</v>
      </c>
      <c r="N37" s="173">
        <f>+'[3]NR 2025'!Z37</f>
        <v>1000000</v>
      </c>
      <c r="O37" s="145">
        <f t="shared" si="19"/>
        <v>25078407</v>
      </c>
      <c r="P37" s="74">
        <f>+'[4]Vyhodnocení hosp. 1.pol. 2025'!P37</f>
        <v>9121721.9528338313</v>
      </c>
      <c r="Q37" s="68">
        <f>+'[4]Vyhodnocení hosp. 1.pol. 2025'!Q37</f>
        <v>0</v>
      </c>
      <c r="R37" s="68">
        <f>+'[4]Vyhodnocení hosp. 1.pol. 2025'!R37</f>
        <v>1375941.4671661686</v>
      </c>
      <c r="S37" s="69">
        <f t="shared" si="14"/>
        <v>10497663.42</v>
      </c>
      <c r="T37" s="69">
        <f>+'[4]Vyhodnocení hosp. 1.pol. 2025'!T37</f>
        <v>1031025.5800000001</v>
      </c>
      <c r="U37" s="11">
        <f t="shared" si="20"/>
        <v>11528689</v>
      </c>
      <c r="V37" s="74">
        <f>+'[4]Vyhodnocení hosp. 1.pol. 2025'!D37</f>
        <v>21828407</v>
      </c>
      <c r="W37" s="68">
        <f>+'[4]Vyhodnocení hosp. 1.pol. 2025'!E37</f>
        <v>0</v>
      </c>
      <c r="X37" s="68">
        <f>+'[4]Vyhodnocení hosp. 1.pol. 2025'!F37</f>
        <v>2250000</v>
      </c>
      <c r="Y37" s="69">
        <f t="shared" si="15"/>
        <v>24078407</v>
      </c>
      <c r="Z37" s="69">
        <f>+'[4]Vyhodnocení hosp. 1.pol. 2025'!H37</f>
        <v>1000000</v>
      </c>
      <c r="AA37" s="11">
        <f t="shared" si="21"/>
        <v>25078407</v>
      </c>
      <c r="AB37" s="127">
        <f t="shared" si="16"/>
        <v>1</v>
      </c>
      <c r="AC37" s="2"/>
      <c r="AD37" s="2"/>
    </row>
    <row r="38" spans="1:30" ht="15.75" thickBot="1" x14ac:dyDescent="0.3">
      <c r="A38" s="2"/>
      <c r="B38" s="17" t="s">
        <v>35</v>
      </c>
      <c r="C38" s="90" t="s">
        <v>29</v>
      </c>
      <c r="D38" s="71">
        <f>+'[1]Vyhodnocení hospodaření PO'!P38</f>
        <v>12326341.399853583</v>
      </c>
      <c r="E38" s="71">
        <f>+'[1]Vyhodnocení hospodaření PO'!Q38</f>
        <v>0</v>
      </c>
      <c r="F38" s="71">
        <f>+'[1]Vyhodnocení hospodaření PO'!R38</f>
        <v>1863532.6801464031</v>
      </c>
      <c r="G38" s="69">
        <f t="shared" si="17"/>
        <v>14189874.079999987</v>
      </c>
      <c r="H38" s="72">
        <f>+'[1]Vyhodnocení hospodaření PO'!T38</f>
        <v>2950453.8699999996</v>
      </c>
      <c r="I38" s="20">
        <f t="shared" si="18"/>
        <v>17140327.949999988</v>
      </c>
      <c r="J38" s="182">
        <f>+'[3]NR 2025'!V38</f>
        <v>8440000</v>
      </c>
      <c r="K38" s="183">
        <f>+'[3]NR 2025'!W38</f>
        <v>0</v>
      </c>
      <c r="L38" s="183">
        <f>+'[3]NR 2025'!X38</f>
        <v>1100000</v>
      </c>
      <c r="M38" s="174">
        <f t="shared" si="13"/>
        <v>9540000</v>
      </c>
      <c r="N38" s="174">
        <f>+'[3]NR 2025'!Z38</f>
        <v>2283000</v>
      </c>
      <c r="O38" s="163">
        <f t="shared" si="19"/>
        <v>11823000</v>
      </c>
      <c r="P38" s="75">
        <f>+'[4]Vyhodnocení hosp. 1.pol. 2025'!P38</f>
        <v>12179540.71521789</v>
      </c>
      <c r="Q38" s="71">
        <f>+'[4]Vyhodnocení hosp. 1.pol. 2025'!Q38</f>
        <v>0</v>
      </c>
      <c r="R38" s="71">
        <f>+'[4]Vyhodnocení hosp. 1.pol. 2025'!R38</f>
        <v>1837189.864782132</v>
      </c>
      <c r="S38" s="72">
        <f t="shared" si="14"/>
        <v>14016730.580000022</v>
      </c>
      <c r="T38" s="72">
        <f>+'[4]Vyhodnocení hosp. 1.pol. 2025'!T38</f>
        <v>1205902.5</v>
      </c>
      <c r="U38" s="20">
        <f t="shared" si="20"/>
        <v>15222633.080000022</v>
      </c>
      <c r="V38" s="75">
        <f>+'[4]Vyhodnocení hosp. 1.pol. 2025'!D38</f>
        <v>8440000</v>
      </c>
      <c r="W38" s="71">
        <f>+'[4]Vyhodnocení hosp. 1.pol. 2025'!E38</f>
        <v>0</v>
      </c>
      <c r="X38" s="71">
        <f>+'[4]Vyhodnocení hosp. 1.pol. 2025'!F38</f>
        <v>1100000</v>
      </c>
      <c r="Y38" s="72">
        <f t="shared" si="15"/>
        <v>9540000</v>
      </c>
      <c r="Z38" s="72">
        <f>+'[4]Vyhodnocení hosp. 1.pol. 2025'!H38</f>
        <v>2283000</v>
      </c>
      <c r="AA38" s="20">
        <f t="shared" si="21"/>
        <v>11823000</v>
      </c>
      <c r="AB38" s="130">
        <f t="shared" si="16"/>
        <v>1</v>
      </c>
      <c r="AC38" s="2"/>
      <c r="AD38" s="2"/>
    </row>
    <row r="39" spans="1:30" ht="15.75" thickBot="1" x14ac:dyDescent="0.3">
      <c r="A39" s="2"/>
      <c r="B39" s="21" t="s">
        <v>48</v>
      </c>
      <c r="C39" s="91" t="s">
        <v>31</v>
      </c>
      <c r="D39" s="38">
        <f>SUM(D35:D38)+SUM(D28:D32)</f>
        <v>183719254.54004201</v>
      </c>
      <c r="E39" s="38">
        <f>SUM(E35:E38)+SUM(E28:E32)</f>
        <v>0</v>
      </c>
      <c r="F39" s="38">
        <f>SUM(F35:F38)+SUM(F28:F32)</f>
        <v>27775219.23995797</v>
      </c>
      <c r="G39" s="126">
        <f>SUM(D39:F39)</f>
        <v>211494473.77999997</v>
      </c>
      <c r="H39" s="39">
        <f>SUM(H28:H32)+SUM(H35:H38)</f>
        <v>19306109.57</v>
      </c>
      <c r="I39" s="40">
        <f>SUM(I35:I38)+SUM(I28:I32)</f>
        <v>230800583.34999999</v>
      </c>
      <c r="J39" s="184">
        <f>SUM(J35:J38)+SUM(J28:J32)</f>
        <v>193187000</v>
      </c>
      <c r="K39" s="184">
        <f>SUM(K35:K38)+SUM(K28:K32)</f>
        <v>0</v>
      </c>
      <c r="L39" s="184">
        <f>SUM(L35:L38)+SUM(L28:L32)</f>
        <v>23280000</v>
      </c>
      <c r="M39" s="175">
        <f>SUM(J39:L39)</f>
        <v>216467000</v>
      </c>
      <c r="N39" s="176">
        <f>SUM(N28:N32)+SUM(N35:N38)</f>
        <v>14483000</v>
      </c>
      <c r="O39" s="177">
        <f>SUM(O35:O38)+SUM(O28:O32)</f>
        <v>230950000</v>
      </c>
      <c r="P39" s="38">
        <f>SUM(P35:P38)+SUM(P28:P32)</f>
        <v>94099470.516576499</v>
      </c>
      <c r="Q39" s="38">
        <f>SUM(Q35:Q38)+SUM(Q28:Q32)</f>
        <v>0</v>
      </c>
      <c r="R39" s="38">
        <f>SUM(R35:R38)+SUM(R28:R32)</f>
        <v>14194180.023423534</v>
      </c>
      <c r="S39" s="126">
        <f>SUM(P39:R39)</f>
        <v>108293650.54000004</v>
      </c>
      <c r="T39" s="39">
        <f>SUM(T28:T32)+SUM(T35:T38)</f>
        <v>9060825</v>
      </c>
      <c r="U39" s="40">
        <f>SUM(U35:U38)+SUM(U28:U32)</f>
        <v>117354475.54000002</v>
      </c>
      <c r="V39" s="38">
        <f>SUM(V35:V38)+SUM(V28:V32)</f>
        <v>208602000</v>
      </c>
      <c r="W39" s="38">
        <f>SUM(W35:W38)+SUM(W28:W32)</f>
        <v>0</v>
      </c>
      <c r="X39" s="38">
        <f>SUM(X35:X38)+SUM(X28:X32)</f>
        <v>23280000</v>
      </c>
      <c r="Y39" s="126">
        <f>SUM(V39:X39)</f>
        <v>231882000</v>
      </c>
      <c r="Z39" s="39">
        <f>SUM(Z28:Z32)+SUM(Z35:Z38)</f>
        <v>14483000</v>
      </c>
      <c r="AA39" s="40">
        <f>SUM(AA28:AA38)-AA33-AA34</f>
        <v>246365000</v>
      </c>
      <c r="AB39" s="132">
        <f t="shared" si="16"/>
        <v>1.0667460489283396</v>
      </c>
      <c r="AC39" s="2"/>
      <c r="AD39" s="2"/>
    </row>
    <row r="40" spans="1:30" ht="19.5" thickBot="1" x14ac:dyDescent="0.35">
      <c r="A40" s="2"/>
      <c r="B40" s="95" t="s">
        <v>49</v>
      </c>
      <c r="C40" s="96" t="s">
        <v>51</v>
      </c>
      <c r="D40" s="97">
        <f t="shared" ref="D40:O40" si="22">D24-D39</f>
        <v>-11902654.540042013</v>
      </c>
      <c r="E40" s="97">
        <f t="shared" si="22"/>
        <v>0</v>
      </c>
      <c r="F40" s="97">
        <f t="shared" si="22"/>
        <v>8683243.0500420295</v>
      </c>
      <c r="G40" s="106">
        <f t="shared" si="22"/>
        <v>-3219411.4899999797</v>
      </c>
      <c r="H40" s="106">
        <f t="shared" si="22"/>
        <v>3251670.6599999964</v>
      </c>
      <c r="I40" s="107">
        <f t="shared" si="22"/>
        <v>32259.169999986887</v>
      </c>
      <c r="J40" s="97">
        <f t="shared" si="22"/>
        <v>-10437000</v>
      </c>
      <c r="K40" s="97">
        <f t="shared" si="22"/>
        <v>0</v>
      </c>
      <c r="L40" s="97">
        <f t="shared" si="22"/>
        <v>2920000</v>
      </c>
      <c r="M40" s="138">
        <f t="shared" si="22"/>
        <v>-7517000</v>
      </c>
      <c r="N40" s="138">
        <f t="shared" si="22"/>
        <v>7517000</v>
      </c>
      <c r="O40" s="139">
        <f t="shared" si="22"/>
        <v>0</v>
      </c>
      <c r="P40" s="97">
        <f t="shared" ref="P40:U40" si="23">P24-P39</f>
        <v>-2724470.5165764987</v>
      </c>
      <c r="Q40" s="97">
        <f t="shared" si="23"/>
        <v>0</v>
      </c>
      <c r="R40" s="97">
        <f t="shared" si="23"/>
        <v>433262.48657646403</v>
      </c>
      <c r="S40" s="106">
        <f t="shared" si="23"/>
        <v>-2291208.0300000459</v>
      </c>
      <c r="T40" s="106">
        <f t="shared" si="23"/>
        <v>2516823.9700000007</v>
      </c>
      <c r="U40" s="107">
        <f t="shared" si="23"/>
        <v>225615.93999998271</v>
      </c>
      <c r="V40" s="97">
        <f t="shared" ref="V40:AA40" si="24">V24-V39</f>
        <v>-10437000</v>
      </c>
      <c r="W40" s="97">
        <f t="shared" si="24"/>
        <v>0</v>
      </c>
      <c r="X40" s="97">
        <f t="shared" si="24"/>
        <v>2920000</v>
      </c>
      <c r="Y40" s="106">
        <f t="shared" si="24"/>
        <v>-7517000</v>
      </c>
      <c r="Z40" s="106">
        <f t="shared" si="24"/>
        <v>7517000</v>
      </c>
      <c r="AA40" s="107">
        <f t="shared" si="24"/>
        <v>0</v>
      </c>
      <c r="AB40" s="133" t="e">
        <f t="shared" si="16"/>
        <v>#DIV/0!</v>
      </c>
      <c r="AC40" s="2"/>
      <c r="AD40" s="2"/>
    </row>
    <row r="41" spans="1:30" ht="15.75" thickBot="1" x14ac:dyDescent="0.3">
      <c r="A41" s="2"/>
      <c r="B41" s="98" t="s">
        <v>50</v>
      </c>
      <c r="C41" s="99" t="s">
        <v>65</v>
      </c>
      <c r="D41" s="100"/>
      <c r="E41" s="101"/>
      <c r="F41" s="101"/>
      <c r="G41" s="102"/>
      <c r="H41" s="103"/>
      <c r="I41" s="104">
        <f>I40-D16</f>
        <v>-171784340.83000001</v>
      </c>
      <c r="J41" s="100"/>
      <c r="K41" s="101"/>
      <c r="L41" s="101"/>
      <c r="M41" s="102"/>
      <c r="N41" s="105"/>
      <c r="O41" s="104">
        <f>O40-J16</f>
        <v>-182750000</v>
      </c>
      <c r="P41" s="100"/>
      <c r="Q41" s="101"/>
      <c r="R41" s="101"/>
      <c r="S41" s="102"/>
      <c r="T41" s="105"/>
      <c r="U41" s="104">
        <f>U40-P16</f>
        <v>-91149384.060000017</v>
      </c>
      <c r="V41" s="100"/>
      <c r="W41" s="101"/>
      <c r="X41" s="101"/>
      <c r="Y41" s="102"/>
      <c r="Z41" s="105"/>
      <c r="AA41" s="104">
        <f>AA40-V16</f>
        <v>-198165000</v>
      </c>
      <c r="AB41" s="127">
        <f t="shared" si="16"/>
        <v>1.0843502051983585</v>
      </c>
      <c r="AC41" s="2"/>
      <c r="AD41" s="2"/>
    </row>
    <row r="42" spans="1:30" ht="8.25" customHeight="1" thickBot="1" x14ac:dyDescent="0.3">
      <c r="A42" s="2"/>
      <c r="B42" s="79"/>
      <c r="C42" s="44"/>
      <c r="D42" s="80"/>
      <c r="E42" s="45"/>
      <c r="F42" s="45"/>
      <c r="G42" s="2"/>
      <c r="H42" s="45"/>
      <c r="I42" s="45"/>
      <c r="J42" s="80"/>
      <c r="K42" s="45"/>
      <c r="L42" s="45"/>
      <c r="M42" s="2"/>
      <c r="N42" s="45"/>
      <c r="O42" s="45"/>
      <c r="P42" s="45"/>
      <c r="Q42" s="45"/>
      <c r="R42" s="45"/>
      <c r="S42" s="45"/>
      <c r="T42" s="45"/>
      <c r="U42" s="45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 thickBot="1" x14ac:dyDescent="0.3">
      <c r="A43" s="2"/>
      <c r="B43" s="79"/>
      <c r="C43" s="239" t="s">
        <v>83</v>
      </c>
      <c r="D43" s="94" t="s">
        <v>41</v>
      </c>
      <c r="E43" s="41" t="s">
        <v>84</v>
      </c>
      <c r="F43" s="42" t="s">
        <v>36</v>
      </c>
      <c r="G43" s="45"/>
      <c r="H43" s="45"/>
      <c r="I43" s="46"/>
      <c r="J43" s="94" t="s">
        <v>41</v>
      </c>
      <c r="K43" s="41" t="s">
        <v>84</v>
      </c>
      <c r="L43" s="42" t="s">
        <v>36</v>
      </c>
      <c r="M43" s="45"/>
      <c r="N43" s="45"/>
      <c r="O43" s="45"/>
      <c r="P43" s="94" t="s">
        <v>41</v>
      </c>
      <c r="Q43" s="41" t="s">
        <v>84</v>
      </c>
      <c r="R43" s="42" t="s">
        <v>36</v>
      </c>
      <c r="S43" s="2"/>
      <c r="T43" s="2"/>
      <c r="U43" s="2"/>
      <c r="V43" s="94" t="s">
        <v>41</v>
      </c>
      <c r="W43" s="41" t="s">
        <v>84</v>
      </c>
      <c r="X43" s="42" t="s">
        <v>36</v>
      </c>
      <c r="Y43" s="2"/>
      <c r="Z43" s="2"/>
      <c r="AA43" s="2"/>
      <c r="AB43" s="2"/>
      <c r="AC43" s="2"/>
      <c r="AD43" s="2"/>
    </row>
    <row r="44" spans="1:30" ht="15.75" thickBot="1" x14ac:dyDescent="0.3">
      <c r="A44" s="2"/>
      <c r="B44" s="79"/>
      <c r="C44" s="240"/>
      <c r="D44" s="82">
        <v>0</v>
      </c>
      <c r="E44" s="92">
        <v>0</v>
      </c>
      <c r="F44" s="93">
        <v>0</v>
      </c>
      <c r="G44" s="45"/>
      <c r="H44" s="45"/>
      <c r="I44" s="46"/>
      <c r="J44" s="82">
        <v>0</v>
      </c>
      <c r="K44" s="92">
        <v>0</v>
      </c>
      <c r="L44" s="93">
        <v>15000000</v>
      </c>
      <c r="M44" s="81"/>
      <c r="N44" s="81"/>
      <c r="O44" s="81"/>
      <c r="P44" s="82">
        <v>7500000</v>
      </c>
      <c r="Q44" s="92">
        <v>0</v>
      </c>
      <c r="R44" s="93">
        <v>7500000</v>
      </c>
      <c r="S44" s="2"/>
      <c r="T44" s="2"/>
      <c r="U44" s="2"/>
      <c r="V44" s="82">
        <v>0</v>
      </c>
      <c r="W44" s="92">
        <v>0</v>
      </c>
      <c r="X44" s="93">
        <v>0</v>
      </c>
      <c r="Y44" s="2"/>
      <c r="Z44" s="2"/>
      <c r="AA44" s="2"/>
      <c r="AB44" s="2"/>
      <c r="AC44" s="2"/>
      <c r="AD44" s="2"/>
    </row>
    <row r="45" spans="1:30" ht="8.25" customHeight="1" thickBot="1" x14ac:dyDescent="0.3">
      <c r="A45" s="2"/>
      <c r="B45" s="79"/>
      <c r="C45" s="44"/>
      <c r="D45" s="81"/>
      <c r="E45" s="45"/>
      <c r="F45" s="45"/>
      <c r="G45" s="45"/>
      <c r="H45" s="45"/>
      <c r="I45" s="46"/>
      <c r="J45" s="45"/>
      <c r="K45" s="45"/>
      <c r="L45" s="45"/>
      <c r="M45" s="45"/>
      <c r="N45" s="45"/>
      <c r="O45" s="46"/>
      <c r="P45" s="46"/>
      <c r="Q45" s="46"/>
      <c r="R45" s="46"/>
      <c r="S45" s="46"/>
      <c r="T45" s="46"/>
      <c r="U45" s="46"/>
      <c r="V45" s="2"/>
      <c r="W45" s="2"/>
      <c r="X45" s="2"/>
      <c r="Y45" s="2"/>
      <c r="Z45" s="2"/>
      <c r="AA45" s="2"/>
      <c r="AB45" s="2"/>
      <c r="AC45" s="2"/>
      <c r="AD45" s="2"/>
    </row>
    <row r="46" spans="1:30" ht="37.5" customHeight="1" thickBot="1" x14ac:dyDescent="0.3">
      <c r="A46" s="2"/>
      <c r="B46" s="79"/>
      <c r="C46" s="239" t="s">
        <v>86</v>
      </c>
      <c r="D46" s="83" t="s">
        <v>87</v>
      </c>
      <c r="E46" s="84" t="s">
        <v>85</v>
      </c>
      <c r="F46" s="45"/>
      <c r="G46" s="45"/>
      <c r="H46" s="45"/>
      <c r="I46" s="46"/>
      <c r="J46" s="83" t="s">
        <v>87</v>
      </c>
      <c r="K46" s="84" t="s">
        <v>85</v>
      </c>
      <c r="L46" s="128"/>
      <c r="M46" s="128"/>
      <c r="N46" s="2"/>
      <c r="O46" s="2"/>
      <c r="P46" s="83" t="s">
        <v>87</v>
      </c>
      <c r="Q46" s="84" t="s">
        <v>85</v>
      </c>
      <c r="R46" s="2"/>
      <c r="S46" s="2"/>
      <c r="T46" s="2"/>
      <c r="U46" s="2"/>
      <c r="V46" s="83" t="s">
        <v>87</v>
      </c>
      <c r="W46" s="84" t="s">
        <v>85</v>
      </c>
      <c r="X46" s="2"/>
      <c r="Y46" s="2"/>
      <c r="Z46" s="2"/>
      <c r="AA46" s="2"/>
      <c r="AB46" s="2"/>
      <c r="AC46" s="2"/>
      <c r="AD46" s="2"/>
    </row>
    <row r="47" spans="1:30" ht="15.75" thickBot="1" x14ac:dyDescent="0.3">
      <c r="A47" s="2"/>
      <c r="B47" s="43"/>
      <c r="C47" s="241"/>
      <c r="D47" s="82">
        <v>0</v>
      </c>
      <c r="E47" s="85">
        <v>0</v>
      </c>
      <c r="F47" s="45"/>
      <c r="G47" s="45"/>
      <c r="H47" s="45"/>
      <c r="I47" s="46"/>
      <c r="J47" s="82"/>
      <c r="K47" s="85">
        <v>0</v>
      </c>
      <c r="L47" s="129"/>
      <c r="M47" s="129"/>
      <c r="N47" s="2"/>
      <c r="O47" s="2"/>
      <c r="P47" s="82">
        <v>0</v>
      </c>
      <c r="Q47" s="85">
        <v>0</v>
      </c>
      <c r="R47" s="2"/>
      <c r="S47" s="2"/>
      <c r="T47" s="2"/>
      <c r="U47" s="2"/>
      <c r="V47" s="82"/>
      <c r="W47" s="85">
        <v>0</v>
      </c>
      <c r="X47" s="2"/>
      <c r="Y47" s="2"/>
      <c r="Z47" s="2"/>
      <c r="AA47" s="2"/>
      <c r="AB47" s="2"/>
      <c r="AC47" s="2"/>
      <c r="AD47" s="2"/>
    </row>
    <row r="48" spans="1:30" x14ac:dyDescent="0.25">
      <c r="A48" s="2"/>
      <c r="B48" s="43"/>
      <c r="C48" s="44"/>
      <c r="D48" s="45"/>
      <c r="E48" s="45"/>
      <c r="F48" s="45"/>
      <c r="G48" s="45"/>
      <c r="H48" s="45"/>
      <c r="I48" s="46"/>
      <c r="J48" s="45"/>
      <c r="K48" s="45"/>
      <c r="L48" s="45"/>
      <c r="M48" s="45"/>
      <c r="N48" s="45"/>
      <c r="O48" s="46"/>
      <c r="P48" s="46"/>
      <c r="Q48" s="46"/>
      <c r="R48" s="46"/>
      <c r="S48" s="46"/>
      <c r="T48" s="46"/>
      <c r="U48" s="46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25">
      <c r="A49" s="2"/>
      <c r="B49" s="43"/>
      <c r="C49" s="86" t="s">
        <v>82</v>
      </c>
      <c r="D49" s="87" t="s">
        <v>73</v>
      </c>
      <c r="E49" s="87" t="s">
        <v>74</v>
      </c>
      <c r="F49" s="87" t="s">
        <v>91</v>
      </c>
      <c r="G49" s="87" t="s">
        <v>93</v>
      </c>
      <c r="H49" s="45"/>
      <c r="I49" s="2"/>
      <c r="J49" s="87" t="s">
        <v>73</v>
      </c>
      <c r="K49" s="87" t="s">
        <v>74</v>
      </c>
      <c r="L49" s="87" t="s">
        <v>91</v>
      </c>
      <c r="M49" s="87" t="s">
        <v>94</v>
      </c>
      <c r="N49" s="2"/>
      <c r="O49" s="2"/>
      <c r="P49" s="87" t="s">
        <v>73</v>
      </c>
      <c r="Q49" s="87" t="s">
        <v>74</v>
      </c>
      <c r="R49" s="87" t="s">
        <v>91</v>
      </c>
      <c r="S49" s="87" t="s">
        <v>94</v>
      </c>
      <c r="T49" s="2"/>
      <c r="U49" s="2"/>
      <c r="V49" s="87" t="s">
        <v>95</v>
      </c>
      <c r="W49" s="87" t="s">
        <v>74</v>
      </c>
      <c r="X49" s="87" t="s">
        <v>91</v>
      </c>
      <c r="Y49" s="87" t="s">
        <v>94</v>
      </c>
      <c r="Z49" s="2"/>
      <c r="AA49" s="2"/>
      <c r="AB49" s="2"/>
      <c r="AC49" s="2"/>
      <c r="AD49" s="2"/>
    </row>
    <row r="50" spans="1:30" x14ac:dyDescent="0.25">
      <c r="A50" s="2"/>
      <c r="B50" s="43"/>
      <c r="C50" s="47" t="s">
        <v>70</v>
      </c>
      <c r="D50" s="76">
        <v>6311278.2199999997</v>
      </c>
      <c r="E50" s="76">
        <v>39961537.119999997</v>
      </c>
      <c r="F50" s="76">
        <v>34610506.75</v>
      </c>
      <c r="G50" s="48">
        <v>11662308.590000002</v>
      </c>
      <c r="H50" s="45"/>
      <c r="I50" s="2"/>
      <c r="J50" s="76">
        <f t="shared" ref="J50:L50" si="25">SUM(J51:J54)</f>
        <v>11662308.590000002</v>
      </c>
      <c r="K50" s="76">
        <f t="shared" si="25"/>
        <v>25851960.48</v>
      </c>
      <c r="L50" s="76">
        <f t="shared" si="25"/>
        <v>25800000</v>
      </c>
      <c r="M50" s="48">
        <f>J50+K50-L50</f>
        <v>11714269.07</v>
      </c>
      <c r="N50" s="2"/>
      <c r="O50" s="2"/>
      <c r="P50" s="189">
        <f>SUM(P51:P54)</f>
        <v>11662308.600000001</v>
      </c>
      <c r="Q50" s="189">
        <f t="shared" ref="Q50:R50" si="26">SUM(Q51:Q54)</f>
        <v>11878478.4</v>
      </c>
      <c r="R50" s="189">
        <f t="shared" si="26"/>
        <v>19772143</v>
      </c>
      <c r="S50" s="190">
        <f>P50+Q50-R50</f>
        <v>3768644</v>
      </c>
      <c r="T50" s="2"/>
      <c r="U50" s="2"/>
      <c r="V50" s="76">
        <f t="shared" ref="V50" si="27">SUM(V51:V54)</f>
        <v>160000</v>
      </c>
      <c r="W50" s="76">
        <f t="shared" ref="W50" si="28">SUM(W51:W54)</f>
        <v>25905860.48</v>
      </c>
      <c r="X50" s="76">
        <f t="shared" ref="X50" si="29">SUM(X51:X54)</f>
        <v>25800000</v>
      </c>
      <c r="Y50" s="48">
        <f>V50+W50-X50</f>
        <v>265860.48000000045</v>
      </c>
      <c r="Z50" s="2"/>
      <c r="AA50" s="2"/>
      <c r="AB50" s="2"/>
      <c r="AC50" s="2"/>
      <c r="AD50" s="2"/>
    </row>
    <row r="51" spans="1:30" x14ac:dyDescent="0.25">
      <c r="A51" s="2"/>
      <c r="B51" s="43"/>
      <c r="C51" s="47" t="s">
        <v>71</v>
      </c>
      <c r="D51" s="76">
        <v>4198936.75</v>
      </c>
      <c r="E51" s="76">
        <v>1500000</v>
      </c>
      <c r="F51" s="76">
        <v>5698936.75</v>
      </c>
      <c r="G51" s="48">
        <v>0</v>
      </c>
      <c r="H51" s="45"/>
      <c r="I51" s="2"/>
      <c r="J51" s="76">
        <f>+G51</f>
        <v>0</v>
      </c>
      <c r="K51" s="76">
        <v>0</v>
      </c>
      <c r="L51" s="76">
        <v>0</v>
      </c>
      <c r="M51" s="48">
        <f t="shared" ref="M51:M54" si="30">J51+K51-L51</f>
        <v>0</v>
      </c>
      <c r="N51" s="2"/>
      <c r="O51" s="2"/>
      <c r="P51" s="189">
        <v>0</v>
      </c>
      <c r="Q51" s="189">
        <v>0</v>
      </c>
      <c r="R51" s="189">
        <v>0</v>
      </c>
      <c r="S51" s="190">
        <f t="shared" ref="S51:S53" si="31">P51+Q51-R51</f>
        <v>0</v>
      </c>
      <c r="T51" s="2"/>
      <c r="U51" s="2"/>
      <c r="V51" s="76">
        <f>+S51</f>
        <v>0</v>
      </c>
      <c r="W51" s="76">
        <v>0</v>
      </c>
      <c r="X51" s="76">
        <v>0</v>
      </c>
      <c r="Y51" s="48">
        <f t="shared" ref="Y51:Y54" si="32">V51+W51-X51</f>
        <v>0</v>
      </c>
      <c r="Z51" s="2"/>
      <c r="AA51" s="2"/>
      <c r="AB51" s="2"/>
      <c r="AC51" s="2"/>
      <c r="AD51" s="2"/>
    </row>
    <row r="52" spans="1:30" x14ac:dyDescent="0.25">
      <c r="A52" s="2"/>
      <c r="B52" s="43"/>
      <c r="C52" s="47" t="s">
        <v>72</v>
      </c>
      <c r="D52" s="76">
        <v>1757683.63</v>
      </c>
      <c r="E52" s="76">
        <v>37300735.68</v>
      </c>
      <c r="F52" s="76">
        <v>27925782</v>
      </c>
      <c r="G52" s="48">
        <v>11132637.310000002</v>
      </c>
      <c r="H52" s="45"/>
      <c r="I52" s="2"/>
      <c r="J52" s="76">
        <f>+G52</f>
        <v>11132637.310000002</v>
      </c>
      <c r="K52" s="76">
        <f>+O37</f>
        <v>25078407</v>
      </c>
      <c r="L52" s="76">
        <v>25000000</v>
      </c>
      <c r="M52" s="48">
        <f>+K52+J52-L52</f>
        <v>11211044.310000002</v>
      </c>
      <c r="N52" s="2"/>
      <c r="O52" s="2"/>
      <c r="P52" s="189">
        <v>11132637.300000001</v>
      </c>
      <c r="Q52" s="189">
        <v>11528689</v>
      </c>
      <c r="R52" s="189">
        <v>19368168</v>
      </c>
      <c r="S52" s="190">
        <f t="shared" si="31"/>
        <v>3293158.3000000007</v>
      </c>
      <c r="T52" s="2"/>
      <c r="U52" s="2"/>
      <c r="V52" s="76">
        <v>100000</v>
      </c>
      <c r="W52" s="76">
        <f>+AA37</f>
        <v>25078407</v>
      </c>
      <c r="X52" s="76">
        <v>25000000</v>
      </c>
      <c r="Y52" s="48">
        <f>+W52+V52-X52</f>
        <v>178407</v>
      </c>
      <c r="Z52" s="2"/>
      <c r="AA52" s="2"/>
      <c r="AB52" s="2"/>
      <c r="AC52" s="2"/>
      <c r="AD52" s="2"/>
    </row>
    <row r="53" spans="1:30" x14ac:dyDescent="0.25">
      <c r="A53" s="2"/>
      <c r="B53" s="43"/>
      <c r="C53" s="47" t="s">
        <v>88</v>
      </c>
      <c r="D53" s="76">
        <v>0</v>
      </c>
      <c r="E53" s="76">
        <v>446535</v>
      </c>
      <c r="F53" s="76">
        <v>446535</v>
      </c>
      <c r="G53" s="48">
        <v>0</v>
      </c>
      <c r="H53" s="45"/>
      <c r="I53" s="2"/>
      <c r="J53" s="76">
        <v>0</v>
      </c>
      <c r="K53" s="76">
        <v>0</v>
      </c>
      <c r="L53" s="76">
        <v>0</v>
      </c>
      <c r="M53" s="48">
        <f t="shared" si="30"/>
        <v>0</v>
      </c>
      <c r="N53" s="2"/>
      <c r="O53" s="2"/>
      <c r="P53" s="189">
        <v>0</v>
      </c>
      <c r="Q53" s="189">
        <v>0</v>
      </c>
      <c r="R53" s="189">
        <v>0</v>
      </c>
      <c r="S53" s="190">
        <f t="shared" si="31"/>
        <v>0</v>
      </c>
      <c r="T53" s="2"/>
      <c r="U53" s="2"/>
      <c r="V53" s="76">
        <v>0</v>
      </c>
      <c r="W53" s="76">
        <v>0</v>
      </c>
      <c r="X53" s="76">
        <v>0</v>
      </c>
      <c r="Y53" s="48">
        <f t="shared" si="32"/>
        <v>0</v>
      </c>
      <c r="Z53" s="2"/>
      <c r="AA53" s="2"/>
      <c r="AB53" s="2"/>
      <c r="AC53" s="2"/>
      <c r="AD53" s="2"/>
    </row>
    <row r="54" spans="1:30" x14ac:dyDescent="0.25">
      <c r="A54" s="2"/>
      <c r="B54" s="43"/>
      <c r="C54" s="117" t="s">
        <v>89</v>
      </c>
      <c r="D54" s="76">
        <v>354657.84</v>
      </c>
      <c r="E54" s="76">
        <v>714266.44</v>
      </c>
      <c r="F54" s="76">
        <v>539253</v>
      </c>
      <c r="G54" s="48">
        <v>529671.28</v>
      </c>
      <c r="H54" s="45"/>
      <c r="I54" s="2"/>
      <c r="J54" s="76">
        <f>+G54</f>
        <v>529671.28</v>
      </c>
      <c r="K54" s="76">
        <f>0.01*O33</f>
        <v>773553.48</v>
      </c>
      <c r="L54" s="76">
        <v>800000</v>
      </c>
      <c r="M54" s="48">
        <f t="shared" si="30"/>
        <v>503224.76</v>
      </c>
      <c r="N54" s="2"/>
      <c r="O54" s="2"/>
      <c r="P54" s="189">
        <v>529671.30000000005</v>
      </c>
      <c r="Q54" s="189">
        <v>349789.4</v>
      </c>
      <c r="R54" s="189">
        <v>403975</v>
      </c>
      <c r="S54" s="190">
        <f>+P54+Q54-R54</f>
        <v>475485.70000000007</v>
      </c>
      <c r="T54" s="2"/>
      <c r="U54" s="2"/>
      <c r="V54" s="76">
        <v>60000</v>
      </c>
      <c r="W54" s="76">
        <f>0.01*AA33</f>
        <v>827453.48</v>
      </c>
      <c r="X54" s="76">
        <f>800000</f>
        <v>800000</v>
      </c>
      <c r="Y54" s="48">
        <f t="shared" si="32"/>
        <v>87453.479999999981</v>
      </c>
      <c r="Z54" s="2"/>
      <c r="AA54" s="2"/>
      <c r="AB54" s="2"/>
      <c r="AC54" s="2"/>
      <c r="AD54" s="2"/>
    </row>
    <row r="55" spans="1:30" ht="10.5" customHeight="1" x14ac:dyDescent="0.25">
      <c r="A55" s="2"/>
      <c r="B55" s="43"/>
      <c r="C55" s="44"/>
      <c r="D55" s="45"/>
      <c r="E55" s="45"/>
      <c r="F55" s="45"/>
      <c r="G55" s="45"/>
      <c r="H55" s="4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25">
      <c r="A56" s="2"/>
      <c r="B56" s="43"/>
      <c r="C56" s="86" t="s">
        <v>75</v>
      </c>
      <c r="D56" s="87" t="s">
        <v>76</v>
      </c>
      <c r="E56" s="87" t="s">
        <v>96</v>
      </c>
      <c r="F56" s="45"/>
      <c r="G56" s="45"/>
      <c r="H56" s="45"/>
      <c r="I56" s="46"/>
      <c r="J56" s="87" t="s">
        <v>97</v>
      </c>
      <c r="K56" s="45"/>
      <c r="L56" s="45"/>
      <c r="M56" s="45"/>
      <c r="N56" s="45"/>
      <c r="O56" s="46"/>
      <c r="P56" s="87" t="s">
        <v>98</v>
      </c>
      <c r="Q56" s="46"/>
      <c r="R56" s="46"/>
      <c r="S56" s="46"/>
      <c r="T56" s="46"/>
      <c r="U56" s="46"/>
      <c r="V56" s="87" t="s">
        <v>97</v>
      </c>
      <c r="W56" s="2"/>
      <c r="X56" s="2"/>
      <c r="Y56" s="2"/>
      <c r="Z56" s="2"/>
      <c r="AA56" s="2"/>
      <c r="AB56" s="2"/>
      <c r="AC56" s="2"/>
      <c r="AD56" s="2"/>
    </row>
    <row r="57" spans="1:30" x14ac:dyDescent="0.25">
      <c r="A57" s="2"/>
      <c r="B57" s="43"/>
      <c r="C57" s="47"/>
      <c r="D57" s="77">
        <v>185</v>
      </c>
      <c r="E57" s="77">
        <v>187</v>
      </c>
      <c r="F57" s="45"/>
      <c r="G57" s="45"/>
      <c r="H57" s="45"/>
      <c r="I57" s="46"/>
      <c r="J57" s="77">
        <v>195</v>
      </c>
      <c r="K57" s="45"/>
      <c r="L57" s="45"/>
      <c r="M57" s="45"/>
      <c r="N57" s="45"/>
      <c r="O57" s="46"/>
      <c r="P57" s="77">
        <v>191</v>
      </c>
      <c r="Q57" s="46"/>
      <c r="R57" s="46"/>
      <c r="S57" s="46"/>
      <c r="T57" s="46"/>
      <c r="U57" s="46"/>
      <c r="V57" s="77">
        <v>195</v>
      </c>
      <c r="W57" s="2"/>
      <c r="X57" s="2"/>
      <c r="Y57" s="2"/>
      <c r="Z57" s="2"/>
      <c r="AA57" s="2"/>
      <c r="AB57" s="2"/>
      <c r="AC57" s="2"/>
      <c r="AD57" s="2"/>
    </row>
    <row r="58" spans="1:30" x14ac:dyDescent="0.25">
      <c r="A58" s="2"/>
      <c r="B58" s="43"/>
      <c r="C58" s="44"/>
      <c r="D58" s="45"/>
      <c r="E58" s="45"/>
      <c r="F58" s="45"/>
      <c r="G58" s="45"/>
      <c r="H58" s="45"/>
      <c r="I58" s="46"/>
      <c r="J58" s="45"/>
      <c r="K58" s="45"/>
      <c r="L58" s="45"/>
      <c r="M58" s="45"/>
      <c r="N58" s="45"/>
      <c r="O58" s="46"/>
      <c r="P58" s="46"/>
      <c r="Q58" s="46"/>
      <c r="R58" s="46"/>
      <c r="S58" s="46"/>
      <c r="T58" s="46"/>
      <c r="U58" s="46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25">
      <c r="A59" s="2"/>
      <c r="B59" s="89" t="s">
        <v>92</v>
      </c>
      <c r="C59" s="88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134"/>
      <c r="W59" s="134"/>
      <c r="X59" s="134"/>
      <c r="Y59" s="134"/>
      <c r="Z59" s="134"/>
      <c r="AA59" s="134"/>
      <c r="AB59" s="135"/>
      <c r="AC59" s="2"/>
      <c r="AD59" s="2"/>
    </row>
    <row r="60" spans="1:30" x14ac:dyDescent="0.25">
      <c r="A60" s="2"/>
      <c r="B60" s="109"/>
      <c r="M60"/>
      <c r="AB60" s="110"/>
      <c r="AC60" s="2"/>
      <c r="AD60" s="2"/>
    </row>
    <row r="61" spans="1:30" x14ac:dyDescent="0.25">
      <c r="A61" s="2"/>
      <c r="B61" s="109" t="s">
        <v>109</v>
      </c>
      <c r="M61"/>
      <c r="AB61" s="110"/>
      <c r="AC61" s="2"/>
      <c r="AD61" s="2"/>
    </row>
    <row r="62" spans="1:30" ht="9" customHeight="1" x14ac:dyDescent="0.25">
      <c r="A62" s="2"/>
      <c r="B62" s="109"/>
      <c r="M62"/>
      <c r="AB62" s="110"/>
      <c r="AC62" s="2"/>
      <c r="AD62" s="2"/>
    </row>
    <row r="63" spans="1:30" x14ac:dyDescent="0.25">
      <c r="A63" s="2"/>
      <c r="B63" s="214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AB63" s="110"/>
      <c r="AC63" s="2"/>
      <c r="AD63" s="2"/>
    </row>
    <row r="64" spans="1:30" ht="8.25" customHeight="1" x14ac:dyDescent="0.25">
      <c r="A64" s="2"/>
      <c r="B64" s="187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AB64" s="110"/>
      <c r="AC64" s="2"/>
      <c r="AD64" s="2"/>
    </row>
    <row r="65" spans="1:30" x14ac:dyDescent="0.25">
      <c r="A65" s="2"/>
      <c r="B65" s="237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AB65" s="110"/>
      <c r="AC65" s="2"/>
      <c r="AD65" s="2"/>
    </row>
    <row r="66" spans="1:30" x14ac:dyDescent="0.25">
      <c r="A66" s="2"/>
      <c r="B66" s="187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AB66" s="110"/>
      <c r="AC66" s="2"/>
      <c r="AD66" s="2"/>
    </row>
    <row r="67" spans="1:30" x14ac:dyDescent="0.25">
      <c r="A67" s="2"/>
      <c r="B67" s="187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AB67" s="110"/>
      <c r="AC67" s="2"/>
      <c r="AD67" s="2"/>
    </row>
    <row r="68" spans="1:30" x14ac:dyDescent="0.25">
      <c r="A68" s="2"/>
      <c r="B68" s="187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AB68" s="110"/>
      <c r="AC68" s="2"/>
      <c r="AD68" s="2"/>
    </row>
    <row r="69" spans="1:30" x14ac:dyDescent="0.25">
      <c r="A69" s="2"/>
      <c r="B69" s="187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AB69" s="110"/>
      <c r="AC69" s="2"/>
      <c r="AD69" s="2"/>
    </row>
    <row r="70" spans="1:30" x14ac:dyDescent="0.25">
      <c r="A70" s="2"/>
      <c r="B70" s="187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AB70" s="110"/>
      <c r="AC70" s="2"/>
      <c r="AD70" s="2"/>
    </row>
    <row r="71" spans="1:30" x14ac:dyDescent="0.25">
      <c r="A71" s="2"/>
      <c r="B71" s="187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AB71" s="110"/>
      <c r="AC71" s="2"/>
      <c r="AD71" s="2"/>
    </row>
    <row r="72" spans="1:30" x14ac:dyDescent="0.25">
      <c r="A72" s="2"/>
      <c r="B72" s="187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AB72" s="110"/>
      <c r="AC72" s="2"/>
      <c r="AD72" s="2"/>
    </row>
    <row r="73" spans="1:30" x14ac:dyDescent="0.25">
      <c r="A73" s="2"/>
      <c r="B73" s="187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AB73" s="110"/>
      <c r="AC73" s="2"/>
      <c r="AD73" s="2"/>
    </row>
    <row r="74" spans="1:30" x14ac:dyDescent="0.25">
      <c r="A74" s="2"/>
      <c r="B74" s="187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AB74" s="110"/>
      <c r="AC74" s="2"/>
      <c r="AD74" s="2"/>
    </row>
    <row r="75" spans="1:30" x14ac:dyDescent="0.25">
      <c r="A75" s="2"/>
      <c r="B75" s="18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AB75" s="110"/>
      <c r="AC75" s="2"/>
      <c r="AD75" s="2"/>
    </row>
    <row r="76" spans="1:30" x14ac:dyDescent="0.25">
      <c r="A76" s="2"/>
      <c r="B76" s="187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AB76" s="110"/>
      <c r="AC76" s="2"/>
      <c r="AD76" s="2"/>
    </row>
    <row r="77" spans="1:30" x14ac:dyDescent="0.25">
      <c r="A77" s="2"/>
      <c r="B77" s="118"/>
      <c r="C77" s="119"/>
      <c r="D77" s="186"/>
      <c r="E77" s="186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36"/>
      <c r="W77" s="136"/>
      <c r="X77" s="136"/>
      <c r="Y77" s="136"/>
      <c r="Z77" s="136"/>
      <c r="AA77" s="136"/>
      <c r="AB77" s="137"/>
      <c r="AC77" s="2"/>
      <c r="AD77" s="2"/>
    </row>
    <row r="78" spans="1:30" x14ac:dyDescent="0.25">
      <c r="A78" s="2"/>
      <c r="B78" s="121"/>
      <c r="C78" s="120"/>
      <c r="D78" s="121"/>
      <c r="E78" s="121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25">
      <c r="A79" s="2"/>
      <c r="B79" s="121"/>
      <c r="C79" s="120"/>
      <c r="D79" s="121"/>
      <c r="E79" s="121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2"/>
      <c r="W79" s="2"/>
      <c r="X79" s="2"/>
      <c r="Y79" s="2"/>
      <c r="Z79" s="2"/>
      <c r="AA79" s="2"/>
      <c r="AB79" s="2"/>
      <c r="AC79" s="2"/>
      <c r="AD79" s="2"/>
    </row>
    <row r="80" spans="1:30" x14ac:dyDescent="0.25">
      <c r="A80" s="2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2"/>
      <c r="W80" s="2"/>
      <c r="X80" s="2"/>
      <c r="Y80" s="2"/>
      <c r="Z80" s="2"/>
      <c r="AA80" s="2"/>
      <c r="AB80" s="2"/>
      <c r="AC80" s="2"/>
      <c r="AD80" s="2"/>
    </row>
    <row r="81" spans="1:30" x14ac:dyDescent="0.25">
      <c r="A81" s="2"/>
      <c r="B81" s="49" t="s">
        <v>81</v>
      </c>
      <c r="C81" s="108">
        <v>45931</v>
      </c>
      <c r="D81" s="49" t="s">
        <v>77</v>
      </c>
      <c r="E81" s="193" t="s">
        <v>102</v>
      </c>
      <c r="F81" s="193"/>
      <c r="G81" s="193"/>
      <c r="H81" s="49"/>
      <c r="I81" s="49" t="s">
        <v>78</v>
      </c>
      <c r="J81" s="236" t="s">
        <v>103</v>
      </c>
      <c r="K81" s="236"/>
      <c r="L81" s="236"/>
      <c r="M81" s="236"/>
      <c r="N81" s="49"/>
      <c r="O81" s="49"/>
      <c r="P81" s="49"/>
      <c r="Q81" s="49"/>
      <c r="R81" s="49"/>
      <c r="S81" s="49"/>
      <c r="T81" s="49"/>
      <c r="U81" s="49"/>
      <c r="V81" s="2"/>
      <c r="W81" s="2"/>
      <c r="X81" s="2"/>
      <c r="Y81" s="2"/>
      <c r="Z81" s="2"/>
      <c r="AA81" s="2"/>
      <c r="AB81" s="2"/>
      <c r="AC81" s="2"/>
      <c r="AD81" s="2"/>
    </row>
    <row r="82" spans="1:30" ht="7.5" customHeight="1" x14ac:dyDescent="0.25">
      <c r="A82" s="2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2"/>
      <c r="W82" s="2"/>
      <c r="X82" s="2"/>
      <c r="Y82" s="2"/>
      <c r="Z82" s="2"/>
      <c r="AA82" s="2"/>
      <c r="AB82" s="2"/>
      <c r="AC82" s="2"/>
      <c r="AD82" s="2"/>
    </row>
    <row r="83" spans="1:30" x14ac:dyDescent="0.25">
      <c r="A83" s="2"/>
      <c r="B83" s="49"/>
      <c r="C83" s="49"/>
      <c r="D83" s="49" t="s">
        <v>80</v>
      </c>
      <c r="E83" s="51"/>
      <c r="F83" s="51"/>
      <c r="G83" s="51"/>
      <c r="H83" s="49"/>
      <c r="I83" s="49" t="s">
        <v>80</v>
      </c>
      <c r="J83" s="50"/>
      <c r="K83" s="50"/>
      <c r="L83" s="50"/>
      <c r="M83" s="50"/>
      <c r="N83" s="49"/>
      <c r="O83" s="49"/>
      <c r="P83" s="49"/>
      <c r="Q83" s="49"/>
      <c r="R83" s="49"/>
      <c r="S83" s="49"/>
      <c r="T83" s="49"/>
      <c r="U83" s="49"/>
      <c r="V83" s="2"/>
      <c r="W83" s="2"/>
      <c r="X83" s="2"/>
      <c r="Y83" s="2"/>
      <c r="Z83" s="2"/>
      <c r="AA83" s="2"/>
      <c r="AB83" s="2"/>
      <c r="AC83" s="2"/>
      <c r="AD83" s="2"/>
    </row>
    <row r="84" spans="1:30" x14ac:dyDescent="0.25">
      <c r="A84" s="2"/>
      <c r="B84" s="49"/>
      <c r="C84" s="49"/>
      <c r="D84" s="49"/>
      <c r="E84" s="51"/>
      <c r="F84" s="51"/>
      <c r="G84" s="51"/>
      <c r="H84" s="49"/>
      <c r="I84" s="49"/>
      <c r="J84" s="50"/>
      <c r="K84" s="50"/>
      <c r="L84" s="50"/>
      <c r="M84" s="50"/>
      <c r="N84" s="49"/>
      <c r="O84" s="49"/>
      <c r="P84" s="49"/>
      <c r="Q84" s="49"/>
      <c r="R84" s="49"/>
      <c r="S84" s="49"/>
      <c r="T84" s="49"/>
      <c r="U84" s="49"/>
      <c r="V84" s="2"/>
      <c r="W84" s="2"/>
      <c r="X84" s="2"/>
      <c r="Y84" s="2"/>
      <c r="Z84" s="2"/>
      <c r="AA84" s="2"/>
      <c r="AB84" s="2"/>
      <c r="AC84" s="2"/>
      <c r="AD84" s="2"/>
    </row>
    <row r="85" spans="1:30" x14ac:dyDescent="0.25">
      <c r="A85" s="2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2"/>
      <c r="W85" s="2"/>
      <c r="X85" s="2"/>
      <c r="Y85" s="2"/>
      <c r="Z85" s="2"/>
      <c r="AA85" s="2"/>
      <c r="AB85" s="2"/>
      <c r="AC85" s="2"/>
      <c r="AD85" s="2"/>
    </row>
    <row r="86" spans="1:30" x14ac:dyDescent="0.25">
      <c r="A86" s="2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2"/>
      <c r="W86" s="2"/>
      <c r="X86" s="2"/>
      <c r="Y86" s="2"/>
      <c r="Z86" s="2"/>
      <c r="AA86" s="2"/>
      <c r="AB86" s="2"/>
      <c r="AC86" s="2"/>
      <c r="AD86" s="2"/>
    </row>
    <row r="87" spans="1:30" x14ac:dyDescent="0.25"/>
    <row r="88" spans="1:30" x14ac:dyDescent="0.25"/>
    <row r="89" spans="1:30" x14ac:dyDescent="0.25">
      <c r="E89" s="191"/>
    </row>
    <row r="90" spans="1:30" x14ac:dyDescent="0.25"/>
    <row r="91" spans="1:30" x14ac:dyDescent="0.25"/>
    <row r="92" spans="1:30" x14ac:dyDescent="0.25"/>
    <row r="93" spans="1:30" x14ac:dyDescent="0.25">
      <c r="M93"/>
    </row>
    <row r="94" spans="1:30" x14ac:dyDescent="0.25"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</row>
    <row r="95" spans="1:30" x14ac:dyDescent="0.25">
      <c r="B95" s="193"/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</row>
    <row r="96" spans="1:30" x14ac:dyDescent="0.25"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</row>
    <row r="97" spans="2:21" x14ac:dyDescent="0.25"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</row>
    <row r="98" spans="2:21" x14ac:dyDescent="0.25"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5"/>
    </row>
    <row r="99" spans="2:21" x14ac:dyDescent="0.25"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</row>
    <row r="100" spans="2:21" x14ac:dyDescent="0.25"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</row>
    <row r="101" spans="2:21" x14ac:dyDescent="0.25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</row>
    <row r="102" spans="2:21" hidden="1" x14ac:dyDescent="0.25">
      <c r="B102" s="185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</row>
    <row r="103" spans="2:21" ht="15" hidden="1" customHeight="1" x14ac:dyDescent="0.25"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</row>
    <row r="104" spans="2:21" hidden="1" x14ac:dyDescent="0.25">
      <c r="B104" s="185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</row>
    <row r="105" spans="2:21" hidden="1" x14ac:dyDescent="0.25">
      <c r="B105" s="185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</row>
    <row r="106" spans="2:21" hidden="1" x14ac:dyDescent="0.25">
      <c r="B106" s="185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</row>
    <row r="107" spans="2:21" hidden="1" x14ac:dyDescent="0.25">
      <c r="B107" s="185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</row>
    <row r="108" spans="2:21" x14ac:dyDescent="0.25"/>
    <row r="109" spans="2:21" x14ac:dyDescent="0.25"/>
    <row r="110" spans="2:21" x14ac:dyDescent="0.25"/>
    <row r="111" spans="2:21" x14ac:dyDescent="0.25"/>
    <row r="112" spans="2:21" x14ac:dyDescent="0.25"/>
    <row r="113" x14ac:dyDescent="0.25"/>
    <row r="114" x14ac:dyDescent="0.25"/>
    <row r="117" ht="15" hidden="1" customHeight="1" x14ac:dyDescent="0.25"/>
    <row r="118" ht="15" hidden="1" customHeight="1" x14ac:dyDescent="0.25"/>
    <row r="119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30" x14ac:dyDescent="0.25"/>
    <row r="133" x14ac:dyDescent="0.25"/>
    <row r="134" x14ac:dyDescent="0.25"/>
    <row r="136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</sheetData>
  <mergeCells count="65"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  <mergeCell ref="S13:S14"/>
    <mergeCell ref="T13:T14"/>
    <mergeCell ref="U13:U14"/>
    <mergeCell ref="P25:U25"/>
    <mergeCell ref="P26:R26"/>
    <mergeCell ref="S26:S27"/>
    <mergeCell ref="T26:T27"/>
    <mergeCell ref="U26:U27"/>
    <mergeCell ref="E81:G81"/>
    <mergeCell ref="J81:M81"/>
    <mergeCell ref="B65:U65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P10:U10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D25:I25"/>
    <mergeCell ref="B94:U94"/>
    <mergeCell ref="B95:U95"/>
    <mergeCell ref="D26:F26"/>
    <mergeCell ref="G26:G27"/>
    <mergeCell ref="B10:B13"/>
    <mergeCell ref="J10:O10"/>
    <mergeCell ref="J11:M11"/>
    <mergeCell ref="J12:O12"/>
    <mergeCell ref="J13:L13"/>
    <mergeCell ref="M13:M14"/>
    <mergeCell ref="N13:N14"/>
    <mergeCell ref="P11:S11"/>
    <mergeCell ref="P12:U12"/>
    <mergeCell ref="P13:R13"/>
    <mergeCell ref="B63:U63"/>
    <mergeCell ref="D59:U59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2026</vt:lpstr>
      <vt:lpstr>'NR 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2025-09-29T08:08:35Z</cp:lastPrinted>
  <dcterms:created xsi:type="dcterms:W3CDTF">2017-02-23T12:10:09Z</dcterms:created>
  <dcterms:modified xsi:type="dcterms:W3CDTF">2025-10-16T12:37:55Z</dcterms:modified>
</cp:coreProperties>
</file>