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SVR 2027-2028 - ŠKOLY a PO + NR 2026\SVR 2027-28 - ŠKOLY a PO\"/>
    </mc:Choice>
  </mc:AlternateContent>
  <bookViews>
    <workbookView xWindow="0" yWindow="0" windowWidth="47925" windowHeight="17280" tabRatio="958"/>
  </bookViews>
  <sheets>
    <sheet name="CHK SVR 2027-2028" sheetId="1" r:id="rId1"/>
    <sheet name="MěLe SVR 2027-2028" sheetId="2" r:id="rId2"/>
    <sheet name="MŠCV SVR 2027-2028" sheetId="3" r:id="rId3"/>
    <sheet name="SOS SVR 2027-2028" sheetId="4" r:id="rId4"/>
    <sheet name="SVČ Domeček SVR 2027-2028" sheetId="5" r:id="rId5"/>
    <sheet name="TSmCh SVR 2027-2028" sheetId="6" r:id="rId6"/>
    <sheet name="Zoopark SVR 2027-2028" sheetId="7" r:id="rId7"/>
    <sheet name="ZŠaMŠ 17. Listop SVR 2027-2028" sheetId="8" r:id="rId8"/>
    <sheet name="ZŠSaMŠ Palach SVR 2027-2028" sheetId="9" r:id="rId9"/>
    <sheet name="ZŠ Ak. Heyrov. SVR 2027-2028" sheetId="10" r:id="rId10"/>
    <sheet name="ZŠ Březenecká SVR 2027-2028" sheetId="11" r:id="rId11"/>
    <sheet name="ZŠ Hornická SVR 2027-2028" sheetId="12" r:id="rId12"/>
    <sheet name="ZŠ Kadaňská SVR 2027-2028" sheetId="13" r:id="rId13"/>
    <sheet name="ZŠ Na Příkopech SVR 2027-2028" sheetId="14" r:id="rId14"/>
    <sheet name="ZŠ Písečná SVR 2027-2028" sheetId="15" r:id="rId15"/>
    <sheet name="ZŠ Školní SVR 2027-2028" sheetId="16" r:id="rId16"/>
    <sheet name="ZŠ Zahradní SVR 2027-2028" sheetId="17" r:id="rId17"/>
    <sheet name="ZUŠ SVR 2027-2028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0">'CHK SVR 2027-2028'!$A$1:$S$77</definedName>
    <definedName name="_xlnm.Print_Area" localSheetId="1">'MěLe SVR 2027-2028'!$A$1:$S$80</definedName>
    <definedName name="_xlnm.Print_Area" localSheetId="2">'MŠCV SVR 2027-2028'!$A$1:$S$91</definedName>
    <definedName name="_xlnm.Print_Area" localSheetId="3">'SOS SVR 2027-2028'!$A$1:$S$77</definedName>
    <definedName name="_xlnm.Print_Area" localSheetId="4">'SVČ Domeček SVR 2027-2028'!$A$1:$S$91</definedName>
    <definedName name="_xlnm.Print_Area" localSheetId="5">'TSmCh SVR 2027-2028'!$A$1:$S$77</definedName>
    <definedName name="_xlnm.Print_Area" localSheetId="6">'Zoopark SVR 2027-2028'!$B$2:$XFD$1048576</definedName>
    <definedName name="_xlnm.Print_Area" localSheetId="9">'ZŠ Ak. Heyrov. SVR 2027-2028'!$A$1:$S$84</definedName>
    <definedName name="_xlnm.Print_Area" localSheetId="10">'ZŠ Březenecká SVR 2027-2028'!$A$1:$S$83</definedName>
    <definedName name="_xlnm.Print_Area" localSheetId="11">'ZŠ Hornická SVR 2027-2028'!$A$1:$S$91</definedName>
    <definedName name="_xlnm.Print_Area" localSheetId="12">'ZŠ Kadaňská SVR 2027-2028'!$A$1:$S$91</definedName>
    <definedName name="_xlnm.Print_Area" localSheetId="13">'ZŠ Na Příkopech SVR 2027-2028'!$A$1:$S$91</definedName>
    <definedName name="_xlnm.Print_Area" localSheetId="14">'ZŠ Písečná SVR 2027-2028'!$A$1:$S$91</definedName>
    <definedName name="_xlnm.Print_Area" localSheetId="15">'ZŠ Školní SVR 2027-2028'!$A$1:$S$91</definedName>
    <definedName name="_xlnm.Print_Area" localSheetId="16">'ZŠ Zahradní SVR 2027-2028'!$A$1:$S$91</definedName>
    <definedName name="_xlnm.Print_Area" localSheetId="7">'ZŠaMŠ 17. Listop SVR 2027-2028'!$A$1:$S$91</definedName>
    <definedName name="_xlnm.Print_Area" localSheetId="8">'ZŠSaMŠ Palach SVR 2027-2028'!$A$1:$S$91</definedName>
    <definedName name="_xlnm.Print_Area" localSheetId="17">'ZUŠ SVR 2027-2028'!$A$1:$S$91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1" i="18" l="1"/>
  <c r="M71" i="18"/>
  <c r="J71" i="18"/>
  <c r="G71" i="18"/>
  <c r="G66" i="18"/>
  <c r="D66" i="18"/>
  <c r="D71" i="18" s="1"/>
  <c r="P53" i="18"/>
  <c r="P41" i="18"/>
  <c r="H41" i="18"/>
  <c r="D41" i="18"/>
  <c r="Q40" i="18"/>
  <c r="P40" i="18"/>
  <c r="N40" i="18"/>
  <c r="K40" i="18"/>
  <c r="J40" i="18"/>
  <c r="H40" i="18"/>
  <c r="G40" i="18"/>
  <c r="E40" i="18"/>
  <c r="D40" i="18"/>
  <c r="R39" i="18"/>
  <c r="O39" i="18"/>
  <c r="L39" i="18"/>
  <c r="I39" i="18"/>
  <c r="F39" i="18"/>
  <c r="R38" i="18"/>
  <c r="O38" i="18"/>
  <c r="L38" i="18"/>
  <c r="I38" i="18"/>
  <c r="F38" i="18"/>
  <c r="R37" i="18"/>
  <c r="O37" i="18"/>
  <c r="L37" i="18"/>
  <c r="L40" i="18" s="1"/>
  <c r="I37" i="18"/>
  <c r="F37" i="18"/>
  <c r="R36" i="18"/>
  <c r="R40" i="18" s="1"/>
  <c r="O36" i="18"/>
  <c r="L36" i="18"/>
  <c r="I36" i="18"/>
  <c r="I40" i="18" s="1"/>
  <c r="F36" i="18"/>
  <c r="F40" i="18" s="1"/>
  <c r="R35" i="18"/>
  <c r="O35" i="18"/>
  <c r="L35" i="18"/>
  <c r="I35" i="18"/>
  <c r="F35" i="18"/>
  <c r="R34" i="18"/>
  <c r="M34" i="18"/>
  <c r="M33" i="18" s="1"/>
  <c r="L34" i="18"/>
  <c r="I34" i="18"/>
  <c r="F34" i="18"/>
  <c r="R33" i="18"/>
  <c r="L33" i="18"/>
  <c r="I33" i="18"/>
  <c r="F33" i="18"/>
  <c r="R32" i="18"/>
  <c r="O32" i="18"/>
  <c r="L32" i="18"/>
  <c r="I32" i="18"/>
  <c r="F32" i="18"/>
  <c r="R31" i="18"/>
  <c r="O31" i="18"/>
  <c r="L31" i="18"/>
  <c r="I31" i="18"/>
  <c r="F31" i="18"/>
  <c r="R30" i="18"/>
  <c r="O30" i="18"/>
  <c r="L30" i="18"/>
  <c r="I30" i="18"/>
  <c r="F30" i="18"/>
  <c r="R29" i="18"/>
  <c r="O29" i="18"/>
  <c r="L29" i="18"/>
  <c r="I29" i="18"/>
  <c r="F29" i="18"/>
  <c r="Q25" i="18"/>
  <c r="Q41" i="18" s="1"/>
  <c r="P25" i="18"/>
  <c r="O25" i="18"/>
  <c r="N25" i="18"/>
  <c r="N41" i="18" s="1"/>
  <c r="M25" i="18"/>
  <c r="K25" i="18"/>
  <c r="K41" i="18" s="1"/>
  <c r="J25" i="18"/>
  <c r="J41" i="18" s="1"/>
  <c r="H25" i="18"/>
  <c r="E25" i="18"/>
  <c r="E41" i="18" s="1"/>
  <c r="D25" i="18"/>
  <c r="R24" i="18"/>
  <c r="O24" i="18"/>
  <c r="L24" i="18"/>
  <c r="G24" i="18"/>
  <c r="I24" i="18" s="1"/>
  <c r="F24" i="18"/>
  <c r="R23" i="18"/>
  <c r="O23" i="18"/>
  <c r="L23" i="18"/>
  <c r="G23" i="18"/>
  <c r="I23" i="18" s="1"/>
  <c r="F23" i="18"/>
  <c r="R22" i="18"/>
  <c r="O22" i="18"/>
  <c r="L22" i="18"/>
  <c r="G22" i="18"/>
  <c r="I22" i="18" s="1"/>
  <c r="F22" i="18"/>
  <c r="R21" i="18"/>
  <c r="O21" i="18"/>
  <c r="L21" i="18"/>
  <c r="G21" i="18"/>
  <c r="I21" i="18" s="1"/>
  <c r="F21" i="18"/>
  <c r="R20" i="18"/>
  <c r="O20" i="18"/>
  <c r="L20" i="18"/>
  <c r="G20" i="18"/>
  <c r="I20" i="18" s="1"/>
  <c r="F20" i="18"/>
  <c r="R19" i="18"/>
  <c r="O19" i="18"/>
  <c r="L19" i="18"/>
  <c r="G19" i="18"/>
  <c r="I19" i="18" s="1"/>
  <c r="F19" i="18"/>
  <c r="R18" i="18"/>
  <c r="O18" i="18"/>
  <c r="L18" i="18"/>
  <c r="G18" i="18"/>
  <c r="I18" i="18" s="1"/>
  <c r="F18" i="18"/>
  <c r="R17" i="18"/>
  <c r="O17" i="18"/>
  <c r="L17" i="18"/>
  <c r="G17" i="18"/>
  <c r="I17" i="18" s="1"/>
  <c r="F17" i="18"/>
  <c r="R16" i="18"/>
  <c r="O16" i="18"/>
  <c r="L16" i="18"/>
  <c r="G16" i="18"/>
  <c r="I16" i="18" s="1"/>
  <c r="F16" i="18"/>
  <c r="R15" i="18"/>
  <c r="R25" i="18" s="1"/>
  <c r="R41" i="18" s="1"/>
  <c r="R42" i="18" s="1"/>
  <c r="O15" i="18"/>
  <c r="L15" i="18"/>
  <c r="L25" i="18" s="1"/>
  <c r="G15" i="18"/>
  <c r="I15" i="18" s="1"/>
  <c r="F15" i="18"/>
  <c r="F25" i="18" s="1"/>
  <c r="F41" i="18" s="1"/>
  <c r="F42" i="18" s="1"/>
  <c r="M41" i="18" l="1"/>
  <c r="M40" i="18"/>
  <c r="O33" i="18"/>
  <c r="O40" i="18" s="1"/>
  <c r="O41" i="18" s="1"/>
  <c r="O42" i="18" s="1"/>
  <c r="I25" i="18"/>
  <c r="I41" i="18" s="1"/>
  <c r="I42" i="18" s="1"/>
  <c r="L41" i="18"/>
  <c r="L42" i="18" s="1"/>
  <c r="G25" i="18"/>
  <c r="G41" i="18" s="1"/>
  <c r="O34" i="18"/>
  <c r="G71" i="17" l="1"/>
  <c r="P66" i="17"/>
  <c r="M66" i="17"/>
  <c r="J66" i="17"/>
  <c r="G66" i="17"/>
  <c r="D66" i="17"/>
  <c r="D71" i="17" s="1"/>
  <c r="P63" i="17"/>
  <c r="P71" i="17" s="1"/>
  <c r="P18" i="17" s="1"/>
  <c r="M63" i="17"/>
  <c r="M71" i="17" s="1"/>
  <c r="M18" i="17" s="1"/>
  <c r="J62" i="17"/>
  <c r="J71" i="17" s="1"/>
  <c r="J52" i="17"/>
  <c r="G52" i="17"/>
  <c r="D52" i="17"/>
  <c r="D41" i="17"/>
  <c r="Q40" i="17"/>
  <c r="P40" i="17"/>
  <c r="N40" i="17"/>
  <c r="M40" i="17"/>
  <c r="G40" i="17"/>
  <c r="E40" i="17"/>
  <c r="D40" i="17"/>
  <c r="R39" i="17"/>
  <c r="O39" i="17"/>
  <c r="L39" i="17"/>
  <c r="H39" i="17"/>
  <c r="I39" i="17" s="1"/>
  <c r="R38" i="17"/>
  <c r="O38" i="17"/>
  <c r="O40" i="17" s="1"/>
  <c r="L38" i="17"/>
  <c r="I38" i="17"/>
  <c r="H38" i="17"/>
  <c r="R37" i="17"/>
  <c r="O37" i="17"/>
  <c r="L37" i="17"/>
  <c r="H37" i="17"/>
  <c r="I37" i="17" s="1"/>
  <c r="R36" i="17"/>
  <c r="R40" i="17" s="1"/>
  <c r="O36" i="17"/>
  <c r="L36" i="17"/>
  <c r="L40" i="17" s="1"/>
  <c r="I36" i="17"/>
  <c r="H36" i="17"/>
  <c r="R35" i="17"/>
  <c r="O35" i="17"/>
  <c r="L35" i="17"/>
  <c r="H35" i="17"/>
  <c r="I35" i="17" s="1"/>
  <c r="R34" i="17"/>
  <c r="O34" i="17"/>
  <c r="L34" i="17"/>
  <c r="I34" i="17"/>
  <c r="H34" i="17"/>
  <c r="R33" i="17"/>
  <c r="O33" i="17"/>
  <c r="L33" i="17"/>
  <c r="H33" i="17"/>
  <c r="I33" i="17" s="1"/>
  <c r="R32" i="17"/>
  <c r="O32" i="17"/>
  <c r="L32" i="17"/>
  <c r="I32" i="17"/>
  <c r="R31" i="17"/>
  <c r="O31" i="17"/>
  <c r="L31" i="17"/>
  <c r="I31" i="17"/>
  <c r="F31" i="17"/>
  <c r="F40" i="17" s="1"/>
  <c r="R30" i="17"/>
  <c r="O30" i="17"/>
  <c r="L30" i="17"/>
  <c r="I30" i="17"/>
  <c r="R29" i="17"/>
  <c r="O29" i="17"/>
  <c r="L29" i="17"/>
  <c r="H29" i="17"/>
  <c r="H40" i="17" s="1"/>
  <c r="H41" i="17" s="1"/>
  <c r="Q25" i="17"/>
  <c r="Q41" i="17" s="1"/>
  <c r="N25" i="17"/>
  <c r="N41" i="17" s="1"/>
  <c r="K25" i="17"/>
  <c r="K41" i="17" s="1"/>
  <c r="J25" i="17"/>
  <c r="J41" i="17" s="1"/>
  <c r="H25" i="17"/>
  <c r="E25" i="17"/>
  <c r="E41" i="17" s="1"/>
  <c r="D25" i="17"/>
  <c r="R24" i="17"/>
  <c r="O24" i="17"/>
  <c r="L24" i="17"/>
  <c r="G24" i="17"/>
  <c r="I24" i="17" s="1"/>
  <c r="F24" i="17"/>
  <c r="R23" i="17"/>
  <c r="O23" i="17"/>
  <c r="L23" i="17"/>
  <c r="G23" i="17"/>
  <c r="I23" i="17" s="1"/>
  <c r="F23" i="17"/>
  <c r="R22" i="17"/>
  <c r="O22" i="17"/>
  <c r="L22" i="17"/>
  <c r="G22" i="17"/>
  <c r="I22" i="17" s="1"/>
  <c r="F22" i="17"/>
  <c r="R21" i="17"/>
  <c r="O21" i="17"/>
  <c r="L21" i="17"/>
  <c r="G21" i="17"/>
  <c r="I21" i="17" s="1"/>
  <c r="F21" i="17"/>
  <c r="R20" i="17"/>
  <c r="O20" i="17"/>
  <c r="L20" i="17"/>
  <c r="G20" i="17"/>
  <c r="I20" i="17" s="1"/>
  <c r="F20" i="17"/>
  <c r="R19" i="17"/>
  <c r="O19" i="17"/>
  <c r="L19" i="17"/>
  <c r="G19" i="17"/>
  <c r="I19" i="17" s="1"/>
  <c r="F19" i="17"/>
  <c r="L18" i="17"/>
  <c r="G18" i="17"/>
  <c r="I18" i="17" s="1"/>
  <c r="F18" i="17"/>
  <c r="R17" i="17"/>
  <c r="O17" i="17"/>
  <c r="L17" i="17"/>
  <c r="G17" i="17"/>
  <c r="I17" i="17" s="1"/>
  <c r="F17" i="17"/>
  <c r="R16" i="17"/>
  <c r="O16" i="17"/>
  <c r="L16" i="17"/>
  <c r="G16" i="17"/>
  <c r="I16" i="17" s="1"/>
  <c r="F16" i="17"/>
  <c r="R15" i="17"/>
  <c r="O15" i="17"/>
  <c r="L15" i="17"/>
  <c r="L25" i="17" s="1"/>
  <c r="L41" i="17" s="1"/>
  <c r="L42" i="17" s="1"/>
  <c r="G15" i="17"/>
  <c r="I15" i="17" s="1"/>
  <c r="F15" i="17"/>
  <c r="F25" i="17" s="1"/>
  <c r="M25" i="17" l="1"/>
  <c r="M41" i="17" s="1"/>
  <c r="O18" i="17"/>
  <c r="O25" i="17" s="1"/>
  <c r="O41" i="17" s="1"/>
  <c r="O42" i="17" s="1"/>
  <c r="F41" i="17"/>
  <c r="F42" i="17" s="1"/>
  <c r="P25" i="17"/>
  <c r="P41" i="17" s="1"/>
  <c r="R18" i="17"/>
  <c r="R25" i="17" s="1"/>
  <c r="R41" i="17" s="1"/>
  <c r="R42" i="17" s="1"/>
  <c r="I25" i="17"/>
  <c r="G25" i="17"/>
  <c r="G41" i="17" s="1"/>
  <c r="I29" i="17"/>
  <c r="I40" i="17" s="1"/>
  <c r="I41" i="17" l="1"/>
  <c r="I42" i="17" s="1"/>
  <c r="P71" i="16" l="1"/>
  <c r="G71" i="16"/>
  <c r="D71" i="16"/>
  <c r="P66" i="16"/>
  <c r="M66" i="16"/>
  <c r="M71" i="16" s="1"/>
  <c r="J66" i="16"/>
  <c r="J71" i="16" s="1"/>
  <c r="G66" i="16"/>
  <c r="D66" i="16"/>
  <c r="Q40" i="16"/>
  <c r="P40" i="16"/>
  <c r="N40" i="16"/>
  <c r="M40" i="16"/>
  <c r="K40" i="16"/>
  <c r="J40" i="16"/>
  <c r="G40" i="16"/>
  <c r="F40" i="16"/>
  <c r="E40" i="16"/>
  <c r="D40" i="16"/>
  <c r="R39" i="16"/>
  <c r="O39" i="16"/>
  <c r="L39" i="16"/>
  <c r="I39" i="16"/>
  <c r="H39" i="16"/>
  <c r="R38" i="16"/>
  <c r="O38" i="16"/>
  <c r="L38" i="16"/>
  <c r="L40" i="16" s="1"/>
  <c r="H38" i="16"/>
  <c r="I38" i="16" s="1"/>
  <c r="R37" i="16"/>
  <c r="O37" i="16"/>
  <c r="L37" i="16"/>
  <c r="H37" i="16"/>
  <c r="I37" i="16" s="1"/>
  <c r="R36" i="16"/>
  <c r="R40" i="16" s="1"/>
  <c r="O36" i="16"/>
  <c r="O40" i="16" s="1"/>
  <c r="L36" i="16"/>
  <c r="I36" i="16"/>
  <c r="H36" i="16"/>
  <c r="R35" i="16"/>
  <c r="O35" i="16"/>
  <c r="L35" i="16"/>
  <c r="I35" i="16"/>
  <c r="H35" i="16"/>
  <c r="R34" i="16"/>
  <c r="O34" i="16"/>
  <c r="L34" i="16"/>
  <c r="H34" i="16"/>
  <c r="I34" i="16" s="1"/>
  <c r="R33" i="16"/>
  <c r="O33" i="16"/>
  <c r="L33" i="16"/>
  <c r="H33" i="16"/>
  <c r="I33" i="16" s="1"/>
  <c r="R32" i="16"/>
  <c r="O32" i="16"/>
  <c r="L32" i="16"/>
  <c r="I32" i="16"/>
  <c r="H32" i="16"/>
  <c r="H40" i="16" s="1"/>
  <c r="R31" i="16"/>
  <c r="O31" i="16"/>
  <c r="L31" i="16"/>
  <c r="I31" i="16"/>
  <c r="R30" i="16"/>
  <c r="O30" i="16"/>
  <c r="L30" i="16"/>
  <c r="I30" i="16"/>
  <c r="H30" i="16"/>
  <c r="R29" i="16"/>
  <c r="O29" i="16"/>
  <c r="L29" i="16"/>
  <c r="H29" i="16"/>
  <c r="I29" i="16" s="1"/>
  <c r="R25" i="16"/>
  <c r="R41" i="16" s="1"/>
  <c r="R42" i="16" s="1"/>
  <c r="Q25" i="16"/>
  <c r="Q41" i="16" s="1"/>
  <c r="P25" i="16"/>
  <c r="P41" i="16" s="1"/>
  <c r="N25" i="16"/>
  <c r="N41" i="16" s="1"/>
  <c r="M25" i="16"/>
  <c r="M41" i="16" s="1"/>
  <c r="K25" i="16"/>
  <c r="K41" i="16" s="1"/>
  <c r="J25" i="16"/>
  <c r="J41" i="16" s="1"/>
  <c r="H25" i="16"/>
  <c r="H41" i="16" s="1"/>
  <c r="F25" i="16"/>
  <c r="F41" i="16" s="1"/>
  <c r="F42" i="16" s="1"/>
  <c r="E25" i="16"/>
  <c r="E41" i="16" s="1"/>
  <c r="D25" i="16"/>
  <c r="D41" i="16" s="1"/>
  <c r="R24" i="16"/>
  <c r="O24" i="16"/>
  <c r="L24" i="16"/>
  <c r="G24" i="16"/>
  <c r="I24" i="16" s="1"/>
  <c r="R23" i="16"/>
  <c r="O23" i="16"/>
  <c r="L23" i="16"/>
  <c r="G23" i="16"/>
  <c r="I23" i="16" s="1"/>
  <c r="R22" i="16"/>
  <c r="O22" i="16"/>
  <c r="L22" i="16"/>
  <c r="I22" i="16"/>
  <c r="R21" i="16"/>
  <c r="O21" i="16"/>
  <c r="L21" i="16"/>
  <c r="I21" i="16"/>
  <c r="R20" i="16"/>
  <c r="O20" i="16"/>
  <c r="L20" i="16"/>
  <c r="I20" i="16"/>
  <c r="R19" i="16"/>
  <c r="O19" i="16"/>
  <c r="L19" i="16"/>
  <c r="I19" i="16"/>
  <c r="R18" i="16"/>
  <c r="O18" i="16"/>
  <c r="L18" i="16"/>
  <c r="I18" i="16"/>
  <c r="R17" i="16"/>
  <c r="O17" i="16"/>
  <c r="L17" i="16"/>
  <c r="I17" i="16"/>
  <c r="G17" i="16"/>
  <c r="R16" i="16"/>
  <c r="O16" i="16"/>
  <c r="L16" i="16"/>
  <c r="I16" i="16"/>
  <c r="G16" i="16"/>
  <c r="R15" i="16"/>
  <c r="O15" i="16"/>
  <c r="O25" i="16" s="1"/>
  <c r="O41" i="16" s="1"/>
  <c r="O42" i="16" s="1"/>
  <c r="L15" i="16"/>
  <c r="L25" i="16" s="1"/>
  <c r="L41" i="16" s="1"/>
  <c r="L42" i="16" s="1"/>
  <c r="G15" i="16"/>
  <c r="I15" i="16" s="1"/>
  <c r="I25" i="16" s="1"/>
  <c r="I40" i="16" l="1"/>
  <c r="I41" i="16" s="1"/>
  <c r="I42" i="16" s="1"/>
  <c r="G25" i="16"/>
  <c r="G41" i="16" s="1"/>
  <c r="M71" i="15" l="1"/>
  <c r="P66" i="15"/>
  <c r="P71" i="15" s="1"/>
  <c r="M66" i="15"/>
  <c r="J66" i="15"/>
  <c r="J71" i="15" s="1"/>
  <c r="G66" i="15"/>
  <c r="G71" i="15" s="1"/>
  <c r="D66" i="15"/>
  <c r="D71" i="15" s="1"/>
  <c r="P51" i="15"/>
  <c r="M51" i="15"/>
  <c r="P41" i="15"/>
  <c r="N41" i="15"/>
  <c r="L41" i="15"/>
  <c r="L42" i="15" s="1"/>
  <c r="K41" i="15"/>
  <c r="J41" i="15"/>
  <c r="H41" i="15"/>
  <c r="G41" i="15"/>
  <c r="F41" i="15"/>
  <c r="F42" i="15" s="1"/>
  <c r="D41" i="15"/>
  <c r="Q40" i="15"/>
  <c r="P40" i="15"/>
  <c r="N40" i="15"/>
  <c r="M40" i="15"/>
  <c r="L40" i="15"/>
  <c r="K40" i="15"/>
  <c r="J40" i="15"/>
  <c r="I40" i="15"/>
  <c r="H40" i="15"/>
  <c r="G40" i="15"/>
  <c r="F40" i="15"/>
  <c r="E40" i="15"/>
  <c r="D40" i="15"/>
  <c r="R39" i="15"/>
  <c r="O39" i="15"/>
  <c r="R38" i="15"/>
  <c r="O38" i="15"/>
  <c r="R37" i="15"/>
  <c r="O37" i="15"/>
  <c r="O40" i="15" s="1"/>
  <c r="O41" i="15" s="1"/>
  <c r="O42" i="15" s="1"/>
  <c r="R36" i="15"/>
  <c r="R40" i="15" s="1"/>
  <c r="R41" i="15" s="1"/>
  <c r="R42" i="15" s="1"/>
  <c r="O36" i="15"/>
  <c r="R35" i="15"/>
  <c r="O35" i="15"/>
  <c r="R34" i="15"/>
  <c r="O34" i="15"/>
  <c r="R33" i="15"/>
  <c r="O33" i="15"/>
  <c r="R32" i="15"/>
  <c r="O32" i="15"/>
  <c r="R31" i="15"/>
  <c r="O31" i="15"/>
  <c r="R30" i="15"/>
  <c r="O30" i="15"/>
  <c r="R29" i="15"/>
  <c r="R25" i="15"/>
  <c r="Q25" i="15"/>
  <c r="Q41" i="15" s="1"/>
  <c r="P25" i="15"/>
  <c r="O25" i="15"/>
  <c r="N25" i="15"/>
  <c r="M25" i="15"/>
  <c r="M41" i="15" s="1"/>
  <c r="L25" i="15"/>
  <c r="K25" i="15"/>
  <c r="J25" i="15"/>
  <c r="I25" i="15"/>
  <c r="I41" i="15" s="1"/>
  <c r="I42" i="15" s="1"/>
  <c r="H25" i="15"/>
  <c r="G25" i="15"/>
  <c r="F25" i="15"/>
  <c r="E25" i="15"/>
  <c r="E41" i="15" s="1"/>
  <c r="D25" i="15"/>
  <c r="M71" i="14" l="1"/>
  <c r="P66" i="14"/>
  <c r="P71" i="14" s="1"/>
  <c r="M66" i="14"/>
  <c r="J66" i="14"/>
  <c r="J71" i="14" s="1"/>
  <c r="G66" i="14"/>
  <c r="G71" i="14" s="1"/>
  <c r="D66" i="14"/>
  <c r="D71" i="14" s="1"/>
  <c r="Q41" i="14"/>
  <c r="P41" i="14"/>
  <c r="M41" i="14"/>
  <c r="D41" i="14"/>
  <c r="Q40" i="14"/>
  <c r="P40" i="14"/>
  <c r="O40" i="14"/>
  <c r="N40" i="14"/>
  <c r="M40" i="14"/>
  <c r="G40" i="14"/>
  <c r="E40" i="14"/>
  <c r="E41" i="14" s="1"/>
  <c r="D40" i="14"/>
  <c r="R39" i="14"/>
  <c r="O39" i="14"/>
  <c r="L39" i="14"/>
  <c r="H39" i="14"/>
  <c r="I39" i="14" s="1"/>
  <c r="F39" i="14"/>
  <c r="R38" i="14"/>
  <c r="O38" i="14"/>
  <c r="L38" i="14"/>
  <c r="H38" i="14"/>
  <c r="I38" i="14" s="1"/>
  <c r="F38" i="14"/>
  <c r="R37" i="14"/>
  <c r="O37" i="14"/>
  <c r="L37" i="14"/>
  <c r="L40" i="14" s="1"/>
  <c r="H37" i="14"/>
  <c r="I37" i="14" s="1"/>
  <c r="F37" i="14"/>
  <c r="F40" i="14" s="1"/>
  <c r="R36" i="14"/>
  <c r="R40" i="14" s="1"/>
  <c r="O36" i="14"/>
  <c r="L36" i="14"/>
  <c r="H36" i="14"/>
  <c r="I36" i="14" s="1"/>
  <c r="F36" i="14"/>
  <c r="R35" i="14"/>
  <c r="O35" i="14"/>
  <c r="L35" i="14"/>
  <c r="H35" i="14"/>
  <c r="I35" i="14" s="1"/>
  <c r="F35" i="14"/>
  <c r="R34" i="14"/>
  <c r="O34" i="14"/>
  <c r="L34" i="14"/>
  <c r="H34" i="14"/>
  <c r="I34" i="14" s="1"/>
  <c r="F34" i="14"/>
  <c r="R33" i="14"/>
  <c r="O33" i="14"/>
  <c r="L33" i="14"/>
  <c r="H33" i="14"/>
  <c r="I33" i="14" s="1"/>
  <c r="F33" i="14"/>
  <c r="R32" i="14"/>
  <c r="O32" i="14"/>
  <c r="L32" i="14"/>
  <c r="H32" i="14"/>
  <c r="I32" i="14" s="1"/>
  <c r="F32" i="14"/>
  <c r="R31" i="14"/>
  <c r="O31" i="14"/>
  <c r="L31" i="14"/>
  <c r="H31" i="14"/>
  <c r="I31" i="14" s="1"/>
  <c r="F31" i="14"/>
  <c r="R30" i="14"/>
  <c r="O30" i="14"/>
  <c r="L30" i="14"/>
  <c r="H30" i="14"/>
  <c r="I30" i="14" s="1"/>
  <c r="F30" i="14"/>
  <c r="R29" i="14"/>
  <c r="O29" i="14"/>
  <c r="L29" i="14"/>
  <c r="H29" i="14"/>
  <c r="H40" i="14" s="1"/>
  <c r="H41" i="14" s="1"/>
  <c r="F29" i="14"/>
  <c r="Q25" i="14"/>
  <c r="P25" i="14"/>
  <c r="N25" i="14"/>
  <c r="N41" i="14" s="1"/>
  <c r="M25" i="14"/>
  <c r="K25" i="14"/>
  <c r="K41" i="14" s="1"/>
  <c r="J25" i="14"/>
  <c r="J41" i="14" s="1"/>
  <c r="H25" i="14"/>
  <c r="F25" i="14"/>
  <c r="F41" i="14" s="1"/>
  <c r="F42" i="14" s="1"/>
  <c r="E25" i="14"/>
  <c r="D25" i="14"/>
  <c r="R24" i="14"/>
  <c r="O24" i="14"/>
  <c r="L24" i="14"/>
  <c r="G24" i="14"/>
  <c r="I24" i="14" s="1"/>
  <c r="F24" i="14"/>
  <c r="R23" i="14"/>
  <c r="O23" i="14"/>
  <c r="L23" i="14"/>
  <c r="I23" i="14"/>
  <c r="G23" i="14"/>
  <c r="F23" i="14"/>
  <c r="R22" i="14"/>
  <c r="O22" i="14"/>
  <c r="L22" i="14"/>
  <c r="G22" i="14"/>
  <c r="I22" i="14" s="1"/>
  <c r="F22" i="14"/>
  <c r="R21" i="14"/>
  <c r="O21" i="14"/>
  <c r="L21" i="14"/>
  <c r="I21" i="14"/>
  <c r="G21" i="14"/>
  <c r="F21" i="14"/>
  <c r="R20" i="14"/>
  <c r="O20" i="14"/>
  <c r="L20" i="14"/>
  <c r="G20" i="14"/>
  <c r="I20" i="14" s="1"/>
  <c r="F20" i="14"/>
  <c r="R19" i="14"/>
  <c r="O19" i="14"/>
  <c r="L19" i="14"/>
  <c r="I19" i="14"/>
  <c r="G19" i="14"/>
  <c r="F19" i="14"/>
  <c r="R18" i="14"/>
  <c r="O18" i="14"/>
  <c r="L18" i="14"/>
  <c r="I18" i="14"/>
  <c r="F18" i="14"/>
  <c r="R17" i="14"/>
  <c r="O17" i="14"/>
  <c r="L17" i="14"/>
  <c r="G17" i="14"/>
  <c r="I17" i="14" s="1"/>
  <c r="F17" i="14"/>
  <c r="R16" i="14"/>
  <c r="O16" i="14"/>
  <c r="O25" i="14" s="1"/>
  <c r="O41" i="14" s="1"/>
  <c r="O42" i="14" s="1"/>
  <c r="L16" i="14"/>
  <c r="G16" i="14"/>
  <c r="I16" i="14" s="1"/>
  <c r="F16" i="14"/>
  <c r="R15" i="14"/>
  <c r="R25" i="14" s="1"/>
  <c r="O15" i="14"/>
  <c r="L15" i="14"/>
  <c r="L25" i="14" s="1"/>
  <c r="L41" i="14" s="1"/>
  <c r="L42" i="14" s="1"/>
  <c r="G15" i="14"/>
  <c r="I15" i="14" s="1"/>
  <c r="F15" i="14"/>
  <c r="R41" i="14" l="1"/>
  <c r="R42" i="14" s="1"/>
  <c r="I25" i="14"/>
  <c r="G25" i="14"/>
  <c r="G41" i="14" s="1"/>
  <c r="I29" i="14"/>
  <c r="I40" i="14" s="1"/>
  <c r="I41" i="14" l="1"/>
  <c r="I42" i="14" s="1"/>
  <c r="P71" i="13" l="1"/>
  <c r="M71" i="13"/>
  <c r="J71" i="13"/>
  <c r="G71" i="13"/>
  <c r="D71" i="13"/>
  <c r="Q40" i="13"/>
  <c r="P40" i="13"/>
  <c r="N40" i="13"/>
  <c r="M40" i="13"/>
  <c r="G40" i="13"/>
  <c r="F40" i="13"/>
  <c r="E40" i="13"/>
  <c r="D40" i="13"/>
  <c r="R39" i="13"/>
  <c r="L39" i="13"/>
  <c r="H39" i="13"/>
  <c r="I39" i="13" s="1"/>
  <c r="R38" i="13"/>
  <c r="L38" i="13"/>
  <c r="H38" i="13"/>
  <c r="I38" i="13" s="1"/>
  <c r="R37" i="13"/>
  <c r="O37" i="13"/>
  <c r="L37" i="13"/>
  <c r="I37" i="13"/>
  <c r="H37" i="13"/>
  <c r="R36" i="13"/>
  <c r="O36" i="13"/>
  <c r="O40" i="13" s="1"/>
  <c r="L36" i="13"/>
  <c r="L40" i="13" s="1"/>
  <c r="H36" i="13"/>
  <c r="I36" i="13" s="1"/>
  <c r="R35" i="13"/>
  <c r="O35" i="13"/>
  <c r="L35" i="13"/>
  <c r="H35" i="13"/>
  <c r="I35" i="13" s="1"/>
  <c r="R34" i="13"/>
  <c r="O34" i="13"/>
  <c r="L34" i="13"/>
  <c r="H34" i="13"/>
  <c r="I34" i="13" s="1"/>
  <c r="R33" i="13"/>
  <c r="O33" i="13"/>
  <c r="L33" i="13"/>
  <c r="I33" i="13"/>
  <c r="H33" i="13"/>
  <c r="R32" i="13"/>
  <c r="O32" i="13"/>
  <c r="L32" i="13"/>
  <c r="H32" i="13"/>
  <c r="I32" i="13" s="1"/>
  <c r="R31" i="13"/>
  <c r="O31" i="13"/>
  <c r="L31" i="13"/>
  <c r="H31" i="13"/>
  <c r="I31" i="13" s="1"/>
  <c r="R30" i="13"/>
  <c r="O30" i="13"/>
  <c r="L30" i="13"/>
  <c r="I30" i="13"/>
  <c r="R29" i="13"/>
  <c r="R40" i="13" s="1"/>
  <c r="O29" i="13"/>
  <c r="L29" i="13"/>
  <c r="H29" i="13"/>
  <c r="I29" i="13" s="1"/>
  <c r="Q25" i="13"/>
  <c r="Q41" i="13" s="1"/>
  <c r="P25" i="13"/>
  <c r="P41" i="13" s="1"/>
  <c r="N25" i="13"/>
  <c r="N41" i="13" s="1"/>
  <c r="M25" i="13"/>
  <c r="M41" i="13" s="1"/>
  <c r="K25" i="13"/>
  <c r="K41" i="13" s="1"/>
  <c r="J25" i="13"/>
  <c r="J41" i="13" s="1"/>
  <c r="H25" i="13"/>
  <c r="F25" i="13"/>
  <c r="F41" i="13" s="1"/>
  <c r="F42" i="13" s="1"/>
  <c r="E25" i="13"/>
  <c r="E41" i="13" s="1"/>
  <c r="D25" i="13"/>
  <c r="D41" i="13" s="1"/>
  <c r="R24" i="13"/>
  <c r="O24" i="13"/>
  <c r="L24" i="13"/>
  <c r="G24" i="13"/>
  <c r="I24" i="13" s="1"/>
  <c r="R23" i="13"/>
  <c r="O23" i="13"/>
  <c r="L23" i="13"/>
  <c r="I23" i="13"/>
  <c r="G23" i="13"/>
  <c r="R22" i="13"/>
  <c r="O22" i="13"/>
  <c r="L22" i="13"/>
  <c r="G22" i="13"/>
  <c r="I22" i="13" s="1"/>
  <c r="R21" i="13"/>
  <c r="O21" i="13"/>
  <c r="L21" i="13"/>
  <c r="G21" i="13"/>
  <c r="I21" i="13" s="1"/>
  <c r="R20" i="13"/>
  <c r="O20" i="13"/>
  <c r="L20" i="13"/>
  <c r="G20" i="13"/>
  <c r="I20" i="13" s="1"/>
  <c r="R19" i="13"/>
  <c r="O19" i="13"/>
  <c r="L19" i="13"/>
  <c r="I19" i="13"/>
  <c r="G19" i="13"/>
  <c r="R18" i="13"/>
  <c r="O18" i="13"/>
  <c r="L18" i="13"/>
  <c r="G18" i="13"/>
  <c r="I18" i="13" s="1"/>
  <c r="R17" i="13"/>
  <c r="L17" i="13"/>
  <c r="L25" i="13" s="1"/>
  <c r="L41" i="13" s="1"/>
  <c r="L42" i="13" s="1"/>
  <c r="G17" i="13"/>
  <c r="I17" i="13" s="1"/>
  <c r="R16" i="13"/>
  <c r="O16" i="13"/>
  <c r="O25" i="13" s="1"/>
  <c r="O41" i="13" s="1"/>
  <c r="O42" i="13" s="1"/>
  <c r="L16" i="13"/>
  <c r="G16" i="13"/>
  <c r="I16" i="13" s="1"/>
  <c r="R15" i="13"/>
  <c r="R25" i="13" s="1"/>
  <c r="O15" i="13"/>
  <c r="L15" i="13"/>
  <c r="G15" i="13"/>
  <c r="I15" i="13" s="1"/>
  <c r="R41" i="13" l="1"/>
  <c r="R42" i="13" s="1"/>
  <c r="I25" i="13"/>
  <c r="I41" i="13" s="1"/>
  <c r="I42" i="13" s="1"/>
  <c r="I40" i="13"/>
  <c r="G25" i="13"/>
  <c r="G41" i="13" s="1"/>
  <c r="H40" i="13"/>
  <c r="H41" i="13" s="1"/>
  <c r="M71" i="12" l="1"/>
  <c r="P66" i="12"/>
  <c r="P71" i="12" s="1"/>
  <c r="M66" i="12"/>
  <c r="J66" i="12"/>
  <c r="J71" i="12" s="1"/>
  <c r="G66" i="12"/>
  <c r="G71" i="12" s="1"/>
  <c r="D66" i="12"/>
  <c r="D71" i="12" s="1"/>
  <c r="Q41" i="12"/>
  <c r="P41" i="12"/>
  <c r="N41" i="12"/>
  <c r="M41" i="12"/>
  <c r="J41" i="12"/>
  <c r="E41" i="12"/>
  <c r="D41" i="12"/>
  <c r="Q40" i="12"/>
  <c r="P40" i="12"/>
  <c r="N40" i="12"/>
  <c r="M40" i="12"/>
  <c r="K40" i="12"/>
  <c r="J40" i="12"/>
  <c r="G40" i="12"/>
  <c r="E40" i="12"/>
  <c r="D40" i="12"/>
  <c r="R39" i="12"/>
  <c r="O39" i="12"/>
  <c r="L39" i="12"/>
  <c r="H39" i="12"/>
  <c r="I39" i="12" s="1"/>
  <c r="F39" i="12"/>
  <c r="R38" i="12"/>
  <c r="O38" i="12"/>
  <c r="L38" i="12"/>
  <c r="H38" i="12"/>
  <c r="I38" i="12" s="1"/>
  <c r="F38" i="12"/>
  <c r="R37" i="12"/>
  <c r="O37" i="12"/>
  <c r="L37" i="12"/>
  <c r="H37" i="12"/>
  <c r="I37" i="12" s="1"/>
  <c r="F37" i="12"/>
  <c r="R36" i="12"/>
  <c r="R40" i="12" s="1"/>
  <c r="O36" i="12"/>
  <c r="L36" i="12"/>
  <c r="L40" i="12" s="1"/>
  <c r="H36" i="12"/>
  <c r="I36" i="12" s="1"/>
  <c r="F36" i="12"/>
  <c r="F40" i="12" s="1"/>
  <c r="R35" i="12"/>
  <c r="O35" i="12"/>
  <c r="L35" i="12"/>
  <c r="H35" i="12"/>
  <c r="I35" i="12" s="1"/>
  <c r="F35" i="12"/>
  <c r="R34" i="12"/>
  <c r="O34" i="12"/>
  <c r="L34" i="12"/>
  <c r="H34" i="12"/>
  <c r="I34" i="12" s="1"/>
  <c r="F34" i="12"/>
  <c r="R33" i="12"/>
  <c r="O33" i="12"/>
  <c r="L33" i="12"/>
  <c r="H33" i="12"/>
  <c r="I33" i="12" s="1"/>
  <c r="F33" i="12"/>
  <c r="R32" i="12"/>
  <c r="O32" i="12"/>
  <c r="L32" i="12"/>
  <c r="H32" i="12"/>
  <c r="I32" i="12" s="1"/>
  <c r="F32" i="12"/>
  <c r="R31" i="12"/>
  <c r="O31" i="12"/>
  <c r="L31" i="12"/>
  <c r="I31" i="12"/>
  <c r="F31" i="12"/>
  <c r="R30" i="12"/>
  <c r="O30" i="12"/>
  <c r="L30" i="12"/>
  <c r="I30" i="12"/>
  <c r="H30" i="12"/>
  <c r="F30" i="12"/>
  <c r="R29" i="12"/>
  <c r="O29" i="12"/>
  <c r="O40" i="12" s="1"/>
  <c r="L29" i="12"/>
  <c r="H29" i="12"/>
  <c r="H40" i="12" s="1"/>
  <c r="H41" i="12" s="1"/>
  <c r="F29" i="12"/>
  <c r="Q25" i="12"/>
  <c r="P25" i="12"/>
  <c r="O25" i="12"/>
  <c r="O41" i="12" s="1"/>
  <c r="O42" i="12" s="1"/>
  <c r="N25" i="12"/>
  <c r="M25" i="12"/>
  <c r="K25" i="12"/>
  <c r="K41" i="12" s="1"/>
  <c r="J25" i="12"/>
  <c r="H25" i="12"/>
  <c r="E25" i="12"/>
  <c r="D25" i="12"/>
  <c r="R24" i="12"/>
  <c r="O24" i="12"/>
  <c r="L24" i="12"/>
  <c r="G24" i="12"/>
  <c r="I24" i="12" s="1"/>
  <c r="F24" i="12"/>
  <c r="R23" i="12"/>
  <c r="O23" i="12"/>
  <c r="L23" i="12"/>
  <c r="G23" i="12"/>
  <c r="I23" i="12" s="1"/>
  <c r="F23" i="12"/>
  <c r="R22" i="12"/>
  <c r="O22" i="12"/>
  <c r="L22" i="12"/>
  <c r="G22" i="12"/>
  <c r="I22" i="12" s="1"/>
  <c r="F22" i="12"/>
  <c r="R21" i="12"/>
  <c r="O21" i="12"/>
  <c r="L21" i="12"/>
  <c r="G21" i="12"/>
  <c r="I21" i="12" s="1"/>
  <c r="F21" i="12"/>
  <c r="R20" i="12"/>
  <c r="O20" i="12"/>
  <c r="L20" i="12"/>
  <c r="G20" i="12"/>
  <c r="I20" i="12" s="1"/>
  <c r="F20" i="12"/>
  <c r="R19" i="12"/>
  <c r="O19" i="12"/>
  <c r="L19" i="12"/>
  <c r="G19" i="12"/>
  <c r="I19" i="12" s="1"/>
  <c r="F19" i="12"/>
  <c r="R18" i="12"/>
  <c r="O18" i="12"/>
  <c r="L18" i="12"/>
  <c r="G18" i="12"/>
  <c r="G25" i="12" s="1"/>
  <c r="G41" i="12" s="1"/>
  <c r="F18" i="12"/>
  <c r="R17" i="12"/>
  <c r="O17" i="12"/>
  <c r="L17" i="12"/>
  <c r="G17" i="12"/>
  <c r="I17" i="12" s="1"/>
  <c r="F17" i="12"/>
  <c r="R16" i="12"/>
  <c r="O16" i="12"/>
  <c r="G16" i="12"/>
  <c r="I16" i="12" s="1"/>
  <c r="F16" i="12"/>
  <c r="R15" i="12"/>
  <c r="R25" i="12" s="1"/>
  <c r="O15" i="12"/>
  <c r="L15" i="12"/>
  <c r="L25" i="12" s="1"/>
  <c r="I15" i="12"/>
  <c r="G15" i="12"/>
  <c r="F15" i="12"/>
  <c r="F25" i="12" s="1"/>
  <c r="F41" i="12" s="1"/>
  <c r="F42" i="12" s="1"/>
  <c r="R41" i="12" l="1"/>
  <c r="R42" i="12" s="1"/>
  <c r="L41" i="12"/>
  <c r="L42" i="12" s="1"/>
  <c r="I18" i="12"/>
  <c r="I25" i="12" s="1"/>
  <c r="I29" i="12"/>
  <c r="I40" i="12" s="1"/>
  <c r="I41" i="12" l="1"/>
  <c r="I42" i="12" s="1"/>
  <c r="P70" i="11" l="1"/>
  <c r="J70" i="11"/>
  <c r="P69" i="11"/>
  <c r="J69" i="11"/>
  <c r="P68" i="11"/>
  <c r="J68" i="11"/>
  <c r="P67" i="11"/>
  <c r="P66" i="11" s="1"/>
  <c r="J67" i="11"/>
  <c r="J66" i="11"/>
  <c r="G66" i="11"/>
  <c r="G71" i="11" s="1"/>
  <c r="D66" i="11"/>
  <c r="D71" i="11" s="1"/>
  <c r="J65" i="11"/>
  <c r="M65" i="11" s="1"/>
  <c r="P65" i="11" s="1"/>
  <c r="J64" i="11"/>
  <c r="M64" i="11" s="1"/>
  <c r="P64" i="11" s="1"/>
  <c r="P63" i="11"/>
  <c r="M63" i="11"/>
  <c r="J63" i="11"/>
  <c r="M62" i="11"/>
  <c r="J62" i="11"/>
  <c r="J59" i="11"/>
  <c r="M59" i="11" s="1"/>
  <c r="J58" i="11"/>
  <c r="G58" i="11"/>
  <c r="J55" i="11"/>
  <c r="G55" i="11"/>
  <c r="D55" i="11"/>
  <c r="J54" i="11"/>
  <c r="G54" i="11"/>
  <c r="D54" i="11"/>
  <c r="J53" i="11"/>
  <c r="G53" i="11"/>
  <c r="D53" i="11"/>
  <c r="J52" i="11"/>
  <c r="G52" i="11"/>
  <c r="D52" i="11"/>
  <c r="P51" i="11"/>
  <c r="M51" i="11"/>
  <c r="J51" i="11"/>
  <c r="G51" i="11"/>
  <c r="D51" i="11"/>
  <c r="J45" i="11"/>
  <c r="G45" i="11"/>
  <c r="D45" i="11"/>
  <c r="D40" i="11"/>
  <c r="K39" i="11"/>
  <c r="J39" i="11"/>
  <c r="M39" i="11" s="1"/>
  <c r="P39" i="11" s="1"/>
  <c r="H39" i="11"/>
  <c r="G39" i="11"/>
  <c r="I39" i="11" s="1"/>
  <c r="E39" i="11"/>
  <c r="D39" i="11"/>
  <c r="F39" i="11" s="1"/>
  <c r="N38" i="11"/>
  <c r="Q38" i="11" s="1"/>
  <c r="K38" i="11"/>
  <c r="J38" i="11"/>
  <c r="H38" i="11"/>
  <c r="G38" i="11"/>
  <c r="I38" i="11" s="1"/>
  <c r="F38" i="11"/>
  <c r="E38" i="11"/>
  <c r="D38" i="11"/>
  <c r="Q37" i="11"/>
  <c r="N37" i="11"/>
  <c r="M37" i="11"/>
  <c r="K37" i="11"/>
  <c r="J37" i="11"/>
  <c r="L37" i="11" s="1"/>
  <c r="I37" i="11"/>
  <c r="H37" i="11"/>
  <c r="G37" i="11"/>
  <c r="E37" i="11"/>
  <c r="F37" i="11" s="1"/>
  <c r="D37" i="11"/>
  <c r="P36" i="11"/>
  <c r="M36" i="11"/>
  <c r="L36" i="11"/>
  <c r="K36" i="11"/>
  <c r="J36" i="11"/>
  <c r="H36" i="11"/>
  <c r="I36" i="11" s="1"/>
  <c r="G36" i="11"/>
  <c r="E36" i="11"/>
  <c r="D36" i="11"/>
  <c r="K35" i="11"/>
  <c r="J35" i="11"/>
  <c r="M35" i="11" s="1"/>
  <c r="P35" i="11" s="1"/>
  <c r="H35" i="11"/>
  <c r="G35" i="11"/>
  <c r="I35" i="11" s="1"/>
  <c r="E35" i="11"/>
  <c r="D35" i="11"/>
  <c r="F35" i="11" s="1"/>
  <c r="N34" i="11"/>
  <c r="Q34" i="11" s="1"/>
  <c r="K34" i="11"/>
  <c r="J34" i="11"/>
  <c r="H34" i="11"/>
  <c r="G34" i="11"/>
  <c r="I34" i="11" s="1"/>
  <c r="F34" i="11"/>
  <c r="E34" i="11"/>
  <c r="D34" i="11"/>
  <c r="Q33" i="11"/>
  <c r="N33" i="11"/>
  <c r="M33" i="11"/>
  <c r="K33" i="11"/>
  <c r="J33" i="11"/>
  <c r="L33" i="11" s="1"/>
  <c r="I33" i="11"/>
  <c r="H33" i="11"/>
  <c r="G33" i="11"/>
  <c r="E33" i="11"/>
  <c r="F33" i="11" s="1"/>
  <c r="D33" i="11"/>
  <c r="P32" i="11"/>
  <c r="M32" i="11"/>
  <c r="L32" i="11"/>
  <c r="K32" i="11"/>
  <c r="N32" i="11" s="1"/>
  <c r="Q32" i="11" s="1"/>
  <c r="J32" i="11"/>
  <c r="H32" i="11"/>
  <c r="I32" i="11" s="1"/>
  <c r="G32" i="11"/>
  <c r="E32" i="11"/>
  <c r="F32" i="11" s="1"/>
  <c r="D32" i="11"/>
  <c r="K31" i="11"/>
  <c r="J31" i="11"/>
  <c r="M31" i="11" s="1"/>
  <c r="P31" i="11" s="1"/>
  <c r="H31" i="11"/>
  <c r="G31" i="11"/>
  <c r="I31" i="11" s="1"/>
  <c r="E31" i="11"/>
  <c r="D31" i="11"/>
  <c r="F31" i="11" s="1"/>
  <c r="N30" i="11"/>
  <c r="Q30" i="11" s="1"/>
  <c r="K30" i="11"/>
  <c r="J30" i="11"/>
  <c r="H30" i="11"/>
  <c r="G30" i="11"/>
  <c r="I30" i="11" s="1"/>
  <c r="F30" i="11"/>
  <c r="E30" i="11"/>
  <c r="D30" i="11"/>
  <c r="Q29" i="11"/>
  <c r="N29" i="11"/>
  <c r="M29" i="11"/>
  <c r="K29" i="11"/>
  <c r="J29" i="11"/>
  <c r="L29" i="11" s="1"/>
  <c r="I29" i="11"/>
  <c r="H29" i="11"/>
  <c r="G29" i="11"/>
  <c r="E29" i="11"/>
  <c r="D29" i="11"/>
  <c r="K24" i="11"/>
  <c r="J24" i="11"/>
  <c r="M24" i="11" s="1"/>
  <c r="P24" i="11" s="1"/>
  <c r="H24" i="11"/>
  <c r="G24" i="11"/>
  <c r="I24" i="11" s="1"/>
  <c r="E24" i="11"/>
  <c r="D24" i="11"/>
  <c r="F24" i="11" s="1"/>
  <c r="K23" i="11"/>
  <c r="N23" i="11" s="1"/>
  <c r="Q23" i="11" s="1"/>
  <c r="J23" i="11"/>
  <c r="H23" i="11"/>
  <c r="G23" i="11"/>
  <c r="I23" i="11" s="1"/>
  <c r="F23" i="11"/>
  <c r="E23" i="11"/>
  <c r="D23" i="11"/>
  <c r="N22" i="11"/>
  <c r="Q22" i="11" s="1"/>
  <c r="M22" i="11"/>
  <c r="K22" i="11"/>
  <c r="J22" i="11"/>
  <c r="L22" i="11" s="1"/>
  <c r="I22" i="11"/>
  <c r="H22" i="11"/>
  <c r="G22" i="11"/>
  <c r="E22" i="11"/>
  <c r="F22" i="11" s="1"/>
  <c r="D22" i="11"/>
  <c r="M21" i="11"/>
  <c r="O21" i="11" s="1"/>
  <c r="L21" i="11"/>
  <c r="K21" i="11"/>
  <c r="N21" i="11" s="1"/>
  <c r="Q21" i="11" s="1"/>
  <c r="J21" i="11"/>
  <c r="H21" i="11"/>
  <c r="I21" i="11" s="1"/>
  <c r="G21" i="11"/>
  <c r="E21" i="11"/>
  <c r="D21" i="11"/>
  <c r="F21" i="11" s="1"/>
  <c r="P20" i="11"/>
  <c r="R20" i="11" s="1"/>
  <c r="K20" i="11"/>
  <c r="N20" i="11" s="1"/>
  <c r="Q20" i="11" s="1"/>
  <c r="J20" i="11"/>
  <c r="M20" i="11" s="1"/>
  <c r="O20" i="11" s="1"/>
  <c r="H20" i="11"/>
  <c r="G20" i="11"/>
  <c r="I20" i="11" s="1"/>
  <c r="E20" i="11"/>
  <c r="D20" i="11"/>
  <c r="F20" i="11" s="1"/>
  <c r="K19" i="11"/>
  <c r="N19" i="11" s="1"/>
  <c r="Q19" i="11" s="1"/>
  <c r="J19" i="11"/>
  <c r="H19" i="11"/>
  <c r="G19" i="11"/>
  <c r="I19" i="11" s="1"/>
  <c r="F19" i="11"/>
  <c r="E19" i="11"/>
  <c r="D19" i="11"/>
  <c r="Q18" i="11"/>
  <c r="N18" i="11"/>
  <c r="K18" i="11"/>
  <c r="J18" i="11"/>
  <c r="L18" i="11" s="1"/>
  <c r="I18" i="11"/>
  <c r="H18" i="11"/>
  <c r="G18" i="11"/>
  <c r="F18" i="11"/>
  <c r="E18" i="11"/>
  <c r="D18" i="11"/>
  <c r="Q17" i="11"/>
  <c r="P17" i="11"/>
  <c r="R17" i="11" s="1"/>
  <c r="M17" i="11"/>
  <c r="L17" i="11"/>
  <c r="K17" i="11"/>
  <c r="N17" i="11" s="1"/>
  <c r="J17" i="11"/>
  <c r="H17" i="11"/>
  <c r="I17" i="11" s="1"/>
  <c r="G17" i="11"/>
  <c r="E17" i="11"/>
  <c r="E25" i="11" s="1"/>
  <c r="D17" i="11"/>
  <c r="O16" i="11"/>
  <c r="L16" i="11"/>
  <c r="K16" i="11"/>
  <c r="N16" i="11" s="1"/>
  <c r="Q16" i="11" s="1"/>
  <c r="J16" i="11"/>
  <c r="M16" i="11" s="1"/>
  <c r="P16" i="11" s="1"/>
  <c r="R16" i="11" s="1"/>
  <c r="H16" i="11"/>
  <c r="H25" i="11" s="1"/>
  <c r="G16" i="11"/>
  <c r="I16" i="11" s="1"/>
  <c r="E16" i="11"/>
  <c r="D16" i="11"/>
  <c r="F16" i="11" s="1"/>
  <c r="K15" i="11"/>
  <c r="J15" i="11"/>
  <c r="H15" i="11"/>
  <c r="G15" i="11"/>
  <c r="F15" i="11"/>
  <c r="E15" i="11"/>
  <c r="D15" i="11"/>
  <c r="R1" i="11"/>
  <c r="P22" i="11" l="1"/>
  <c r="R22" i="11" s="1"/>
  <c r="O22" i="11"/>
  <c r="M30" i="11"/>
  <c r="L30" i="11"/>
  <c r="L40" i="11" s="1"/>
  <c r="N35" i="11"/>
  <c r="L35" i="11"/>
  <c r="M15" i="11"/>
  <c r="J25" i="11"/>
  <c r="L15" i="11"/>
  <c r="M23" i="11"/>
  <c r="L23" i="11"/>
  <c r="D25" i="11"/>
  <c r="D41" i="11" s="1"/>
  <c r="N31" i="11"/>
  <c r="Q31" i="11" s="1"/>
  <c r="L31" i="11"/>
  <c r="I40" i="11"/>
  <c r="O36" i="11"/>
  <c r="K25" i="11"/>
  <c r="M18" i="11"/>
  <c r="L20" i="11"/>
  <c r="P21" i="11"/>
  <c r="R21" i="11" s="1"/>
  <c r="E40" i="11"/>
  <c r="E41" i="11" s="1"/>
  <c r="F29" i="11"/>
  <c r="O31" i="11"/>
  <c r="O32" i="11"/>
  <c r="J40" i="11"/>
  <c r="P37" i="11"/>
  <c r="R37" i="11" s="1"/>
  <c r="O37" i="11"/>
  <c r="M38" i="11"/>
  <c r="L38" i="11"/>
  <c r="H40" i="11"/>
  <c r="H41" i="11" s="1"/>
  <c r="P62" i="11"/>
  <c r="P71" i="11" s="1"/>
  <c r="M71" i="11"/>
  <c r="P29" i="11"/>
  <c r="O29" i="11"/>
  <c r="M40" i="11"/>
  <c r="R31" i="11"/>
  <c r="G25" i="11"/>
  <c r="I15" i="11"/>
  <c r="I25" i="11" s="1"/>
  <c r="I41" i="11" s="1"/>
  <c r="I42" i="11" s="1"/>
  <c r="N15" i="11"/>
  <c r="F17" i="11"/>
  <c r="F25" i="11" s="1"/>
  <c r="O17" i="11"/>
  <c r="M19" i="11"/>
  <c r="L19" i="11"/>
  <c r="N24" i="11"/>
  <c r="L24" i="11"/>
  <c r="G40" i="11"/>
  <c r="R32" i="11"/>
  <c r="P33" i="11"/>
  <c r="R33" i="11" s="1"/>
  <c r="O33" i="11"/>
  <c r="M34" i="11"/>
  <c r="L34" i="11"/>
  <c r="F36" i="11"/>
  <c r="K40" i="11"/>
  <c r="N39" i="11"/>
  <c r="L39" i="11"/>
  <c r="J71" i="11"/>
  <c r="N36" i="11"/>
  <c r="Q36" i="11" s="1"/>
  <c r="Q39" i="11" l="1"/>
  <c r="R39" i="11" s="1"/>
  <c r="O39" i="11"/>
  <c r="Q15" i="11"/>
  <c r="Q25" i="11" s="1"/>
  <c r="N25" i="11"/>
  <c r="Q35" i="11"/>
  <c r="R35" i="11" s="1"/>
  <c r="O35" i="11"/>
  <c r="F40" i="11"/>
  <c r="F41" i="11" s="1"/>
  <c r="F42" i="11" s="1"/>
  <c r="P38" i="11"/>
  <c r="R38" i="11" s="1"/>
  <c r="O38" i="11"/>
  <c r="O40" i="11"/>
  <c r="N40" i="11"/>
  <c r="L25" i="11"/>
  <c r="L41" i="11" s="1"/>
  <c r="L42" i="11" s="1"/>
  <c r="O34" i="11"/>
  <c r="P34" i="11"/>
  <c r="R34" i="11" s="1"/>
  <c r="P19" i="11"/>
  <c r="R19" i="11" s="1"/>
  <c r="O19" i="11"/>
  <c r="P18" i="11"/>
  <c r="R18" i="11" s="1"/>
  <c r="O18" i="11"/>
  <c r="J41" i="11"/>
  <c r="G41" i="11"/>
  <c r="R29" i="11"/>
  <c r="P40" i="11"/>
  <c r="K41" i="11"/>
  <c r="M25" i="11"/>
  <c r="M41" i="11" s="1"/>
  <c r="P15" i="11"/>
  <c r="O15" i="11"/>
  <c r="O25" i="11" s="1"/>
  <c r="O41" i="11" s="1"/>
  <c r="O42" i="11" s="1"/>
  <c r="P30" i="11"/>
  <c r="R30" i="11" s="1"/>
  <c r="O30" i="11"/>
  <c r="Q24" i="11"/>
  <c r="R24" i="11" s="1"/>
  <c r="O24" i="11"/>
  <c r="R36" i="11"/>
  <c r="P23" i="11"/>
  <c r="R23" i="11" s="1"/>
  <c r="O23" i="11"/>
  <c r="P25" i="11" l="1"/>
  <c r="P41" i="11" s="1"/>
  <c r="R15" i="11"/>
  <c r="R25" i="11" s="1"/>
  <c r="N41" i="11"/>
  <c r="Q40" i="11"/>
  <c r="Q41" i="11" s="1"/>
  <c r="R40" i="11"/>
  <c r="R41" i="11" l="1"/>
  <c r="R42" i="11" s="1"/>
  <c r="P71" i="10" l="1"/>
  <c r="M71" i="10"/>
  <c r="P66" i="10"/>
  <c r="M66" i="10"/>
  <c r="J66" i="10"/>
  <c r="J71" i="10" s="1"/>
  <c r="Q41" i="10"/>
  <c r="P41" i="10"/>
  <c r="M41" i="10"/>
  <c r="D41" i="10"/>
  <c r="Q40" i="10"/>
  <c r="P40" i="10"/>
  <c r="N40" i="10"/>
  <c r="M40" i="10"/>
  <c r="G40" i="10"/>
  <c r="F40" i="10"/>
  <c r="E40" i="10"/>
  <c r="E41" i="10" s="1"/>
  <c r="D40" i="10"/>
  <c r="R39" i="10"/>
  <c r="O39" i="10"/>
  <c r="L39" i="10"/>
  <c r="L40" i="10" s="1"/>
  <c r="H39" i="10"/>
  <c r="I39" i="10" s="1"/>
  <c r="R38" i="10"/>
  <c r="O38" i="10"/>
  <c r="O40" i="10" s="1"/>
  <c r="L38" i="10"/>
  <c r="H38" i="10"/>
  <c r="I38" i="10" s="1"/>
  <c r="R37" i="10"/>
  <c r="O37" i="10"/>
  <c r="L37" i="10"/>
  <c r="H37" i="10"/>
  <c r="I37" i="10" s="1"/>
  <c r="R36" i="10"/>
  <c r="R40" i="10" s="1"/>
  <c r="L36" i="10"/>
  <c r="H36" i="10"/>
  <c r="I36" i="10" s="1"/>
  <c r="R35" i="10"/>
  <c r="O35" i="10"/>
  <c r="L35" i="10"/>
  <c r="I35" i="10"/>
  <c r="H35" i="10"/>
  <c r="R34" i="10"/>
  <c r="O34" i="10"/>
  <c r="L34" i="10"/>
  <c r="H34" i="10"/>
  <c r="I34" i="10" s="1"/>
  <c r="R33" i="10"/>
  <c r="O33" i="10"/>
  <c r="L33" i="10"/>
  <c r="H33" i="10"/>
  <c r="I33" i="10" s="1"/>
  <c r="R32" i="10"/>
  <c r="O32" i="10"/>
  <c r="L32" i="10"/>
  <c r="H32" i="10"/>
  <c r="I32" i="10" s="1"/>
  <c r="R31" i="10"/>
  <c r="O31" i="10"/>
  <c r="L31" i="10"/>
  <c r="I31" i="10"/>
  <c r="H31" i="10"/>
  <c r="R30" i="10"/>
  <c r="O30" i="10"/>
  <c r="L30" i="10"/>
  <c r="H30" i="10"/>
  <c r="I30" i="10" s="1"/>
  <c r="R29" i="10"/>
  <c r="O29" i="10"/>
  <c r="L29" i="10"/>
  <c r="H29" i="10"/>
  <c r="H40" i="10" s="1"/>
  <c r="H41" i="10" s="1"/>
  <c r="Q25" i="10"/>
  <c r="P25" i="10"/>
  <c r="N25" i="10"/>
  <c r="N41" i="10" s="1"/>
  <c r="M25" i="10"/>
  <c r="K25" i="10"/>
  <c r="K41" i="10" s="1"/>
  <c r="J25" i="10"/>
  <c r="J41" i="10" s="1"/>
  <c r="H25" i="10"/>
  <c r="F25" i="10"/>
  <c r="F41" i="10" s="1"/>
  <c r="F42" i="10" s="1"/>
  <c r="E25" i="10"/>
  <c r="D25" i="10"/>
  <c r="R24" i="10"/>
  <c r="O24" i="10"/>
  <c r="L24" i="10"/>
  <c r="G24" i="10"/>
  <c r="I24" i="10" s="1"/>
  <c r="R23" i="10"/>
  <c r="O23" i="10"/>
  <c r="L23" i="10"/>
  <c r="G23" i="10"/>
  <c r="I23" i="10" s="1"/>
  <c r="R22" i="10"/>
  <c r="O22" i="10"/>
  <c r="L22" i="10"/>
  <c r="I22" i="10"/>
  <c r="G22" i="10"/>
  <c r="R21" i="10"/>
  <c r="O21" i="10"/>
  <c r="L21" i="10"/>
  <c r="G21" i="10"/>
  <c r="I21" i="10" s="1"/>
  <c r="R20" i="10"/>
  <c r="O20" i="10"/>
  <c r="L20" i="10"/>
  <c r="G20" i="10"/>
  <c r="I20" i="10" s="1"/>
  <c r="R19" i="10"/>
  <c r="R25" i="10" s="1"/>
  <c r="R41" i="10" s="1"/>
  <c r="R42" i="10" s="1"/>
  <c r="O19" i="10"/>
  <c r="L19" i="10"/>
  <c r="G19" i="10"/>
  <c r="G25" i="10" s="1"/>
  <c r="G41" i="10" s="1"/>
  <c r="R18" i="10"/>
  <c r="O18" i="10"/>
  <c r="L18" i="10"/>
  <c r="I18" i="10"/>
  <c r="G18" i="10"/>
  <c r="R17" i="10"/>
  <c r="O17" i="10"/>
  <c r="L17" i="10"/>
  <c r="I17" i="10"/>
  <c r="R16" i="10"/>
  <c r="O16" i="10"/>
  <c r="L16" i="10"/>
  <c r="I16" i="10"/>
  <c r="R15" i="10"/>
  <c r="O15" i="10"/>
  <c r="O25" i="10" s="1"/>
  <c r="O41" i="10" s="1"/>
  <c r="O42" i="10" s="1"/>
  <c r="L15" i="10"/>
  <c r="L25" i="10" s="1"/>
  <c r="L41" i="10" s="1"/>
  <c r="L42" i="10" s="1"/>
  <c r="G15" i="10"/>
  <c r="I15" i="10" s="1"/>
  <c r="I25" i="10" l="1"/>
  <c r="I19" i="10"/>
  <c r="I29" i="10"/>
  <c r="I40" i="10" s="1"/>
  <c r="I41" i="10" l="1"/>
  <c r="I42" i="10" s="1"/>
  <c r="G71" i="9" l="1"/>
  <c r="D71" i="9"/>
  <c r="P66" i="9"/>
  <c r="P71" i="9" s="1"/>
  <c r="M66" i="9"/>
  <c r="M71" i="9" s="1"/>
  <c r="J66" i="9"/>
  <c r="J71" i="9" s="1"/>
  <c r="P51" i="9"/>
  <c r="M51" i="9"/>
  <c r="J51" i="9"/>
  <c r="G51" i="9"/>
  <c r="D51" i="9"/>
  <c r="Q41" i="9"/>
  <c r="N41" i="9"/>
  <c r="M41" i="9"/>
  <c r="J41" i="9"/>
  <c r="E41" i="9"/>
  <c r="Q40" i="9"/>
  <c r="P40" i="9"/>
  <c r="N40" i="9"/>
  <c r="M40" i="9"/>
  <c r="J40" i="9"/>
  <c r="G40" i="9"/>
  <c r="E40" i="9"/>
  <c r="D40" i="9"/>
  <c r="R39" i="9"/>
  <c r="O39" i="9"/>
  <c r="L39" i="9"/>
  <c r="H39" i="9"/>
  <c r="I39" i="9" s="1"/>
  <c r="F39" i="9"/>
  <c r="R38" i="9"/>
  <c r="O38" i="9"/>
  <c r="L38" i="9"/>
  <c r="H38" i="9"/>
  <c r="I38" i="9" s="1"/>
  <c r="F38" i="9"/>
  <c r="R37" i="9"/>
  <c r="O37" i="9"/>
  <c r="L37" i="9"/>
  <c r="H37" i="9"/>
  <c r="I37" i="9" s="1"/>
  <c r="F37" i="9"/>
  <c r="R36" i="9"/>
  <c r="R40" i="9" s="1"/>
  <c r="O36" i="9"/>
  <c r="O40" i="9" s="1"/>
  <c r="L36" i="9"/>
  <c r="L40" i="9" s="1"/>
  <c r="H36" i="9"/>
  <c r="I36" i="9" s="1"/>
  <c r="F36" i="9"/>
  <c r="F40" i="9" s="1"/>
  <c r="R35" i="9"/>
  <c r="O35" i="9"/>
  <c r="L35" i="9"/>
  <c r="H35" i="9"/>
  <c r="I35" i="9" s="1"/>
  <c r="F35" i="9"/>
  <c r="R34" i="9"/>
  <c r="O34" i="9"/>
  <c r="L34" i="9"/>
  <c r="H34" i="9"/>
  <c r="I34" i="9" s="1"/>
  <c r="F34" i="9"/>
  <c r="R33" i="9"/>
  <c r="O33" i="9"/>
  <c r="L33" i="9"/>
  <c r="H33" i="9"/>
  <c r="I33" i="9" s="1"/>
  <c r="F33" i="9"/>
  <c r="R32" i="9"/>
  <c r="O32" i="9"/>
  <c r="L32" i="9"/>
  <c r="H32" i="9"/>
  <c r="I32" i="9" s="1"/>
  <c r="F32" i="9"/>
  <c r="R31" i="9"/>
  <c r="O31" i="9"/>
  <c r="L31" i="9"/>
  <c r="H31" i="9"/>
  <c r="I31" i="9" s="1"/>
  <c r="F31" i="9"/>
  <c r="R30" i="9"/>
  <c r="O30" i="9"/>
  <c r="L30" i="9"/>
  <c r="H30" i="9"/>
  <c r="I30" i="9" s="1"/>
  <c r="F30" i="9"/>
  <c r="R29" i="9"/>
  <c r="O29" i="9"/>
  <c r="L29" i="9"/>
  <c r="H29" i="9"/>
  <c r="H40" i="9" s="1"/>
  <c r="F29" i="9"/>
  <c r="Q25" i="9"/>
  <c r="P25" i="9"/>
  <c r="P41" i="9" s="1"/>
  <c r="N25" i="9"/>
  <c r="M25" i="9"/>
  <c r="K25" i="9"/>
  <c r="K41" i="9" s="1"/>
  <c r="J25" i="9"/>
  <c r="H25" i="9"/>
  <c r="H41" i="9" s="1"/>
  <c r="E25" i="9"/>
  <c r="D25" i="9"/>
  <c r="D41" i="9" s="1"/>
  <c r="R24" i="9"/>
  <c r="O24" i="9"/>
  <c r="L24" i="9"/>
  <c r="I24" i="9"/>
  <c r="G24" i="9"/>
  <c r="R23" i="9"/>
  <c r="O23" i="9"/>
  <c r="L23" i="9"/>
  <c r="G23" i="9"/>
  <c r="I23" i="9" s="1"/>
  <c r="R22" i="9"/>
  <c r="O22" i="9"/>
  <c r="L22" i="9"/>
  <c r="G22" i="9"/>
  <c r="I22" i="9" s="1"/>
  <c r="F22" i="9"/>
  <c r="R21" i="9"/>
  <c r="O21" i="9"/>
  <c r="L21" i="9"/>
  <c r="I21" i="9"/>
  <c r="G21" i="9"/>
  <c r="F21" i="9"/>
  <c r="R20" i="9"/>
  <c r="O20" i="9"/>
  <c r="L20" i="9"/>
  <c r="G20" i="9"/>
  <c r="I20" i="9" s="1"/>
  <c r="F20" i="9"/>
  <c r="R19" i="9"/>
  <c r="O19" i="9"/>
  <c r="L19" i="9"/>
  <c r="I19" i="9"/>
  <c r="G19" i="9"/>
  <c r="F19" i="9"/>
  <c r="F25" i="9" s="1"/>
  <c r="F41" i="9" s="1"/>
  <c r="F42" i="9" s="1"/>
  <c r="R18" i="9"/>
  <c r="O18" i="9"/>
  <c r="L18" i="9"/>
  <c r="G18" i="9"/>
  <c r="I18" i="9" s="1"/>
  <c r="R17" i="9"/>
  <c r="O17" i="9"/>
  <c r="L17" i="9"/>
  <c r="G17" i="9"/>
  <c r="I17" i="9" s="1"/>
  <c r="R16" i="9"/>
  <c r="O16" i="9"/>
  <c r="L16" i="9"/>
  <c r="I16" i="9"/>
  <c r="G16" i="9"/>
  <c r="R15" i="9"/>
  <c r="R25" i="9" s="1"/>
  <c r="R41" i="9" s="1"/>
  <c r="R42" i="9" s="1"/>
  <c r="O15" i="9"/>
  <c r="O25" i="9" s="1"/>
  <c r="O41" i="9" s="1"/>
  <c r="O42" i="9" s="1"/>
  <c r="L15" i="9"/>
  <c r="L25" i="9" s="1"/>
  <c r="L41" i="9" s="1"/>
  <c r="L42" i="9" s="1"/>
  <c r="G15" i="9"/>
  <c r="G25" i="9" s="1"/>
  <c r="G41" i="9" s="1"/>
  <c r="I29" i="9" l="1"/>
  <c r="I40" i="9" s="1"/>
  <c r="I15" i="9"/>
  <c r="I25" i="9" s="1"/>
  <c r="I41" i="9" l="1"/>
  <c r="I42" i="9" s="1"/>
  <c r="M71" i="8" l="1"/>
  <c r="J71" i="8"/>
  <c r="P66" i="8"/>
  <c r="P71" i="8" s="1"/>
  <c r="M66" i="8"/>
  <c r="G66" i="8"/>
  <c r="G71" i="8" s="1"/>
  <c r="D66" i="8"/>
  <c r="D71" i="8" s="1"/>
  <c r="P51" i="8"/>
  <c r="M51" i="8"/>
  <c r="Q41" i="8"/>
  <c r="N41" i="8"/>
  <c r="M41" i="8"/>
  <c r="K41" i="8"/>
  <c r="E41" i="8"/>
  <c r="P40" i="8"/>
  <c r="R40" i="8" s="1"/>
  <c r="O40" i="8"/>
  <c r="M40" i="8"/>
  <c r="J40" i="8"/>
  <c r="L40" i="8" s="1"/>
  <c r="R39" i="8"/>
  <c r="O39" i="8"/>
  <c r="L39" i="8"/>
  <c r="H39" i="8"/>
  <c r="I39" i="8" s="1"/>
  <c r="R38" i="8"/>
  <c r="O38" i="8"/>
  <c r="L38" i="8"/>
  <c r="H38" i="8"/>
  <c r="I38" i="8" s="1"/>
  <c r="R37" i="8"/>
  <c r="O37" i="8"/>
  <c r="L37" i="8"/>
  <c r="H37" i="8"/>
  <c r="I37" i="8" s="1"/>
  <c r="R36" i="8"/>
  <c r="O36" i="8"/>
  <c r="L36" i="8"/>
  <c r="I36" i="8"/>
  <c r="H36" i="8"/>
  <c r="R35" i="8"/>
  <c r="O35" i="8"/>
  <c r="L35" i="8"/>
  <c r="H35" i="8"/>
  <c r="I35" i="8" s="1"/>
  <c r="R34" i="8"/>
  <c r="O34" i="8"/>
  <c r="L34" i="8"/>
  <c r="H34" i="8"/>
  <c r="I34" i="8" s="1"/>
  <c r="R33" i="8"/>
  <c r="O33" i="8"/>
  <c r="L33" i="8"/>
  <c r="H33" i="8"/>
  <c r="I33" i="8" s="1"/>
  <c r="R32" i="8"/>
  <c r="O32" i="8"/>
  <c r="L32" i="8"/>
  <c r="I32" i="8"/>
  <c r="H32" i="8"/>
  <c r="R31" i="8"/>
  <c r="O31" i="8"/>
  <c r="L31" i="8"/>
  <c r="H31" i="8"/>
  <c r="I31" i="8" s="1"/>
  <c r="R30" i="8"/>
  <c r="O30" i="8"/>
  <c r="L30" i="8"/>
  <c r="H30" i="8"/>
  <c r="I30" i="8" s="1"/>
  <c r="R29" i="8"/>
  <c r="O29" i="8"/>
  <c r="L29" i="8"/>
  <c r="H29" i="8"/>
  <c r="H40" i="8" s="1"/>
  <c r="Q25" i="8"/>
  <c r="P25" i="8"/>
  <c r="P41" i="8" s="1"/>
  <c r="O25" i="8"/>
  <c r="O41" i="8" s="1"/>
  <c r="O42" i="8" s="1"/>
  <c r="N25" i="8"/>
  <c r="M25" i="8"/>
  <c r="J25" i="8"/>
  <c r="J41" i="8" s="1"/>
  <c r="H25" i="8"/>
  <c r="F25" i="8"/>
  <c r="F41" i="8" s="1"/>
  <c r="F42" i="8" s="1"/>
  <c r="E25" i="8"/>
  <c r="D25" i="8"/>
  <c r="D41" i="8" s="1"/>
  <c r="R24" i="8"/>
  <c r="O24" i="8"/>
  <c r="L24" i="8"/>
  <c r="G24" i="8"/>
  <c r="I24" i="8" s="1"/>
  <c r="R23" i="8"/>
  <c r="O23" i="8"/>
  <c r="L23" i="8"/>
  <c r="G23" i="8"/>
  <c r="I23" i="8" s="1"/>
  <c r="R22" i="8"/>
  <c r="O22" i="8"/>
  <c r="L22" i="8"/>
  <c r="I22" i="8"/>
  <c r="G22" i="8"/>
  <c r="R21" i="8"/>
  <c r="O21" i="8"/>
  <c r="L21" i="8"/>
  <c r="G21" i="8"/>
  <c r="I21" i="8" s="1"/>
  <c r="R20" i="8"/>
  <c r="O20" i="8"/>
  <c r="L20" i="8"/>
  <c r="G20" i="8"/>
  <c r="I20" i="8" s="1"/>
  <c r="R19" i="8"/>
  <c r="O19" i="8"/>
  <c r="L19" i="8"/>
  <c r="G19" i="8"/>
  <c r="I19" i="8" s="1"/>
  <c r="R18" i="8"/>
  <c r="O18" i="8"/>
  <c r="L18" i="8"/>
  <c r="I18" i="8"/>
  <c r="G18" i="8"/>
  <c r="R17" i="8"/>
  <c r="O17" i="8"/>
  <c r="L17" i="8"/>
  <c r="G17" i="8"/>
  <c r="I17" i="8" s="1"/>
  <c r="R16" i="8"/>
  <c r="O16" i="8"/>
  <c r="L16" i="8"/>
  <c r="G16" i="8"/>
  <c r="I16" i="8" s="1"/>
  <c r="R15" i="8"/>
  <c r="O15" i="8"/>
  <c r="L15" i="8"/>
  <c r="G15" i="8"/>
  <c r="I15" i="8" s="1"/>
  <c r="I25" i="8" s="1"/>
  <c r="H41" i="8" l="1"/>
  <c r="G25" i="8"/>
  <c r="G41" i="8" s="1"/>
  <c r="L25" i="8"/>
  <c r="L41" i="8" s="1"/>
  <c r="L42" i="8" s="1"/>
  <c r="I29" i="8"/>
  <c r="I40" i="8" s="1"/>
  <c r="I41" i="8" s="1"/>
  <c r="I42" i="8" s="1"/>
  <c r="R25" i="8"/>
  <c r="R41" i="8" s="1"/>
  <c r="R42" i="8" s="1"/>
  <c r="D55" i="7" l="1"/>
  <c r="P50" i="7"/>
  <c r="M50" i="7"/>
  <c r="J50" i="7"/>
  <c r="G50" i="7"/>
  <c r="D50" i="7"/>
  <c r="Q39" i="7"/>
  <c r="P39" i="7"/>
  <c r="O39" i="7"/>
  <c r="N39" i="7"/>
  <c r="M39" i="7"/>
  <c r="K39" i="7"/>
  <c r="J39" i="7"/>
  <c r="G39" i="7"/>
  <c r="E39" i="7"/>
  <c r="D39" i="7"/>
  <c r="R38" i="7"/>
  <c r="O38" i="7"/>
  <c r="L38" i="7"/>
  <c r="H38" i="7"/>
  <c r="I38" i="7" s="1"/>
  <c r="F38" i="7"/>
  <c r="R37" i="7"/>
  <c r="O37" i="7"/>
  <c r="L37" i="7"/>
  <c r="H37" i="7"/>
  <c r="I37" i="7" s="1"/>
  <c r="F37" i="7"/>
  <c r="R36" i="7"/>
  <c r="O36" i="7"/>
  <c r="L36" i="7"/>
  <c r="H36" i="7"/>
  <c r="I36" i="7" s="1"/>
  <c r="F36" i="7"/>
  <c r="R35" i="7"/>
  <c r="R39" i="7" s="1"/>
  <c r="O35" i="7"/>
  <c r="L35" i="7"/>
  <c r="L39" i="7" s="1"/>
  <c r="H35" i="7"/>
  <c r="I35" i="7" s="1"/>
  <c r="F35" i="7"/>
  <c r="F39" i="7" s="1"/>
  <c r="R34" i="7"/>
  <c r="O34" i="7"/>
  <c r="L34" i="7"/>
  <c r="H34" i="7"/>
  <c r="I34" i="7" s="1"/>
  <c r="F34" i="7"/>
  <c r="R33" i="7"/>
  <c r="O33" i="7"/>
  <c r="L33" i="7"/>
  <c r="H33" i="7"/>
  <c r="I33" i="7" s="1"/>
  <c r="F33" i="7"/>
  <c r="R32" i="7"/>
  <c r="O32" i="7"/>
  <c r="L32" i="7"/>
  <c r="H32" i="7"/>
  <c r="I32" i="7" s="1"/>
  <c r="F32" i="7"/>
  <c r="R31" i="7"/>
  <c r="O31" i="7"/>
  <c r="L31" i="7"/>
  <c r="H31" i="7"/>
  <c r="I31" i="7" s="1"/>
  <c r="F31" i="7"/>
  <c r="R30" i="7"/>
  <c r="O30" i="7"/>
  <c r="L30" i="7"/>
  <c r="H30" i="7"/>
  <c r="I30" i="7" s="1"/>
  <c r="F30" i="7"/>
  <c r="R29" i="7"/>
  <c r="O29" i="7"/>
  <c r="L29" i="7"/>
  <c r="H29" i="7"/>
  <c r="I29" i="7" s="1"/>
  <c r="F29" i="7"/>
  <c r="R28" i="7"/>
  <c r="O28" i="7"/>
  <c r="L28" i="7"/>
  <c r="H28" i="7"/>
  <c r="H39" i="7" s="1"/>
  <c r="F28" i="7"/>
  <c r="Q24" i="7"/>
  <c r="Q40" i="7" s="1"/>
  <c r="P24" i="7"/>
  <c r="P40" i="7" s="1"/>
  <c r="N24" i="7"/>
  <c r="N40" i="7" s="1"/>
  <c r="M24" i="7"/>
  <c r="M40" i="7" s="1"/>
  <c r="L24" i="7"/>
  <c r="L40" i="7" s="1"/>
  <c r="L41" i="7" s="1"/>
  <c r="K24" i="7"/>
  <c r="K40" i="7" s="1"/>
  <c r="J24" i="7"/>
  <c r="J40" i="7" s="1"/>
  <c r="H24" i="7"/>
  <c r="H40" i="7" s="1"/>
  <c r="E24" i="7"/>
  <c r="E40" i="7" s="1"/>
  <c r="D24" i="7"/>
  <c r="D40" i="7" s="1"/>
  <c r="R23" i="7"/>
  <c r="O23" i="7"/>
  <c r="L23" i="7"/>
  <c r="I23" i="7"/>
  <c r="G23" i="7"/>
  <c r="F23" i="7"/>
  <c r="R22" i="7"/>
  <c r="O22" i="7"/>
  <c r="L22" i="7"/>
  <c r="G22" i="7"/>
  <c r="I22" i="7" s="1"/>
  <c r="F22" i="7"/>
  <c r="R21" i="7"/>
  <c r="O21" i="7"/>
  <c r="L21" i="7"/>
  <c r="I21" i="7"/>
  <c r="G21" i="7"/>
  <c r="F21" i="7"/>
  <c r="R20" i="7"/>
  <c r="O20" i="7"/>
  <c r="L20" i="7"/>
  <c r="G20" i="7"/>
  <c r="I20" i="7" s="1"/>
  <c r="F20" i="7"/>
  <c r="R19" i="7"/>
  <c r="O19" i="7"/>
  <c r="L19" i="7"/>
  <c r="I19" i="7"/>
  <c r="G19" i="7"/>
  <c r="F19" i="7"/>
  <c r="R18" i="7"/>
  <c r="O18" i="7"/>
  <c r="L18" i="7"/>
  <c r="G18" i="7"/>
  <c r="I18" i="7" s="1"/>
  <c r="F18" i="7"/>
  <c r="R17" i="7"/>
  <c r="O17" i="7"/>
  <c r="L17" i="7"/>
  <c r="I17" i="7"/>
  <c r="G17" i="7"/>
  <c r="F17" i="7"/>
  <c r="R16" i="7"/>
  <c r="R24" i="7" s="1"/>
  <c r="R40" i="7" s="1"/>
  <c r="R41" i="7" s="1"/>
  <c r="O16" i="7"/>
  <c r="L16" i="7"/>
  <c r="G16" i="7"/>
  <c r="I16" i="7" s="1"/>
  <c r="F16" i="7"/>
  <c r="R15" i="7"/>
  <c r="O15" i="7"/>
  <c r="O24" i="7" s="1"/>
  <c r="O40" i="7" s="1"/>
  <c r="O41" i="7" s="1"/>
  <c r="L15" i="7"/>
  <c r="I15" i="7"/>
  <c r="I24" i="7" s="1"/>
  <c r="G15" i="7"/>
  <c r="G24" i="7" s="1"/>
  <c r="G40" i="7" s="1"/>
  <c r="F15" i="7"/>
  <c r="F24" i="7" s="1"/>
  <c r="F40" i="7" l="1"/>
  <c r="F41" i="7" s="1"/>
  <c r="I28" i="7"/>
  <c r="I39" i="7" s="1"/>
  <c r="I40" i="7" s="1"/>
  <c r="I41" i="7" s="1"/>
  <c r="P54" i="6" l="1"/>
  <c r="M54" i="6"/>
  <c r="J54" i="6"/>
  <c r="G54" i="6"/>
  <c r="D54" i="6"/>
  <c r="J53" i="6"/>
  <c r="M53" i="6" s="1"/>
  <c r="P53" i="6" s="1"/>
  <c r="G53" i="6"/>
  <c r="D53" i="6"/>
  <c r="J52" i="6"/>
  <c r="M52" i="6" s="1"/>
  <c r="P52" i="6" s="1"/>
  <c r="G52" i="6"/>
  <c r="D52" i="6"/>
  <c r="M51" i="6"/>
  <c r="P51" i="6" s="1"/>
  <c r="J51" i="6"/>
  <c r="G51" i="6"/>
  <c r="D51" i="6"/>
  <c r="P50" i="6"/>
  <c r="M50" i="6"/>
  <c r="J50" i="6"/>
  <c r="G50" i="6"/>
  <c r="D50" i="6"/>
  <c r="J47" i="6"/>
  <c r="G47" i="6"/>
  <c r="P38" i="6"/>
  <c r="M38" i="6"/>
  <c r="L38" i="6"/>
  <c r="K38" i="6"/>
  <c r="N38" i="6" s="1"/>
  <c r="J38" i="6"/>
  <c r="I38" i="6"/>
  <c r="H38" i="6"/>
  <c r="G38" i="6"/>
  <c r="F38" i="6"/>
  <c r="E38" i="6"/>
  <c r="D38" i="6"/>
  <c r="L37" i="6"/>
  <c r="K37" i="6"/>
  <c r="N37" i="6" s="1"/>
  <c r="J37" i="6"/>
  <c r="M37" i="6" s="1"/>
  <c r="P37" i="6" s="1"/>
  <c r="I37" i="6"/>
  <c r="H37" i="6"/>
  <c r="G37" i="6"/>
  <c r="F37" i="6"/>
  <c r="E37" i="6"/>
  <c r="D37" i="6"/>
  <c r="N36" i="6"/>
  <c r="Q36" i="6" s="1"/>
  <c r="L36" i="6"/>
  <c r="K36" i="6"/>
  <c r="J36" i="6"/>
  <c r="M36" i="6" s="1"/>
  <c r="P36" i="6" s="1"/>
  <c r="I36" i="6"/>
  <c r="H36" i="6"/>
  <c r="G36" i="6"/>
  <c r="F36" i="6"/>
  <c r="E36" i="6"/>
  <c r="D36" i="6"/>
  <c r="Q35" i="6"/>
  <c r="R35" i="6" s="1"/>
  <c r="N35" i="6"/>
  <c r="O35" i="6" s="1"/>
  <c r="M35" i="6"/>
  <c r="P35" i="6" s="1"/>
  <c r="L35" i="6"/>
  <c r="K35" i="6"/>
  <c r="J35" i="6"/>
  <c r="I35" i="6"/>
  <c r="H35" i="6"/>
  <c r="G35" i="6"/>
  <c r="F35" i="6"/>
  <c r="F39" i="6" s="1"/>
  <c r="E35" i="6"/>
  <c r="D35" i="6"/>
  <c r="P34" i="6"/>
  <c r="M34" i="6"/>
  <c r="L34" i="6"/>
  <c r="K34" i="6"/>
  <c r="N34" i="6" s="1"/>
  <c r="J34" i="6"/>
  <c r="I34" i="6"/>
  <c r="H34" i="6"/>
  <c r="G34" i="6"/>
  <c r="F34" i="6"/>
  <c r="E34" i="6"/>
  <c r="D34" i="6"/>
  <c r="L33" i="6"/>
  <c r="K33" i="6"/>
  <c r="N33" i="6" s="1"/>
  <c r="J33" i="6"/>
  <c r="M33" i="6" s="1"/>
  <c r="P33" i="6" s="1"/>
  <c r="I33" i="6"/>
  <c r="H33" i="6"/>
  <c r="G33" i="6"/>
  <c r="F33" i="6"/>
  <c r="E33" i="6"/>
  <c r="D33" i="6"/>
  <c r="N32" i="6"/>
  <c r="Q32" i="6" s="1"/>
  <c r="R32" i="6" s="1"/>
  <c r="L32" i="6"/>
  <c r="K32" i="6"/>
  <c r="J32" i="6"/>
  <c r="M32" i="6" s="1"/>
  <c r="P32" i="6" s="1"/>
  <c r="I32" i="6"/>
  <c r="H32" i="6"/>
  <c r="G32" i="6"/>
  <c r="F32" i="6"/>
  <c r="E32" i="6"/>
  <c r="D32" i="6"/>
  <c r="Q31" i="6"/>
  <c r="N31" i="6"/>
  <c r="M31" i="6"/>
  <c r="P31" i="6" s="1"/>
  <c r="L31" i="6"/>
  <c r="K31" i="6"/>
  <c r="J31" i="6"/>
  <c r="I31" i="6"/>
  <c r="H31" i="6"/>
  <c r="G31" i="6"/>
  <c r="F31" i="6"/>
  <c r="E31" i="6"/>
  <c r="E39" i="6" s="1"/>
  <c r="D31" i="6"/>
  <c r="P30" i="6"/>
  <c r="M30" i="6"/>
  <c r="L30" i="6"/>
  <c r="K30" i="6"/>
  <c r="N30" i="6" s="1"/>
  <c r="J30" i="6"/>
  <c r="I30" i="6"/>
  <c r="H30" i="6"/>
  <c r="G30" i="6"/>
  <c r="F30" i="6"/>
  <c r="E30" i="6"/>
  <c r="D30" i="6"/>
  <c r="O29" i="6"/>
  <c r="L29" i="6"/>
  <c r="K29" i="6"/>
  <c r="N29" i="6" s="1"/>
  <c r="Q29" i="6" s="1"/>
  <c r="J29" i="6"/>
  <c r="M29" i="6" s="1"/>
  <c r="P29" i="6" s="1"/>
  <c r="I29" i="6"/>
  <c r="H29" i="6"/>
  <c r="G29" i="6"/>
  <c r="F29" i="6"/>
  <c r="E29" i="6"/>
  <c r="D29" i="6"/>
  <c r="N28" i="6"/>
  <c r="L28" i="6"/>
  <c r="K28" i="6"/>
  <c r="J28" i="6"/>
  <c r="I28" i="6"/>
  <c r="H28" i="6"/>
  <c r="G28" i="6"/>
  <c r="F28" i="6"/>
  <c r="E28" i="6"/>
  <c r="D28" i="6"/>
  <c r="I24" i="6"/>
  <c r="P23" i="6"/>
  <c r="M23" i="6"/>
  <c r="L23" i="6"/>
  <c r="K23" i="6"/>
  <c r="N23" i="6" s="1"/>
  <c r="J23" i="6"/>
  <c r="I23" i="6"/>
  <c r="H23" i="6"/>
  <c r="G23" i="6"/>
  <c r="E23" i="6"/>
  <c r="D23" i="6"/>
  <c r="O22" i="6"/>
  <c r="L22" i="6"/>
  <c r="K22" i="6"/>
  <c r="N22" i="6" s="1"/>
  <c r="Q22" i="6" s="1"/>
  <c r="J22" i="6"/>
  <c r="M22" i="6" s="1"/>
  <c r="P22" i="6" s="1"/>
  <c r="I22" i="6"/>
  <c r="H22" i="6"/>
  <c r="G22" i="6"/>
  <c r="E22" i="6"/>
  <c r="D22" i="6"/>
  <c r="F22" i="6" s="1"/>
  <c r="N21" i="6"/>
  <c r="L21" i="6"/>
  <c r="K21" i="6"/>
  <c r="J21" i="6"/>
  <c r="M21" i="6" s="1"/>
  <c r="P21" i="6" s="1"/>
  <c r="I21" i="6"/>
  <c r="H21" i="6"/>
  <c r="G21" i="6"/>
  <c r="F21" i="6"/>
  <c r="E21" i="6"/>
  <c r="D21" i="6"/>
  <c r="Q20" i="6"/>
  <c r="R20" i="6" s="1"/>
  <c r="N20" i="6"/>
  <c r="O20" i="6" s="1"/>
  <c r="M20" i="6"/>
  <c r="P20" i="6" s="1"/>
  <c r="L20" i="6"/>
  <c r="K20" i="6"/>
  <c r="J20" i="6"/>
  <c r="I20" i="6"/>
  <c r="H20" i="6"/>
  <c r="G20" i="6"/>
  <c r="E20" i="6"/>
  <c r="F20" i="6" s="1"/>
  <c r="D20" i="6"/>
  <c r="P19" i="6"/>
  <c r="M19" i="6"/>
  <c r="L19" i="6"/>
  <c r="K19" i="6"/>
  <c r="N19" i="6" s="1"/>
  <c r="J19" i="6"/>
  <c r="I19" i="6"/>
  <c r="H19" i="6"/>
  <c r="G19" i="6"/>
  <c r="E19" i="6"/>
  <c r="D19" i="6"/>
  <c r="O18" i="6"/>
  <c r="L18" i="6"/>
  <c r="K18" i="6"/>
  <c r="N18" i="6" s="1"/>
  <c r="Q18" i="6" s="1"/>
  <c r="J18" i="6"/>
  <c r="M18" i="6" s="1"/>
  <c r="P18" i="6" s="1"/>
  <c r="I18" i="6"/>
  <c r="H18" i="6"/>
  <c r="G18" i="6"/>
  <c r="E18" i="6"/>
  <c r="D18" i="6"/>
  <c r="F18" i="6" s="1"/>
  <c r="N17" i="6"/>
  <c r="L17" i="6"/>
  <c r="K17" i="6"/>
  <c r="J17" i="6"/>
  <c r="M17" i="6" s="1"/>
  <c r="P17" i="6" s="1"/>
  <c r="I17" i="6"/>
  <c r="H17" i="6"/>
  <c r="G17" i="6"/>
  <c r="F17" i="6"/>
  <c r="E17" i="6"/>
  <c r="D17" i="6"/>
  <c r="Q16" i="6"/>
  <c r="R16" i="6" s="1"/>
  <c r="N16" i="6"/>
  <c r="M16" i="6"/>
  <c r="P16" i="6" s="1"/>
  <c r="L16" i="6"/>
  <c r="K16" i="6"/>
  <c r="J16" i="6"/>
  <c r="I16" i="6"/>
  <c r="H16" i="6"/>
  <c r="G16" i="6"/>
  <c r="E16" i="6"/>
  <c r="F16" i="6" s="1"/>
  <c r="D16" i="6"/>
  <c r="P15" i="6"/>
  <c r="M15" i="6"/>
  <c r="L15" i="6"/>
  <c r="K15" i="6"/>
  <c r="K24" i="6" s="1"/>
  <c r="J15" i="6"/>
  <c r="I15" i="6"/>
  <c r="H15" i="6"/>
  <c r="G15" i="6"/>
  <c r="G24" i="6" s="1"/>
  <c r="E15" i="6"/>
  <c r="D15" i="6"/>
  <c r="D24" i="6" s="1"/>
  <c r="D40" i="6" l="1"/>
  <c r="O23" i="6"/>
  <c r="Q23" i="6"/>
  <c r="R23" i="6" s="1"/>
  <c r="E24" i="6"/>
  <c r="E40" i="6" s="1"/>
  <c r="O30" i="6"/>
  <c r="Q30" i="6"/>
  <c r="R30" i="6" s="1"/>
  <c r="O38" i="6"/>
  <c r="Q38" i="6"/>
  <c r="R38" i="6" s="1"/>
  <c r="F15" i="6"/>
  <c r="F24" i="6" s="1"/>
  <c r="F40" i="6" s="1"/>
  <c r="F41" i="6" s="1"/>
  <c r="P24" i="6"/>
  <c r="I40" i="6"/>
  <c r="I41" i="6" s="1"/>
  <c r="Q28" i="6"/>
  <c r="N39" i="6"/>
  <c r="O33" i="6"/>
  <c r="Q33" i="6"/>
  <c r="R33" i="6" s="1"/>
  <c r="Q17" i="6"/>
  <c r="R17" i="6" s="1"/>
  <c r="O17" i="6"/>
  <c r="R18" i="6"/>
  <c r="F19" i="6"/>
  <c r="M24" i="6"/>
  <c r="M28" i="6"/>
  <c r="J39" i="6"/>
  <c r="R29" i="6"/>
  <c r="O31" i="6"/>
  <c r="O34" i="6"/>
  <c r="Q34" i="6"/>
  <c r="R34" i="6" s="1"/>
  <c r="L39" i="6"/>
  <c r="H24" i="6"/>
  <c r="L24" i="6"/>
  <c r="L40" i="6" s="1"/>
  <c r="L41" i="6" s="1"/>
  <c r="J24" i="6"/>
  <c r="J40" i="6" s="1"/>
  <c r="O16" i="6"/>
  <c r="O19" i="6"/>
  <c r="Q19" i="6"/>
  <c r="R19" i="6" s="1"/>
  <c r="Q21" i="6"/>
  <c r="R21" i="6" s="1"/>
  <c r="O21" i="6"/>
  <c r="R22" i="6"/>
  <c r="F23" i="6"/>
  <c r="G39" i="6"/>
  <c r="G40" i="6" s="1"/>
  <c r="K39" i="6"/>
  <c r="K40" i="6" s="1"/>
  <c r="D39" i="6"/>
  <c r="H39" i="6"/>
  <c r="R31" i="6"/>
  <c r="I39" i="6"/>
  <c r="R36" i="6"/>
  <c r="O37" i="6"/>
  <c r="Q37" i="6"/>
  <c r="R37" i="6" s="1"/>
  <c r="O32" i="6"/>
  <c r="O36" i="6"/>
  <c r="N15" i="6"/>
  <c r="O39" i="6" l="1"/>
  <c r="O15" i="6"/>
  <c r="O24" i="6" s="1"/>
  <c r="O40" i="6" s="1"/>
  <c r="O41" i="6" s="1"/>
  <c r="N24" i="6"/>
  <c r="N40" i="6" s="1"/>
  <c r="Q15" i="6"/>
  <c r="P28" i="6"/>
  <c r="P39" i="6" s="1"/>
  <c r="P40" i="6" s="1"/>
  <c r="M39" i="6"/>
  <c r="Q39" i="6"/>
  <c r="H40" i="6"/>
  <c r="M40" i="6"/>
  <c r="O28" i="6"/>
  <c r="R28" i="6" l="1"/>
  <c r="R15" i="6"/>
  <c r="R24" i="6" s="1"/>
  <c r="Q24" i="6"/>
  <c r="Q40" i="6" s="1"/>
  <c r="R39" i="6"/>
  <c r="R40" i="6" l="1"/>
  <c r="R41" i="6" s="1"/>
  <c r="P71" i="5" l="1"/>
  <c r="M71" i="5"/>
  <c r="J71" i="5"/>
  <c r="G71" i="5"/>
  <c r="G66" i="5"/>
  <c r="D66" i="5"/>
  <c r="D71" i="5" s="1"/>
  <c r="P51" i="5"/>
  <c r="M51" i="5"/>
  <c r="J51" i="5"/>
  <c r="G51" i="5"/>
  <c r="D51" i="5"/>
  <c r="Q40" i="5"/>
  <c r="P40" i="5"/>
  <c r="N40" i="5"/>
  <c r="M40" i="5"/>
  <c r="K40" i="5"/>
  <c r="H40" i="5"/>
  <c r="G40" i="5"/>
  <c r="E40" i="5"/>
  <c r="D40" i="5"/>
  <c r="R39" i="5"/>
  <c r="O39" i="5"/>
  <c r="O40" i="5" s="1"/>
  <c r="L39" i="5"/>
  <c r="I39" i="5"/>
  <c r="F39" i="5"/>
  <c r="R38" i="5"/>
  <c r="O38" i="5"/>
  <c r="L38" i="5"/>
  <c r="I38" i="5"/>
  <c r="F38" i="5"/>
  <c r="F40" i="5" s="1"/>
  <c r="R37" i="5"/>
  <c r="O37" i="5"/>
  <c r="L37" i="5"/>
  <c r="I37" i="5"/>
  <c r="F37" i="5"/>
  <c r="R36" i="5"/>
  <c r="R40" i="5" s="1"/>
  <c r="O36" i="5"/>
  <c r="L36" i="5"/>
  <c r="L40" i="5" s="1"/>
  <c r="I36" i="5"/>
  <c r="I40" i="5" s="1"/>
  <c r="F36" i="5"/>
  <c r="R35" i="5"/>
  <c r="O35" i="5"/>
  <c r="L35" i="5"/>
  <c r="I35" i="5"/>
  <c r="F35" i="5"/>
  <c r="R34" i="5"/>
  <c r="O34" i="5"/>
  <c r="L34" i="5"/>
  <c r="I34" i="5"/>
  <c r="F34" i="5"/>
  <c r="R33" i="5"/>
  <c r="O33" i="5"/>
  <c r="L33" i="5"/>
  <c r="I33" i="5"/>
  <c r="F33" i="5"/>
  <c r="R32" i="5"/>
  <c r="O32" i="5"/>
  <c r="L32" i="5"/>
  <c r="I32" i="5"/>
  <c r="F32" i="5"/>
  <c r="R31" i="5"/>
  <c r="O31" i="5"/>
  <c r="L31" i="5"/>
  <c r="I31" i="5"/>
  <c r="F31" i="5"/>
  <c r="R30" i="5"/>
  <c r="O30" i="5"/>
  <c r="L30" i="5"/>
  <c r="I30" i="5"/>
  <c r="F30" i="5"/>
  <c r="R29" i="5"/>
  <c r="O29" i="5"/>
  <c r="L29" i="5"/>
  <c r="I29" i="5"/>
  <c r="F29" i="5"/>
  <c r="Q25" i="5"/>
  <c r="Q41" i="5" s="1"/>
  <c r="P25" i="5"/>
  <c r="P41" i="5" s="1"/>
  <c r="N25" i="5"/>
  <c r="N41" i="5" s="1"/>
  <c r="M25" i="5"/>
  <c r="M41" i="5" s="1"/>
  <c r="K25" i="5"/>
  <c r="K41" i="5" s="1"/>
  <c r="J25" i="5"/>
  <c r="J41" i="5" s="1"/>
  <c r="H25" i="5"/>
  <c r="H41" i="5" s="1"/>
  <c r="E25" i="5"/>
  <c r="E41" i="5" s="1"/>
  <c r="D25" i="5"/>
  <c r="D41" i="5" s="1"/>
  <c r="R24" i="5"/>
  <c r="O24" i="5"/>
  <c r="L24" i="5"/>
  <c r="I24" i="5"/>
  <c r="G24" i="5"/>
  <c r="F24" i="5"/>
  <c r="R23" i="5"/>
  <c r="O23" i="5"/>
  <c r="L23" i="5"/>
  <c r="G23" i="5"/>
  <c r="I23" i="5" s="1"/>
  <c r="F23" i="5"/>
  <c r="R22" i="5"/>
  <c r="O22" i="5"/>
  <c r="L22" i="5"/>
  <c r="I22" i="5"/>
  <c r="G22" i="5"/>
  <c r="F22" i="5"/>
  <c r="R21" i="5"/>
  <c r="O21" i="5"/>
  <c r="L21" i="5"/>
  <c r="G21" i="5"/>
  <c r="I21" i="5" s="1"/>
  <c r="F21" i="5"/>
  <c r="R20" i="5"/>
  <c r="O20" i="5"/>
  <c r="L20" i="5"/>
  <c r="I20" i="5"/>
  <c r="G20" i="5"/>
  <c r="F20" i="5"/>
  <c r="R19" i="5"/>
  <c r="O19" i="5"/>
  <c r="L19" i="5"/>
  <c r="G19" i="5"/>
  <c r="I19" i="5" s="1"/>
  <c r="F19" i="5"/>
  <c r="R18" i="5"/>
  <c r="O18" i="5"/>
  <c r="L18" i="5"/>
  <c r="I18" i="5"/>
  <c r="G18" i="5"/>
  <c r="D18" i="5"/>
  <c r="F18" i="5" s="1"/>
  <c r="R17" i="5"/>
  <c r="O17" i="5"/>
  <c r="L17" i="5"/>
  <c r="G17" i="5"/>
  <c r="I17" i="5" s="1"/>
  <c r="F17" i="5"/>
  <c r="R16" i="5"/>
  <c r="O16" i="5"/>
  <c r="L16" i="5"/>
  <c r="L25" i="5" s="1"/>
  <c r="L41" i="5" s="1"/>
  <c r="L42" i="5" s="1"/>
  <c r="G16" i="5"/>
  <c r="I16" i="5" s="1"/>
  <c r="F16" i="5"/>
  <c r="R15" i="5"/>
  <c r="R25" i="5" s="1"/>
  <c r="O15" i="5"/>
  <c r="O25" i="5" s="1"/>
  <c r="O41" i="5" s="1"/>
  <c r="O42" i="5" s="1"/>
  <c r="L15" i="5"/>
  <c r="G15" i="5"/>
  <c r="G25" i="5" s="1"/>
  <c r="G41" i="5" s="1"/>
  <c r="F15" i="5"/>
  <c r="F25" i="5" l="1"/>
  <c r="F41" i="5" s="1"/>
  <c r="F42" i="5" s="1"/>
  <c r="R41" i="5"/>
  <c r="R42" i="5" s="1"/>
  <c r="I15" i="5"/>
  <c r="I25" i="5" s="1"/>
  <c r="I41" i="5" s="1"/>
  <c r="I42" i="5" s="1"/>
  <c r="K40" i="4" l="1"/>
  <c r="Q39" i="4"/>
  <c r="N39" i="4"/>
  <c r="M39" i="4"/>
  <c r="G39" i="4"/>
  <c r="E39" i="4"/>
  <c r="D39" i="4"/>
  <c r="R38" i="4"/>
  <c r="O38" i="4"/>
  <c r="L38" i="4"/>
  <c r="H38" i="4"/>
  <c r="F38" i="4"/>
  <c r="R37" i="4"/>
  <c r="O37" i="4"/>
  <c r="L37" i="4"/>
  <c r="H37" i="4"/>
  <c r="F37" i="4"/>
  <c r="R36" i="4"/>
  <c r="O36" i="4"/>
  <c r="L36" i="4"/>
  <c r="H36" i="4"/>
  <c r="I36" i="4" s="1"/>
  <c r="F36" i="4"/>
  <c r="R35" i="4"/>
  <c r="R39" i="4" s="1"/>
  <c r="O35" i="4"/>
  <c r="O39" i="4" s="1"/>
  <c r="L35" i="4"/>
  <c r="L39" i="4" s="1"/>
  <c r="H35" i="4"/>
  <c r="F35" i="4"/>
  <c r="F39" i="4" s="1"/>
  <c r="R34" i="4"/>
  <c r="O34" i="4"/>
  <c r="L34" i="4"/>
  <c r="I34" i="4"/>
  <c r="H34" i="4"/>
  <c r="F34" i="4"/>
  <c r="R33" i="4"/>
  <c r="O33" i="4"/>
  <c r="L33" i="4"/>
  <c r="H33" i="4"/>
  <c r="F33" i="4"/>
  <c r="R32" i="4"/>
  <c r="O32" i="4"/>
  <c r="L32" i="4"/>
  <c r="H32" i="4"/>
  <c r="F32" i="4"/>
  <c r="R31" i="4"/>
  <c r="O31" i="4"/>
  <c r="L31" i="4"/>
  <c r="H31" i="4"/>
  <c r="F31" i="4"/>
  <c r="R30" i="4"/>
  <c r="O30" i="4"/>
  <c r="L30" i="4"/>
  <c r="H30" i="4"/>
  <c r="F30" i="4"/>
  <c r="R29" i="4"/>
  <c r="O29" i="4"/>
  <c r="L29" i="4"/>
  <c r="H29" i="4"/>
  <c r="F29" i="4"/>
  <c r="R28" i="4"/>
  <c r="O28" i="4"/>
  <c r="L28" i="4"/>
  <c r="H28" i="4"/>
  <c r="H39" i="4" s="1"/>
  <c r="F28" i="4"/>
  <c r="Q24" i="4"/>
  <c r="Q40" i="4" s="1"/>
  <c r="P24" i="4"/>
  <c r="P40" i="4" s="1"/>
  <c r="N24" i="4"/>
  <c r="N40" i="4" s="1"/>
  <c r="M24" i="4"/>
  <c r="M40" i="4" s="1"/>
  <c r="L24" i="4"/>
  <c r="L40" i="4" s="1"/>
  <c r="L41" i="4" s="1"/>
  <c r="K24" i="4"/>
  <c r="J24" i="4"/>
  <c r="J40" i="4" s="1"/>
  <c r="H24" i="4"/>
  <c r="H40" i="4" s="1"/>
  <c r="E24" i="4"/>
  <c r="E40" i="4" s="1"/>
  <c r="D24" i="4"/>
  <c r="D40" i="4" s="1"/>
  <c r="R23" i="4"/>
  <c r="O23" i="4"/>
  <c r="L23" i="4"/>
  <c r="I23" i="4"/>
  <c r="G23" i="4"/>
  <c r="F23" i="4"/>
  <c r="R22" i="4"/>
  <c r="O22" i="4"/>
  <c r="L22" i="4"/>
  <c r="G22" i="4"/>
  <c r="I22" i="4" s="1"/>
  <c r="F22" i="4"/>
  <c r="R21" i="4"/>
  <c r="O21" i="4"/>
  <c r="L21" i="4"/>
  <c r="I21" i="4"/>
  <c r="G21" i="4"/>
  <c r="F21" i="4"/>
  <c r="R20" i="4"/>
  <c r="O20" i="4"/>
  <c r="L20" i="4"/>
  <c r="G20" i="4"/>
  <c r="I20" i="4" s="1"/>
  <c r="F20" i="4"/>
  <c r="R19" i="4"/>
  <c r="O19" i="4"/>
  <c r="L19" i="4"/>
  <c r="I19" i="4"/>
  <c r="G19" i="4"/>
  <c r="F19" i="4"/>
  <c r="R18" i="4"/>
  <c r="O18" i="4"/>
  <c r="L18" i="4"/>
  <c r="G18" i="4"/>
  <c r="I18" i="4" s="1"/>
  <c r="F18" i="4"/>
  <c r="R17" i="4"/>
  <c r="O17" i="4"/>
  <c r="L17" i="4"/>
  <c r="I17" i="4"/>
  <c r="G17" i="4"/>
  <c r="F17" i="4"/>
  <c r="R16" i="4"/>
  <c r="O16" i="4"/>
  <c r="L16" i="4"/>
  <c r="G16" i="4"/>
  <c r="I16" i="4" s="1"/>
  <c r="F16" i="4"/>
  <c r="R15" i="4"/>
  <c r="R24" i="4" s="1"/>
  <c r="O15" i="4"/>
  <c r="O24" i="4" s="1"/>
  <c r="L15" i="4"/>
  <c r="I15" i="4"/>
  <c r="G15" i="4"/>
  <c r="G24" i="4" s="1"/>
  <c r="G40" i="4" s="1"/>
  <c r="F15" i="4"/>
  <c r="F24" i="4" s="1"/>
  <c r="F40" i="4" s="1"/>
  <c r="F41" i="4" s="1"/>
  <c r="O40" i="4" l="1"/>
  <c r="O41" i="4" s="1"/>
  <c r="R40" i="4"/>
  <c r="R41" i="4" s="1"/>
  <c r="I24" i="4"/>
  <c r="I39" i="4"/>
  <c r="I28" i="4"/>
  <c r="I40" i="4" l="1"/>
  <c r="I41" i="4" s="1"/>
  <c r="P71" i="3" l="1"/>
  <c r="M71" i="3"/>
  <c r="J71" i="3"/>
  <c r="D71" i="3"/>
  <c r="G66" i="3"/>
  <c r="G71" i="3" s="1"/>
  <c r="D66" i="3"/>
  <c r="P51" i="3"/>
  <c r="M51" i="3"/>
  <c r="R40" i="3"/>
  <c r="Q40" i="3"/>
  <c r="P40" i="3"/>
  <c r="N40" i="3"/>
  <c r="M40" i="3"/>
  <c r="K40" i="3"/>
  <c r="J40" i="3"/>
  <c r="G40" i="3"/>
  <c r="E40" i="3"/>
  <c r="D40" i="3"/>
  <c r="R39" i="3"/>
  <c r="O39" i="3"/>
  <c r="L39" i="3"/>
  <c r="H39" i="3"/>
  <c r="I39" i="3" s="1"/>
  <c r="F39" i="3"/>
  <c r="R38" i="3"/>
  <c r="O38" i="3"/>
  <c r="L38" i="3"/>
  <c r="I38" i="3"/>
  <c r="H38" i="3"/>
  <c r="F38" i="3"/>
  <c r="R37" i="3"/>
  <c r="O37" i="3"/>
  <c r="O40" i="3" s="1"/>
  <c r="L37" i="3"/>
  <c r="H37" i="3"/>
  <c r="I37" i="3" s="1"/>
  <c r="F37" i="3"/>
  <c r="F40" i="3" s="1"/>
  <c r="R36" i="3"/>
  <c r="O36" i="3"/>
  <c r="L36" i="3"/>
  <c r="L40" i="3" s="1"/>
  <c r="I36" i="3"/>
  <c r="H36" i="3"/>
  <c r="F36" i="3"/>
  <c r="R35" i="3"/>
  <c r="O35" i="3"/>
  <c r="L35" i="3"/>
  <c r="H35" i="3"/>
  <c r="I35" i="3" s="1"/>
  <c r="F35" i="3"/>
  <c r="R34" i="3"/>
  <c r="O34" i="3"/>
  <c r="L34" i="3"/>
  <c r="I34" i="3"/>
  <c r="H34" i="3"/>
  <c r="F34" i="3"/>
  <c r="R33" i="3"/>
  <c r="O33" i="3"/>
  <c r="L33" i="3"/>
  <c r="H33" i="3"/>
  <c r="I33" i="3" s="1"/>
  <c r="F33" i="3"/>
  <c r="R32" i="3"/>
  <c r="O32" i="3"/>
  <c r="L32" i="3"/>
  <c r="I32" i="3"/>
  <c r="H32" i="3"/>
  <c r="F32" i="3"/>
  <c r="R31" i="3"/>
  <c r="O31" i="3"/>
  <c r="L31" i="3"/>
  <c r="H31" i="3"/>
  <c r="I31" i="3" s="1"/>
  <c r="F31" i="3"/>
  <c r="R30" i="3"/>
  <c r="O30" i="3"/>
  <c r="L30" i="3"/>
  <c r="I30" i="3"/>
  <c r="H30" i="3"/>
  <c r="F30" i="3"/>
  <c r="R29" i="3"/>
  <c r="O29" i="3"/>
  <c r="L29" i="3"/>
  <c r="H29" i="3"/>
  <c r="H40" i="3" s="1"/>
  <c r="F29" i="3"/>
  <c r="Q25" i="3"/>
  <c r="Q41" i="3" s="1"/>
  <c r="P25" i="3"/>
  <c r="P41" i="3" s="1"/>
  <c r="O25" i="3"/>
  <c r="N25" i="3"/>
  <c r="N41" i="3" s="1"/>
  <c r="M25" i="3"/>
  <c r="M41" i="3" s="1"/>
  <c r="K25" i="3"/>
  <c r="K41" i="3" s="1"/>
  <c r="J25" i="3"/>
  <c r="J41" i="3" s="1"/>
  <c r="H25" i="3"/>
  <c r="H41" i="3" s="1"/>
  <c r="E25" i="3"/>
  <c r="E41" i="3" s="1"/>
  <c r="D25" i="3"/>
  <c r="D41" i="3" s="1"/>
  <c r="R24" i="3"/>
  <c r="O24" i="3"/>
  <c r="L24" i="3"/>
  <c r="G24" i="3"/>
  <c r="I24" i="3" s="1"/>
  <c r="F24" i="3"/>
  <c r="R23" i="3"/>
  <c r="O23" i="3"/>
  <c r="L23" i="3"/>
  <c r="G23" i="3"/>
  <c r="I23" i="3" s="1"/>
  <c r="F23" i="3"/>
  <c r="R22" i="3"/>
  <c r="O22" i="3"/>
  <c r="L22" i="3"/>
  <c r="G22" i="3"/>
  <c r="I22" i="3" s="1"/>
  <c r="F22" i="3"/>
  <c r="R21" i="3"/>
  <c r="O21" i="3"/>
  <c r="L21" i="3"/>
  <c r="G21" i="3"/>
  <c r="I21" i="3" s="1"/>
  <c r="F21" i="3"/>
  <c r="R20" i="3"/>
  <c r="O20" i="3"/>
  <c r="L20" i="3"/>
  <c r="G20" i="3"/>
  <c r="I20" i="3" s="1"/>
  <c r="F20" i="3"/>
  <c r="R19" i="3"/>
  <c r="O19" i="3"/>
  <c r="L19" i="3"/>
  <c r="G19" i="3"/>
  <c r="I19" i="3" s="1"/>
  <c r="F19" i="3"/>
  <c r="R18" i="3"/>
  <c r="O18" i="3"/>
  <c r="L18" i="3"/>
  <c r="G18" i="3"/>
  <c r="I18" i="3" s="1"/>
  <c r="F18" i="3"/>
  <c r="R17" i="3"/>
  <c r="O17" i="3"/>
  <c r="L17" i="3"/>
  <c r="G17" i="3"/>
  <c r="I17" i="3" s="1"/>
  <c r="F17" i="3"/>
  <c r="R16" i="3"/>
  <c r="O16" i="3"/>
  <c r="L16" i="3"/>
  <c r="G16" i="3"/>
  <c r="I16" i="3" s="1"/>
  <c r="F16" i="3"/>
  <c r="R15" i="3"/>
  <c r="R25" i="3" s="1"/>
  <c r="R41" i="3" s="1"/>
  <c r="R42" i="3" s="1"/>
  <c r="O15" i="3"/>
  <c r="L15" i="3"/>
  <c r="L25" i="3" s="1"/>
  <c r="L41" i="3" s="1"/>
  <c r="L42" i="3" s="1"/>
  <c r="G15" i="3"/>
  <c r="I15" i="3" s="1"/>
  <c r="F15" i="3"/>
  <c r="F25" i="3" s="1"/>
  <c r="F41" i="3" s="1"/>
  <c r="F42" i="3" s="1"/>
  <c r="I25" i="3" l="1"/>
  <c r="O41" i="3"/>
  <c r="O42" i="3" s="1"/>
  <c r="I29" i="3"/>
  <c r="I40" i="3" s="1"/>
  <c r="G25" i="3"/>
  <c r="G41" i="3" s="1"/>
  <c r="I41" i="3" l="1"/>
  <c r="I42" i="3" s="1"/>
  <c r="N43" i="2" l="1"/>
  <c r="K43" i="2"/>
  <c r="J43" i="2"/>
  <c r="Q42" i="2"/>
  <c r="P42" i="2"/>
  <c r="N42" i="2"/>
  <c r="M42" i="2"/>
  <c r="G42" i="2"/>
  <c r="E42" i="2"/>
  <c r="D42" i="2"/>
  <c r="R41" i="2"/>
  <c r="O41" i="2"/>
  <c r="L41" i="2"/>
  <c r="H41" i="2"/>
  <c r="I41" i="2" s="1"/>
  <c r="F41" i="2"/>
  <c r="R40" i="2"/>
  <c r="O40" i="2"/>
  <c r="L40" i="2"/>
  <c r="I40" i="2"/>
  <c r="F40" i="2"/>
  <c r="R39" i="2"/>
  <c r="O39" i="2"/>
  <c r="L39" i="2"/>
  <c r="H39" i="2"/>
  <c r="I39" i="2" s="1"/>
  <c r="F39" i="2"/>
  <c r="R38" i="2"/>
  <c r="O38" i="2"/>
  <c r="L38" i="2"/>
  <c r="I38" i="2"/>
  <c r="H38" i="2"/>
  <c r="F38" i="2"/>
  <c r="R37" i="2"/>
  <c r="R42" i="2" s="1"/>
  <c r="O37" i="2"/>
  <c r="O42" i="2" s="1"/>
  <c r="L37" i="2"/>
  <c r="L42" i="2" s="1"/>
  <c r="H37" i="2"/>
  <c r="I37" i="2" s="1"/>
  <c r="F37" i="2"/>
  <c r="F42" i="2" s="1"/>
  <c r="R36" i="2"/>
  <c r="O36" i="2"/>
  <c r="L36" i="2"/>
  <c r="I36" i="2"/>
  <c r="H36" i="2"/>
  <c r="F36" i="2"/>
  <c r="R35" i="2"/>
  <c r="O35" i="2"/>
  <c r="L35" i="2"/>
  <c r="H35" i="2"/>
  <c r="I35" i="2" s="1"/>
  <c r="F35" i="2"/>
  <c r="R34" i="2"/>
  <c r="O34" i="2"/>
  <c r="L34" i="2"/>
  <c r="I34" i="2"/>
  <c r="H34" i="2"/>
  <c r="F34" i="2"/>
  <c r="R33" i="2"/>
  <c r="O33" i="2"/>
  <c r="L33" i="2"/>
  <c r="I33" i="2"/>
  <c r="F33" i="2"/>
  <c r="R32" i="2"/>
  <c r="O32" i="2"/>
  <c r="L32" i="2"/>
  <c r="I32" i="2"/>
  <c r="F32" i="2"/>
  <c r="L31" i="2"/>
  <c r="I31" i="2"/>
  <c r="F31" i="2"/>
  <c r="R30" i="2"/>
  <c r="O30" i="2"/>
  <c r="L30" i="2"/>
  <c r="H30" i="2"/>
  <c r="I30" i="2" s="1"/>
  <c r="F30" i="2"/>
  <c r="R29" i="2"/>
  <c r="O29" i="2"/>
  <c r="L29" i="2"/>
  <c r="H29" i="2"/>
  <c r="I29" i="2" s="1"/>
  <c r="F29" i="2"/>
  <c r="R28" i="2"/>
  <c r="O28" i="2"/>
  <c r="L28" i="2"/>
  <c r="H28" i="2"/>
  <c r="H42" i="2" s="1"/>
  <c r="F28" i="2"/>
  <c r="Q24" i="2"/>
  <c r="Q43" i="2" s="1"/>
  <c r="P24" i="2"/>
  <c r="P43" i="2" s="1"/>
  <c r="N24" i="2"/>
  <c r="M24" i="2"/>
  <c r="M43" i="2" s="1"/>
  <c r="L24" i="2"/>
  <c r="L43" i="2" s="1"/>
  <c r="L44" i="2" s="1"/>
  <c r="K24" i="2"/>
  <c r="J24" i="2"/>
  <c r="H24" i="2"/>
  <c r="H43" i="2" s="1"/>
  <c r="E24" i="2"/>
  <c r="E43" i="2" s="1"/>
  <c r="D24" i="2"/>
  <c r="D43" i="2" s="1"/>
  <c r="R23" i="2"/>
  <c r="O23" i="2"/>
  <c r="L23" i="2"/>
  <c r="I23" i="2"/>
  <c r="G23" i="2"/>
  <c r="F23" i="2"/>
  <c r="R22" i="2"/>
  <c r="O22" i="2"/>
  <c r="L22" i="2"/>
  <c r="G22" i="2"/>
  <c r="I22" i="2" s="1"/>
  <c r="F22" i="2"/>
  <c r="R21" i="2"/>
  <c r="O21" i="2"/>
  <c r="L21" i="2"/>
  <c r="I21" i="2"/>
  <c r="G21" i="2"/>
  <c r="F21" i="2"/>
  <c r="R20" i="2"/>
  <c r="O20" i="2"/>
  <c r="L20" i="2"/>
  <c r="G20" i="2"/>
  <c r="I20" i="2" s="1"/>
  <c r="F20" i="2"/>
  <c r="R19" i="2"/>
  <c r="O19" i="2"/>
  <c r="L19" i="2"/>
  <c r="I19" i="2"/>
  <c r="G19" i="2"/>
  <c r="F19" i="2"/>
  <c r="R18" i="2"/>
  <c r="O18" i="2"/>
  <c r="L18" i="2"/>
  <c r="G18" i="2"/>
  <c r="I18" i="2" s="1"/>
  <c r="F18" i="2"/>
  <c r="R17" i="2"/>
  <c r="O17" i="2"/>
  <c r="L17" i="2"/>
  <c r="I17" i="2"/>
  <c r="G17" i="2"/>
  <c r="F17" i="2"/>
  <c r="R16" i="2"/>
  <c r="R24" i="2" s="1"/>
  <c r="O16" i="2"/>
  <c r="L16" i="2"/>
  <c r="G16" i="2"/>
  <c r="I16" i="2" s="1"/>
  <c r="F16" i="2"/>
  <c r="R15" i="2"/>
  <c r="O15" i="2"/>
  <c r="O24" i="2" s="1"/>
  <c r="O43" i="2" s="1"/>
  <c r="O44" i="2" s="1"/>
  <c r="L15" i="2"/>
  <c r="I15" i="2"/>
  <c r="G15" i="2"/>
  <c r="G24" i="2" s="1"/>
  <c r="G43" i="2" s="1"/>
  <c r="F15" i="2"/>
  <c r="F24" i="2" s="1"/>
  <c r="F43" i="2" s="1"/>
  <c r="F44" i="2" s="1"/>
  <c r="I24" i="2" l="1"/>
  <c r="R43" i="2"/>
  <c r="R44" i="2" s="1"/>
  <c r="I28" i="2"/>
  <c r="I42" i="2" s="1"/>
  <c r="I43" i="2" l="1"/>
  <c r="I44" i="2" s="1"/>
  <c r="D57" i="1" l="1"/>
  <c r="G54" i="1"/>
  <c r="D54" i="1"/>
  <c r="G53" i="1"/>
  <c r="D53" i="1"/>
  <c r="G52" i="1"/>
  <c r="D52" i="1"/>
  <c r="J51" i="1"/>
  <c r="G51" i="1"/>
  <c r="D51" i="1"/>
  <c r="Q39" i="1"/>
  <c r="N39" i="1"/>
  <c r="E39" i="1"/>
  <c r="P38" i="1"/>
  <c r="R38" i="1" s="1"/>
  <c r="M38" i="1"/>
  <c r="O38" i="1" s="1"/>
  <c r="J38" i="1"/>
  <c r="L38" i="1" s="1"/>
  <c r="H38" i="1"/>
  <c r="I38" i="1" s="1"/>
  <c r="G38" i="1"/>
  <c r="F38" i="1"/>
  <c r="D38" i="1"/>
  <c r="R37" i="1"/>
  <c r="O37" i="1"/>
  <c r="L37" i="1"/>
  <c r="J37" i="1"/>
  <c r="I37" i="1"/>
  <c r="H37" i="1"/>
  <c r="G37" i="1"/>
  <c r="D37" i="1"/>
  <c r="F37" i="1" s="1"/>
  <c r="R36" i="1"/>
  <c r="O36" i="1"/>
  <c r="J36" i="1"/>
  <c r="L36" i="1" s="1"/>
  <c r="H36" i="1"/>
  <c r="G36" i="1"/>
  <c r="I36" i="1" s="1"/>
  <c r="F36" i="1"/>
  <c r="D36" i="1"/>
  <c r="R35" i="1"/>
  <c r="P35" i="1"/>
  <c r="O35" i="1"/>
  <c r="O39" i="1" s="1"/>
  <c r="M35" i="1"/>
  <c r="L35" i="1"/>
  <c r="J35" i="1"/>
  <c r="I35" i="1"/>
  <c r="H35" i="1"/>
  <c r="G35" i="1"/>
  <c r="D35" i="1"/>
  <c r="F35" i="1" s="1"/>
  <c r="P34" i="1"/>
  <c r="R34" i="1" s="1"/>
  <c r="M34" i="1"/>
  <c r="O34" i="1" s="1"/>
  <c r="J34" i="1"/>
  <c r="L34" i="1" s="1"/>
  <c r="H34" i="1"/>
  <c r="G34" i="1"/>
  <c r="I34" i="1" s="1"/>
  <c r="F34" i="1"/>
  <c r="D34" i="1"/>
  <c r="R33" i="1"/>
  <c r="P33" i="1"/>
  <c r="O33" i="1"/>
  <c r="M33" i="1"/>
  <c r="L33" i="1"/>
  <c r="J33" i="1"/>
  <c r="H33" i="1"/>
  <c r="G33" i="1"/>
  <c r="I33" i="1" s="1"/>
  <c r="D33" i="1"/>
  <c r="F33" i="1" s="1"/>
  <c r="P32" i="1"/>
  <c r="R32" i="1" s="1"/>
  <c r="M32" i="1"/>
  <c r="O32" i="1" s="1"/>
  <c r="J32" i="1"/>
  <c r="L32" i="1" s="1"/>
  <c r="H32" i="1"/>
  <c r="G32" i="1"/>
  <c r="I32" i="1" s="1"/>
  <c r="F32" i="1"/>
  <c r="D32" i="1"/>
  <c r="R31" i="1"/>
  <c r="P31" i="1"/>
  <c r="O31" i="1"/>
  <c r="M31" i="1"/>
  <c r="L31" i="1"/>
  <c r="J31" i="1"/>
  <c r="I31" i="1"/>
  <c r="H31" i="1"/>
  <c r="G31" i="1"/>
  <c r="D31" i="1"/>
  <c r="F31" i="1" s="1"/>
  <c r="R30" i="1"/>
  <c r="O30" i="1"/>
  <c r="J30" i="1"/>
  <c r="L30" i="1" s="1"/>
  <c r="H30" i="1"/>
  <c r="G30" i="1"/>
  <c r="I30" i="1" s="1"/>
  <c r="F30" i="1"/>
  <c r="D30" i="1"/>
  <c r="R29" i="1"/>
  <c r="P29" i="1"/>
  <c r="P39" i="1" s="1"/>
  <c r="O29" i="1"/>
  <c r="M29" i="1"/>
  <c r="L29" i="1"/>
  <c r="J29" i="1"/>
  <c r="I29" i="1"/>
  <c r="H29" i="1"/>
  <c r="G29" i="1"/>
  <c r="D29" i="1"/>
  <c r="F29" i="1" s="1"/>
  <c r="R28" i="1"/>
  <c r="O28" i="1"/>
  <c r="J28" i="1"/>
  <c r="J39" i="1" s="1"/>
  <c r="H28" i="1"/>
  <c r="H39" i="1" s="1"/>
  <c r="G28" i="1"/>
  <c r="G39" i="1" s="1"/>
  <c r="F28" i="1"/>
  <c r="D28" i="1"/>
  <c r="R24" i="1"/>
  <c r="Q24" i="1"/>
  <c r="Q40" i="1" s="1"/>
  <c r="P24" i="1"/>
  <c r="P40" i="1" s="1"/>
  <c r="N24" i="1"/>
  <c r="N40" i="1" s="1"/>
  <c r="M24" i="1"/>
  <c r="K24" i="1"/>
  <c r="K40" i="1" s="1"/>
  <c r="H24" i="1"/>
  <c r="H40" i="1" s="1"/>
  <c r="E24" i="1"/>
  <c r="E40" i="1" s="1"/>
  <c r="R23" i="1"/>
  <c r="O23" i="1"/>
  <c r="J23" i="1"/>
  <c r="L23" i="1" s="1"/>
  <c r="G23" i="1"/>
  <c r="I23" i="1" s="1"/>
  <c r="D23" i="1"/>
  <c r="F23" i="1" s="1"/>
  <c r="R22" i="1"/>
  <c r="O22" i="1"/>
  <c r="J22" i="1"/>
  <c r="L22" i="1" s="1"/>
  <c r="G22" i="1"/>
  <c r="I22" i="1" s="1"/>
  <c r="D22" i="1"/>
  <c r="F22" i="1" s="1"/>
  <c r="R21" i="1"/>
  <c r="O21" i="1"/>
  <c r="J21" i="1"/>
  <c r="L21" i="1" s="1"/>
  <c r="G21" i="1"/>
  <c r="I21" i="1" s="1"/>
  <c r="D21" i="1"/>
  <c r="F21" i="1" s="1"/>
  <c r="R20" i="1"/>
  <c r="O20" i="1"/>
  <c r="J20" i="1"/>
  <c r="L20" i="1" s="1"/>
  <c r="G20" i="1"/>
  <c r="I20" i="1" s="1"/>
  <c r="D20" i="1"/>
  <c r="F20" i="1" s="1"/>
  <c r="R19" i="1"/>
  <c r="O19" i="1"/>
  <c r="J19" i="1"/>
  <c r="L19" i="1" s="1"/>
  <c r="G19" i="1"/>
  <c r="I19" i="1" s="1"/>
  <c r="D19" i="1"/>
  <c r="F19" i="1" s="1"/>
  <c r="R18" i="1"/>
  <c r="O18" i="1"/>
  <c r="J18" i="1"/>
  <c r="L18" i="1" s="1"/>
  <c r="G18" i="1"/>
  <c r="I18" i="1" s="1"/>
  <c r="D18" i="1"/>
  <c r="F18" i="1" s="1"/>
  <c r="R17" i="1"/>
  <c r="O17" i="1"/>
  <c r="J17" i="1"/>
  <c r="L17" i="1" s="1"/>
  <c r="G17" i="1"/>
  <c r="I17" i="1" s="1"/>
  <c r="D17" i="1"/>
  <c r="F17" i="1" s="1"/>
  <c r="R16" i="1"/>
  <c r="O16" i="1"/>
  <c r="J16" i="1"/>
  <c r="L16" i="1" s="1"/>
  <c r="G16" i="1"/>
  <c r="I16" i="1" s="1"/>
  <c r="D16" i="1"/>
  <c r="F16" i="1" s="1"/>
  <c r="R15" i="1"/>
  <c r="O15" i="1"/>
  <c r="O24" i="1" s="1"/>
  <c r="J15" i="1"/>
  <c r="J24" i="1" s="1"/>
  <c r="G15" i="1"/>
  <c r="G24" i="1" s="1"/>
  <c r="G40" i="1" s="1"/>
  <c r="D15" i="1"/>
  <c r="F15" i="1" s="1"/>
  <c r="I39" i="1" l="1"/>
  <c r="J40" i="1"/>
  <c r="F39" i="1"/>
  <c r="O40" i="1"/>
  <c r="O41" i="1" s="1"/>
  <c r="R39" i="1"/>
  <c r="R40" i="1" s="1"/>
  <c r="R41" i="1" s="1"/>
  <c r="F24" i="1"/>
  <c r="F40" i="1" s="1"/>
  <c r="F41" i="1" s="1"/>
  <c r="D24" i="1"/>
  <c r="D40" i="1" s="1"/>
  <c r="D39" i="1"/>
  <c r="M39" i="1"/>
  <c r="M40" i="1" s="1"/>
  <c r="L15" i="1"/>
  <c r="L24" i="1" s="1"/>
  <c r="L28" i="1"/>
  <c r="L39" i="1" s="1"/>
  <c r="I15" i="1"/>
  <c r="I24" i="1" s="1"/>
  <c r="I28" i="1"/>
  <c r="L40" i="1" l="1"/>
  <c r="L41" i="1" s="1"/>
  <c r="I40" i="1"/>
  <c r="I41" i="1" s="1"/>
</calcChain>
</file>

<file path=xl/comments1.xml><?xml version="1.0" encoding="utf-8"?>
<comments xmlns="http://schemas.openxmlformats.org/spreadsheetml/2006/main">
  <authors>
    <author>vbuchtova</author>
  </authors>
  <commentList>
    <comment ref="J45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zatím jsem neobdržela od odboru interní audit odpisy - začlenění výzvy 92 - učebny přírodních věd</t>
        </r>
      </text>
    </comment>
    <comment ref="M62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předpoklad navýšení od 1.1.2026  podle rozhodnutí vlády - v mimimální sazbě 5%</t>
        </r>
      </text>
    </comment>
  </commentList>
</comments>
</file>

<file path=xl/sharedStrings.xml><?xml version="1.0" encoding="utf-8"?>
<sst xmlns="http://schemas.openxmlformats.org/spreadsheetml/2006/main" count="3039" uniqueCount="207">
  <si>
    <t>Střednědobý výhled hospodaření příspěvkové organizace na období let 2027-2028</t>
  </si>
  <si>
    <t>Název organizace:</t>
  </si>
  <si>
    <t>Chomutovská knihovna, příspěvková organizace</t>
  </si>
  <si>
    <t>IČO:</t>
  </si>
  <si>
    <t>00360589</t>
  </si>
  <si>
    <t>Sídlo:</t>
  </si>
  <si>
    <t>Palackého 4995, 430 01 Chomutov</t>
  </si>
  <si>
    <t xml:space="preserve">Poř.č. řádku </t>
  </si>
  <si>
    <t>Ukazatel</t>
  </si>
  <si>
    <t>Skutečnost 2024</t>
  </si>
  <si>
    <t>Plán 2025</t>
  </si>
  <si>
    <t>Požadavek na rozpočet 2026</t>
  </si>
  <si>
    <t>Výhled rozpočtu 2027</t>
  </si>
  <si>
    <t>Výhled rozpočtu 2028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</si>
  <si>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</si>
  <si>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</si>
  <si>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</si>
  <si>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</si>
  <si>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</si>
  <si>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</si>
  <si>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</si>
  <si>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</si>
  <si>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</si>
  <si>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</si>
  <si>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</si>
  <si>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</si>
  <si>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</si>
  <si>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</si>
  <si>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</si>
  <si>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</si>
  <si>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</si>
  <si>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</si>
  <si>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</si>
  <si>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</si>
  <si>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</si>
  <si>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</si>
  <si>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</si>
  <si>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</si>
  <si>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</si>
  <si>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</si>
  <si>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</si>
  <si>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</si>
  <si>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</si>
  <si>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</si>
  <si>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</si>
  <si>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</si>
  <si>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</si>
  <si>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</si>
  <si>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</si>
  <si>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</si>
  <si>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</si>
  <si>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</si>
  <si>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</si>
  <si>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</si>
  <si>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</si>
  <si>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</si>
  <si>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</si>
  <si>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</si>
  <si>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</si>
  <si>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</si>
  <si>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</si>
  <si>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</si>
  <si>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</si>
  <si>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</si>
  <si>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</si>
  <si>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</si>
  <si>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</si>
  <si>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</si>
  <si>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</si>
  <si>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</si>
  <si>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</si>
  <si>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</si>
  <si>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</si>
  <si>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</si>
  <si>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</si>
  <si>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</si>
  <si>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</si>
  <si>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</si>
  <si>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</si>
  <si>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</si>
  <si>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</si>
  <si>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</si>
  <si>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</si>
  <si>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</si>
  <si>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</si>
  <si>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</si>
  <si>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</si>
  <si>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</si>
  <si>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</si>
  <si>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</si>
  <si>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</si>
  <si>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</si>
  <si>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</si>
  <si>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</si>
  <si>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</si>
  <si>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</si>
  <si>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Mgr. Bedřich Fryč</t>
  </si>
  <si>
    <t>Podpis:</t>
  </si>
  <si>
    <t>Městské lesy Chomutov, příspěvková organizace</t>
  </si>
  <si>
    <t>46790080</t>
  </si>
  <si>
    <t>Hora Svatého Šebestiána 90, 431 82</t>
  </si>
  <si>
    <t>Prodané zboží</t>
  </si>
  <si>
    <t>Aktivace oběžného majetku</t>
  </si>
  <si>
    <t>22.</t>
  </si>
  <si>
    <t>Tvorba a zúčtování rezerv</t>
  </si>
  <si>
    <t>24.</t>
  </si>
  <si>
    <t>Petr Markes, ředitel</t>
  </si>
  <si>
    <t>Mateřská škola Chomutov, příspěvková organizace</t>
  </si>
  <si>
    <t>72744260</t>
  </si>
  <si>
    <t>Jiráskova 4335, 430 03  Chomutov</t>
  </si>
  <si>
    <t>3.a</t>
  </si>
  <si>
    <t>Účelový příspěvek zřizovatele - nepedagogičtí pracovníci - ÚZ 707</t>
  </si>
  <si>
    <t>Počet zaměstnanců</t>
  </si>
  <si>
    <t>- z toho nepedagogických pracovníků</t>
  </si>
  <si>
    <t>ÚZ 707 - nepedagogičtí pracovníci + ONIV</t>
  </si>
  <si>
    <t>- platy nepedagogických pracovníků</t>
  </si>
  <si>
    <t>- odvody sociálního a zdravotního pojištění</t>
  </si>
  <si>
    <t>- ostatní osobní nájklady (DPP, DPČ, aj.)</t>
  </si>
  <si>
    <t>- příděl do FKSP</t>
  </si>
  <si>
    <t>- ONIV</t>
  </si>
  <si>
    <t>a) výdaje na učební pomůcky, školní potřeby a učebnice</t>
  </si>
  <si>
    <t>b) výdaje na další vzdělávání pedagogických pracovníků</t>
  </si>
  <si>
    <t>c) výdaje školy na dopravu při akcích dle RVP</t>
  </si>
  <si>
    <t>d) ostatní</t>
  </si>
  <si>
    <t>Celkem</t>
  </si>
  <si>
    <t>Ing. Jitka Svobodová</t>
  </si>
  <si>
    <t>Bc. Eliška Smetanová</t>
  </si>
  <si>
    <t>Sociální služby Chomutov, příspěvková organizace</t>
  </si>
  <si>
    <t>46789944</t>
  </si>
  <si>
    <t>Písečná 5030, 43004 Chomutov</t>
  </si>
  <si>
    <t>Očekáváme meziroční nárůst nákladů v roce 2027 o 5% a v roce 2028 o 3 %.</t>
  </si>
  <si>
    <t>Mgr. Alena Tölgová</t>
  </si>
  <si>
    <t>Středisko volného času Domeček Chomutov, příspěvková organizace</t>
  </si>
  <si>
    <t>71294147</t>
  </si>
  <si>
    <t>Jiráskova 4140, 430 03  Chomutov</t>
  </si>
  <si>
    <t>Technické služby města Chomutova, příspěvková organizace</t>
  </si>
  <si>
    <t>náměstí 1. máje 89, 43001 Chomutov</t>
  </si>
  <si>
    <t>Ing. Zbyněk Koblížek</t>
  </si>
  <si>
    <t>Zoopark Chomutov, p.o.</t>
  </si>
  <si>
    <t>00379719</t>
  </si>
  <si>
    <t>Přemyslova 259, Chomutov</t>
  </si>
  <si>
    <t>Ing. Tomáš Ondrášek, ředitel organizace</t>
  </si>
  <si>
    <t>Sestavil:</t>
  </si>
  <si>
    <t>Vaitová Eva, správce rozpočtu</t>
  </si>
  <si>
    <t>Základní škola a Mateřská škola, Chomutov, 17. listopadu 4728, příspěvková organizace</t>
  </si>
  <si>
    <t>46789791</t>
  </si>
  <si>
    <t>17. listopadu 4728, 430 04 Chomutov</t>
  </si>
  <si>
    <t xml:space="preserve">Sestavil: </t>
  </si>
  <si>
    <t>Jana Tučková</t>
  </si>
  <si>
    <t>Mgr. Hana Horská</t>
  </si>
  <si>
    <t>Základní škola speciální a Mateřská škola Chomutov, Palachova 4881, 430 03 Chomutov, příspěvková organizace</t>
  </si>
  <si>
    <t>72744341</t>
  </si>
  <si>
    <t>Palachova 4881, 430 03 Chomutov</t>
  </si>
  <si>
    <t>- ostatní osobní náklady (DPP, DPČ, aj.)</t>
  </si>
  <si>
    <t>Mgr. Sejnová Jana</t>
  </si>
  <si>
    <t>Základní škola Chomutov, Akademika Heyrovského 4539</t>
  </si>
  <si>
    <t>46789758</t>
  </si>
  <si>
    <t>Akademika Heyrovského 4539</t>
  </si>
  <si>
    <t xml:space="preserve"> </t>
  </si>
  <si>
    <t>Ve střednědobém výhledu byly pouze navýšeny každoročně mzdy a ostatní náklady jsou vyšší, neboť škola bude zapojena do Projektu OP JAK 2.</t>
  </si>
  <si>
    <t>Alena Bažantová</t>
  </si>
  <si>
    <t>Mgr. Monika Margitičová</t>
  </si>
  <si>
    <t>Základní škola Chomutov, Březenecká 4679</t>
  </si>
  <si>
    <t>Březenecká 4679, Chomutov, 43004</t>
  </si>
  <si>
    <t>Odvod zřizovateli zatím v původní výši- čekám na zpracování z odboru interní audit na navýšení za výzvu 92 - učebny přírodních věd -bude aktualizováno až při jednání o rozpočtu</t>
  </si>
  <si>
    <t>UZ 707 rok 2027 a 2028 navýšení o 5% dle předpokladu minimálního % navýšení mezd NePP - dle případné schválené varianty od 1.1.2026</t>
  </si>
  <si>
    <t>18.9.2025, Zpracoval: Bc. Michaela Adamová</t>
  </si>
  <si>
    <t>Ing. Vladimíra Milt Nováková</t>
  </si>
  <si>
    <t>Základní škola Chomutov, Hornická 4387</t>
  </si>
  <si>
    <t>46789723</t>
  </si>
  <si>
    <t>Hornická 4387, Chomutov 43003</t>
  </si>
  <si>
    <t>Ing. Martina Črepová</t>
  </si>
  <si>
    <t>Mgr. Ivana Dudková</t>
  </si>
  <si>
    <t>Základní škola , Kadaňská 2334,  430 03 Chomutov</t>
  </si>
  <si>
    <t>46789707</t>
  </si>
  <si>
    <t>Kadaňská 2334, 430 03 Chomutov</t>
  </si>
  <si>
    <t>Novotná</t>
  </si>
  <si>
    <t>Mgr. Zahálková</t>
  </si>
  <si>
    <t>Základní škola Chomutov, Na Příkopech 895</t>
  </si>
  <si>
    <t>46789685</t>
  </si>
  <si>
    <t>Na Příkopech 895, Chomutov</t>
  </si>
  <si>
    <t>RF ze zlepšeného HV</t>
  </si>
  <si>
    <t>Rezervní fond-projekty</t>
  </si>
  <si>
    <t>Miloslav Hons</t>
  </si>
  <si>
    <t>Základní škola Chomutov, Písečná 5144</t>
  </si>
  <si>
    <t>00831476</t>
  </si>
  <si>
    <t>Písečná 5144, 430 04 Chomutov</t>
  </si>
  <si>
    <t>Vzhledem k tomu, že i v dalších letech předpokládáme růst mezd u nepedagogicých pracovníků byly ve střednědobém výhledu na rok 2027  v UZ 707 navýšeny mzdové náklady ( platy, odvody, FKSP ) o 5 % oproti plánu na rok 2026 .</t>
  </si>
  <si>
    <t>V plánu na rok 2028 byly mzdové náklady ( platy, odvody, FKSP ) v UZ 707 navýšeny o dalších 5 %.</t>
  </si>
  <si>
    <t>Mgr.Miroslav Žalud</t>
  </si>
  <si>
    <t>Základní škola Chomutov, Školní 1480</t>
  </si>
  <si>
    <t>46789731</t>
  </si>
  <si>
    <t xml:space="preserve">Školní 1480/61, Chomutov </t>
  </si>
  <si>
    <t>V roce 2027 - bylo počítáno s navýšením platů NPP a zároveň navýšení cen u dodavatelů.</t>
  </si>
  <si>
    <t xml:space="preserve">Edita Drexlerová </t>
  </si>
  <si>
    <t xml:space="preserve">mgr Bc. Kateřina Burket </t>
  </si>
  <si>
    <t>Základní škola Chomutov, Zahradní 5265</t>
  </si>
  <si>
    <t>46789677</t>
  </si>
  <si>
    <t>Zahradní 5265</t>
  </si>
  <si>
    <t>Mgr. Libuše Slavíková</t>
  </si>
  <si>
    <t>Základní umělecká škola T. G. Masaryka Chomutov</t>
  </si>
  <si>
    <t>61345636</t>
  </si>
  <si>
    <t>Náměstí T. G. Masaryka 1626, 43001 Chomutov</t>
  </si>
  <si>
    <t xml:space="preserve">Výhled pro roky 2027 a 2028 byl sestaven dle předpokládaného nárůstu cen energií a mezdstátních zaměstnanců - ped. i neped. ,  a dle plánovaných odpisů. </t>
  </si>
  <si>
    <t xml:space="preserve">Vzhledem k plánované výši fondu investic, se škola může v letech 2026-2028 podílet na větší investici do rekonstrukce budovy, zejména do rekonstrukce zastaralých  sítí. Výše investice však předpokládá spoluúčast zřizovatele. </t>
  </si>
  <si>
    <t>Bc. Lenka Maříková</t>
  </si>
  <si>
    <t>Mgr. Karel Žižka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</si>
</sst>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476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3" fillId="2" borderId="0" xfId="0" applyFont="1" applyFill="1" applyProtection="1"/>
    <xf numFmtId="0" fontId="3" fillId="0" borderId="0" xfId="0" applyFont="1" applyFill="1" applyAlignment="1" applyProtection="1">
      <alignment horizontal="left"/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4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4" borderId="15" xfId="0" applyFont="1" applyFill="1" applyBorder="1" applyAlignment="1" applyProtection="1">
      <alignment vertical="center"/>
    </xf>
    <xf numFmtId="0" fontId="2" fillId="4" borderId="16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5" xfId="0" applyNumberFormat="1" applyFill="1" applyBorder="1" applyAlignment="1" applyProtection="1">
      <alignment horizontal="right"/>
      <protection locked="0"/>
    </xf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  <protection locked="0"/>
    </xf>
    <xf numFmtId="164" fontId="0" fillId="0" borderId="42" xfId="0" applyNumberFormat="1" applyFont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2" fillId="0" borderId="15" xfId="0" applyFont="1" applyFill="1" applyBorder="1" applyAlignment="1" applyProtection="1">
      <alignment horizontal="center"/>
    </xf>
    <xf numFmtId="0" fontId="2" fillId="4" borderId="13" xfId="0" applyFont="1" applyFill="1" applyBorder="1" applyProtection="1"/>
    <xf numFmtId="164" fontId="2" fillId="4" borderId="11" xfId="0" applyNumberFormat="1" applyFont="1" applyFill="1" applyBorder="1" applyAlignment="1" applyProtection="1">
      <alignment horizontal="right"/>
    </xf>
    <xf numFmtId="164" fontId="2" fillId="4" borderId="12" xfId="0" applyNumberFormat="1" applyFont="1" applyFill="1" applyBorder="1" applyAlignment="1" applyProtection="1">
      <alignment horizontal="right"/>
    </xf>
    <xf numFmtId="164" fontId="2" fillId="4" borderId="43" xfId="0" applyNumberFormat="1" applyFont="1" applyFill="1" applyBorder="1" applyAlignment="1" applyProtection="1">
      <alignment horizontal="right"/>
    </xf>
    <xf numFmtId="164" fontId="2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2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164" fontId="8" fillId="0" borderId="13" xfId="0" applyNumberFormat="1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164" fontId="8" fillId="0" borderId="45" xfId="0" applyNumberFormat="1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2" fillId="7" borderId="14" xfId="0" applyFont="1" applyFill="1" applyBorder="1" applyProtection="1"/>
    <xf numFmtId="164" fontId="2" fillId="7" borderId="17" xfId="0" applyNumberFormat="1" applyFont="1" applyFill="1" applyBorder="1" applyProtection="1"/>
    <xf numFmtId="164" fontId="2" fillId="7" borderId="15" xfId="0" applyNumberFormat="1" applyFont="1" applyFill="1" applyBorder="1" applyProtection="1"/>
    <xf numFmtId="164" fontId="2" fillId="7" borderId="14" xfId="0" applyNumberFormat="1" applyFont="1" applyFill="1" applyBorder="1" applyProtection="1"/>
    <xf numFmtId="164" fontId="2" fillId="7" borderId="22" xfId="0" applyNumberFormat="1" applyFont="1" applyFill="1" applyBorder="1" applyProtection="1"/>
    <xf numFmtId="164" fontId="2" fillId="7" borderId="19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4" fontId="9" fillId="9" borderId="51" xfId="0" applyNumberFormat="1" applyFont="1" applyFill="1" applyBorder="1" applyAlignment="1" applyProtection="1"/>
    <xf numFmtId="164" fontId="9" fillId="9" borderId="11" xfId="0" applyNumberFormat="1" applyFont="1" applyFill="1" applyBorder="1" applyAlignment="1" applyProtection="1"/>
    <xf numFmtId="165" fontId="9" fillId="9" borderId="41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164" fontId="2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2" fillId="12" borderId="12" xfId="0" applyFont="1" applyFill="1" applyBorder="1" applyAlignment="1" applyProtection="1">
      <alignment horizontal="left" vertical="center"/>
    </xf>
    <xf numFmtId="164" fontId="2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2" fillId="12" borderId="21" xfId="0" applyFont="1" applyFill="1" applyBorder="1" applyAlignment="1" applyProtection="1">
      <alignment horizontal="left" vertical="center"/>
    </xf>
    <xf numFmtId="164" fontId="2" fillId="0" borderId="53" xfId="0" applyNumberFormat="1" applyFont="1" applyFill="1" applyBorder="1" applyProtection="1"/>
    <xf numFmtId="164" fontId="2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/>
    </xf>
    <xf numFmtId="0" fontId="2" fillId="12" borderId="19" xfId="0" applyFont="1" applyFill="1" applyBorder="1" applyAlignment="1" applyProtection="1">
      <alignment horizontal="left" vertical="center"/>
    </xf>
    <xf numFmtId="164" fontId="2" fillId="0" borderId="54" xfId="0" applyNumberFormat="1" applyFont="1" applyFill="1" applyBorder="1" applyProtection="1">
      <protection locked="0"/>
    </xf>
    <xf numFmtId="164" fontId="2" fillId="0" borderId="22" xfId="0" applyNumberFormat="1" applyFont="1" applyFill="1" applyBorder="1" applyProtection="1">
      <protection locked="0"/>
    </xf>
    <xf numFmtId="0" fontId="2" fillId="12" borderId="34" xfId="0" applyFont="1" applyFill="1" applyBorder="1" applyProtection="1"/>
    <xf numFmtId="164" fontId="2" fillId="12" borderId="34" xfId="0" applyNumberFormat="1" applyFont="1" applyFill="1" applyBorder="1" applyAlignment="1" applyProtection="1">
      <alignment horizontal="center"/>
    </xf>
    <xf numFmtId="164" fontId="2" fillId="2" borderId="0" xfId="0" applyNumberFormat="1" applyFont="1" applyFill="1" applyBorder="1" applyAlignment="1" applyProtection="1">
      <alignment horizontal="center"/>
    </xf>
    <xf numFmtId="0" fontId="2" fillId="0" borderId="34" xfId="0" applyFont="1" applyFill="1" applyBorder="1" applyProtection="1"/>
    <xf numFmtId="164" fontId="2" fillId="0" borderId="34" xfId="0" applyNumberFormat="1" applyFont="1" applyFill="1" applyBorder="1" applyProtection="1"/>
    <xf numFmtId="164" fontId="2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2" fillId="0" borderId="34" xfId="0" applyNumberFormat="1" applyFont="1" applyFill="1" applyBorder="1" applyProtection="1">
      <protection locked="0"/>
    </xf>
    <xf numFmtId="0" fontId="2" fillId="12" borderId="44" xfId="0" applyFont="1" applyFill="1" applyBorder="1" applyAlignment="1" applyProtection="1">
      <alignment horizontal="left"/>
    </xf>
    <xf numFmtId="0" fontId="2" fillId="12" borderId="41" xfId="0" applyFont="1" applyFill="1" applyBorder="1" applyAlignment="1" applyProtection="1">
      <alignment horizontal="left"/>
    </xf>
    <xf numFmtId="164" fontId="2" fillId="0" borderId="41" xfId="0" applyNumberFormat="1" applyFont="1" applyFill="1" applyBorder="1" applyAlignment="1" applyProtection="1">
      <alignment horizontal="left"/>
      <protection locked="0"/>
    </xf>
    <xf numFmtId="0" fontId="0" fillId="0" borderId="41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2" fillId="0" borderId="56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2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2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2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left"/>
    </xf>
    <xf numFmtId="14" fontId="2" fillId="13" borderId="0" xfId="0" applyNumberFormat="1" applyFont="1" applyFill="1" applyBorder="1" applyAlignment="1" applyProtection="1">
      <alignment horizontal="left"/>
      <protection locked="0"/>
    </xf>
    <xf numFmtId="0" fontId="2" fillId="13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13" borderId="0" xfId="0" applyFont="1" applyFill="1" applyBorder="1" applyAlignment="1" applyProtection="1">
      <alignment horizontal="left"/>
    </xf>
    <xf numFmtId="10" fontId="0" fillId="0" borderId="0" xfId="0" applyNumberFormat="1" applyFont="1"/>
    <xf numFmtId="10" fontId="0" fillId="2" borderId="0" xfId="0" applyNumberFormat="1" applyFill="1"/>
    <xf numFmtId="0" fontId="3" fillId="2" borderId="0" xfId="0" applyFont="1" applyFill="1"/>
    <xf numFmtId="49" fontId="15" fillId="0" borderId="0" xfId="0" applyNumberFormat="1" applyFont="1" applyAlignment="1" applyProtection="1">
      <alignment horizontal="left"/>
      <protection locked="0"/>
    </xf>
    <xf numFmtId="49" fontId="4" fillId="2" borderId="0" xfId="0" applyNumberFormat="1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 applyProtection="1">
      <alignment horizontal="left"/>
      <protection locked="0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/>
    <xf numFmtId="164" fontId="0" fillId="0" borderId="29" xfId="0" applyNumberFormat="1" applyBorder="1" applyAlignment="1" applyProtection="1">
      <alignment horizontal="right"/>
      <protection locked="0"/>
    </xf>
    <xf numFmtId="164" fontId="0" fillId="0" borderId="26" xfId="0" applyNumberFormat="1" applyBorder="1" applyAlignment="1" applyProtection="1">
      <alignment horizontal="right"/>
      <protection locked="0"/>
    </xf>
    <xf numFmtId="164" fontId="0" fillId="0" borderId="26" xfId="0" applyNumberFormat="1" applyBorder="1" applyAlignment="1">
      <alignment horizontal="right"/>
    </xf>
    <xf numFmtId="164" fontId="0" fillId="0" borderId="25" xfId="0" applyNumberFormat="1" applyBorder="1" applyAlignment="1" applyProtection="1">
      <alignment horizontal="right"/>
      <protection locked="0"/>
    </xf>
    <xf numFmtId="164" fontId="0" fillId="0" borderId="27" xfId="0" applyNumberFormat="1" applyBorder="1" applyAlignment="1">
      <alignment horizontal="right"/>
    </xf>
    <xf numFmtId="164" fontId="0" fillId="0" borderId="28" xfId="0" applyNumberFormat="1" applyBorder="1" applyProtection="1">
      <protection locked="0"/>
    </xf>
    <xf numFmtId="164" fontId="0" fillId="0" borderId="29" xfId="0" applyNumberFormat="1" applyBorder="1" applyProtection="1">
      <protection locked="0"/>
    </xf>
    <xf numFmtId="164" fontId="0" fillId="0" borderId="30" xfId="0" applyNumberFormat="1" applyBorder="1" applyAlignment="1">
      <alignment horizontal="right"/>
    </xf>
    <xf numFmtId="164" fontId="0" fillId="0" borderId="31" xfId="0" applyNumberFormat="1" applyBorder="1" applyAlignment="1" applyProtection="1">
      <alignment horizontal="right"/>
      <protection locked="0"/>
    </xf>
    <xf numFmtId="0" fontId="0" fillId="0" borderId="32" xfId="0" applyBorder="1" applyAlignment="1">
      <alignment horizontal="center"/>
    </xf>
    <xf numFmtId="0" fontId="0" fillId="5" borderId="33" xfId="0" applyFill="1" applyBorder="1"/>
    <xf numFmtId="164" fontId="0" fillId="6" borderId="26" xfId="0" applyNumberFormat="1" applyFill="1" applyBorder="1" applyAlignment="1" applyProtection="1">
      <alignment horizontal="right"/>
      <protection locked="0"/>
    </xf>
    <xf numFmtId="164" fontId="0" fillId="0" borderId="32" xfId="0" applyNumberFormat="1" applyBorder="1" applyProtection="1">
      <protection locked="0"/>
    </xf>
    <xf numFmtId="164" fontId="0" fillId="0" borderId="34" xfId="0" applyNumberFormat="1" applyBorder="1" applyProtection="1">
      <protection locked="0"/>
    </xf>
    <xf numFmtId="164" fontId="0" fillId="0" borderId="33" xfId="0" applyNumberFormat="1" applyBorder="1" applyAlignment="1">
      <alignment horizontal="right"/>
    </xf>
    <xf numFmtId="164" fontId="0" fillId="0" borderId="35" xfId="0" applyNumberFormat="1" applyBorder="1" applyAlignment="1" applyProtection="1">
      <alignment horizontal="right"/>
      <protection locked="0"/>
    </xf>
    <xf numFmtId="164" fontId="0" fillId="0" borderId="36" xfId="0" applyNumberFormat="1" applyBorder="1" applyAlignment="1" applyProtection="1">
      <alignment horizontal="right"/>
      <protection locked="0"/>
    </xf>
    <xf numFmtId="0" fontId="4" fillId="7" borderId="33" xfId="0" applyFont="1" applyFill="1" applyBorder="1"/>
    <xf numFmtId="164" fontId="0" fillId="6" borderId="37" xfId="0" applyNumberFormat="1" applyFill="1" applyBorder="1" applyAlignment="1" applyProtection="1">
      <alignment horizontal="right"/>
      <protection locked="0"/>
    </xf>
    <xf numFmtId="0" fontId="4" fillId="0" borderId="33" xfId="0" applyFont="1" applyBorder="1" applyAlignment="1">
      <alignment horizontal="left"/>
    </xf>
    <xf numFmtId="0" fontId="4" fillId="0" borderId="33" xfId="0" applyFont="1" applyBorder="1"/>
    <xf numFmtId="0" fontId="6" fillId="0" borderId="33" xfId="0" applyFont="1" applyBorder="1"/>
    <xf numFmtId="0" fontId="0" fillId="0" borderId="33" xfId="0" applyBorder="1"/>
    <xf numFmtId="164" fontId="0" fillId="0" borderId="37" xfId="0" applyNumberFormat="1" applyBorder="1" applyAlignment="1" applyProtection="1">
      <alignment horizontal="right"/>
      <protection locked="0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left" indent="5"/>
    </xf>
    <xf numFmtId="164" fontId="0" fillId="0" borderId="40" xfId="0" applyNumberFormat="1" applyBorder="1" applyAlignment="1">
      <alignment horizontal="right"/>
    </xf>
    <xf numFmtId="164" fontId="0" fillId="0" borderId="41" xfId="0" applyNumberFormat="1" applyBorder="1" applyAlignment="1" applyProtection="1">
      <alignment horizontal="right"/>
      <protection locked="0"/>
    </xf>
    <xf numFmtId="164" fontId="0" fillId="0" borderId="42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>
      <alignment horizontal="right"/>
    </xf>
    <xf numFmtId="164" fontId="0" fillId="0" borderId="44" xfId="0" applyNumberForma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/>
    </xf>
    <xf numFmtId="0" fontId="2" fillId="4" borderId="13" xfId="0" applyFont="1" applyFill="1" applyBorder="1"/>
    <xf numFmtId="164" fontId="2" fillId="4" borderId="11" xfId="0" applyNumberFormat="1" applyFont="1" applyFill="1" applyBorder="1" applyAlignment="1">
      <alignment horizontal="right"/>
    </xf>
    <xf numFmtId="164" fontId="2" fillId="4" borderId="12" xfId="0" applyNumberFormat="1" applyFont="1" applyFill="1" applyBorder="1" applyAlignment="1">
      <alignment horizontal="right"/>
    </xf>
    <xf numFmtId="164" fontId="2" fillId="4" borderId="43" xfId="0" applyNumberFormat="1" applyFont="1" applyFill="1" applyBorder="1" applyAlignment="1">
      <alignment horizontal="right"/>
    </xf>
    <xf numFmtId="164" fontId="2" fillId="4" borderId="18" xfId="0" applyNumberFormat="1" applyFont="1" applyFill="1" applyBorder="1" applyAlignment="1">
      <alignment horizontal="right"/>
    </xf>
    <xf numFmtId="0" fontId="0" fillId="7" borderId="12" xfId="0" applyFill="1" applyBorder="1" applyAlignment="1">
      <alignment horizontal="center"/>
    </xf>
    <xf numFmtId="0" fontId="2" fillId="7" borderId="15" xfId="0" applyFont="1" applyFill="1" applyBorder="1"/>
    <xf numFmtId="164" fontId="7" fillId="7" borderId="13" xfId="0" applyNumberFormat="1" applyFont="1" applyFill="1" applyBorder="1" applyAlignment="1">
      <alignment horizontal="center"/>
    </xf>
    <xf numFmtId="164" fontId="7" fillId="7" borderId="18" xfId="0" applyNumberFormat="1" applyFont="1" applyFill="1" applyBorder="1" applyAlignment="1">
      <alignment horizontal="center"/>
    </xf>
    <xf numFmtId="164" fontId="7" fillId="7" borderId="12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  <xf numFmtId="164" fontId="0" fillId="0" borderId="46" xfId="0" applyNumberFormat="1" applyBorder="1" applyProtection="1">
      <protection locked="0"/>
    </xf>
    <xf numFmtId="164" fontId="0" fillId="6" borderId="34" xfId="0" applyNumberFormat="1" applyFill="1" applyBorder="1" applyProtection="1">
      <protection locked="0"/>
    </xf>
    <xf numFmtId="164" fontId="0" fillId="0" borderId="47" xfId="0" applyNumberFormat="1" applyBorder="1" applyProtection="1">
      <protection locked="0"/>
    </xf>
    <xf numFmtId="164" fontId="0" fillId="6" borderId="47" xfId="0" applyNumberFormat="1" applyFill="1" applyBorder="1" applyProtection="1">
      <protection locked="0"/>
    </xf>
    <xf numFmtId="0" fontId="4" fillId="0" borderId="33" xfId="0" applyFont="1" applyBorder="1" applyAlignment="1">
      <alignment horizontal="left" indent="5"/>
    </xf>
    <xf numFmtId="0" fontId="0" fillId="0" borderId="49" xfId="0" applyBorder="1"/>
    <xf numFmtId="164" fontId="0" fillId="0" borderId="50" xfId="0" applyNumberFormat="1" applyBorder="1" applyProtection="1">
      <protection locked="0"/>
    </xf>
    <xf numFmtId="0" fontId="2" fillId="7" borderId="14" xfId="0" applyFont="1" applyFill="1" applyBorder="1"/>
    <xf numFmtId="164" fontId="2" fillId="7" borderId="17" xfId="0" applyNumberFormat="1" applyFont="1" applyFill="1" applyBorder="1"/>
    <xf numFmtId="164" fontId="2" fillId="7" borderId="15" xfId="0" applyNumberFormat="1" applyFont="1" applyFill="1" applyBorder="1"/>
    <xf numFmtId="164" fontId="2" fillId="7" borderId="14" xfId="0" applyNumberFormat="1" applyFont="1" applyFill="1" applyBorder="1"/>
    <xf numFmtId="164" fontId="2" fillId="7" borderId="19" xfId="0" applyNumberFormat="1" applyFont="1" applyFill="1" applyBorder="1"/>
    <xf numFmtId="164" fontId="2" fillId="7" borderId="22" xfId="0" applyNumberFormat="1" applyFont="1" applyFill="1" applyBorder="1"/>
    <xf numFmtId="0" fontId="5" fillId="0" borderId="51" xfId="0" applyFont="1" applyBorder="1" applyAlignment="1">
      <alignment horizontal="center"/>
    </xf>
    <xf numFmtId="0" fontId="5" fillId="8" borderId="51" xfId="0" applyFont="1" applyFill="1" applyBorder="1" applyAlignment="1">
      <alignment horizontal="left"/>
    </xf>
    <xf numFmtId="165" fontId="9" fillId="9" borderId="51" xfId="0" applyNumberFormat="1" applyFont="1" applyFill="1" applyBorder="1"/>
    <xf numFmtId="165" fontId="9" fillId="9" borderId="11" xfId="0" applyNumberFormat="1" applyFont="1" applyFill="1" applyBorder="1"/>
    <xf numFmtId="164" fontId="9" fillId="9" borderId="51" xfId="0" applyNumberFormat="1" applyFont="1" applyFill="1" applyBorder="1"/>
    <xf numFmtId="164" fontId="9" fillId="9" borderId="11" xfId="0" applyNumberFormat="1" applyFont="1" applyFill="1" applyBorder="1"/>
    <xf numFmtId="165" fontId="9" fillId="9" borderId="41" xfId="0" applyNumberFormat="1" applyFont="1" applyFill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0" fontId="10" fillId="10" borderId="3" xfId="0" applyFont="1" applyFill="1" applyBorder="1"/>
    <xf numFmtId="164" fontId="11" fillId="10" borderId="5" xfId="0" applyNumberFormat="1" applyFont="1" applyFill="1" applyBorder="1"/>
    <xf numFmtId="165" fontId="10" fillId="11" borderId="15" xfId="0" applyNumberFormat="1" applyFont="1" applyFill="1" applyBorder="1"/>
    <xf numFmtId="164" fontId="11" fillId="10" borderId="4" xfId="0" applyNumberFormat="1" applyFont="1" applyFill="1" applyBorder="1"/>
    <xf numFmtId="165" fontId="10" fillId="11" borderId="14" xfId="0" applyNumberFormat="1" applyFont="1" applyFill="1" applyBorder="1"/>
    <xf numFmtId="0" fontId="10" fillId="10" borderId="6" xfId="0" applyFont="1" applyFill="1" applyBorder="1"/>
    <xf numFmtId="0" fontId="10" fillId="10" borderId="7" xfId="0" applyFont="1" applyFill="1" applyBorder="1"/>
    <xf numFmtId="0" fontId="0" fillId="2" borderId="0" xfId="0" applyFill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12" borderId="12" xfId="0" applyFont="1" applyFill="1" applyBorder="1" applyAlignment="1">
      <alignment horizontal="left" vertical="center"/>
    </xf>
    <xf numFmtId="164" fontId="2" fillId="0" borderId="52" xfId="0" applyNumberFormat="1" applyFont="1" applyBorder="1"/>
    <xf numFmtId="164" fontId="11" fillId="2" borderId="0" xfId="0" applyNumberFormat="1" applyFont="1" applyFill="1" applyAlignment="1">
      <alignment horizontal="right"/>
    </xf>
    <xf numFmtId="0" fontId="2" fillId="12" borderId="21" xfId="0" applyFont="1" applyFill="1" applyBorder="1" applyAlignment="1">
      <alignment horizontal="left" vertical="center"/>
    </xf>
    <xf numFmtId="164" fontId="2" fillId="0" borderId="53" xfId="0" applyNumberFormat="1" applyFont="1" applyBorder="1"/>
    <xf numFmtId="164" fontId="2" fillId="2" borderId="0" xfId="0" applyNumberFormat="1" applyFont="1" applyFill="1" applyProtection="1">
      <protection locked="0"/>
    </xf>
    <xf numFmtId="164" fontId="12" fillId="10" borderId="4" xfId="0" applyNumberFormat="1" applyFont="1" applyFill="1" applyBorder="1" applyAlignment="1">
      <alignment horizontal="center" wrapText="1"/>
    </xf>
    <xf numFmtId="164" fontId="12" fillId="2" borderId="0" xfId="0" applyNumberFormat="1" applyFont="1" applyFill="1" applyAlignment="1" applyProtection="1">
      <alignment horizontal="center" wrapText="1"/>
      <protection locked="0"/>
    </xf>
    <xf numFmtId="0" fontId="2" fillId="2" borderId="0" xfId="0" applyFont="1" applyFill="1" applyAlignment="1">
      <alignment horizontal="center"/>
    </xf>
    <xf numFmtId="0" fontId="2" fillId="12" borderId="19" xfId="0" applyFont="1" applyFill="1" applyBorder="1" applyAlignment="1">
      <alignment horizontal="left" vertical="center"/>
    </xf>
    <xf numFmtId="164" fontId="2" fillId="0" borderId="54" xfId="0" applyNumberFormat="1" applyFont="1" applyBorder="1" applyProtection="1">
      <protection locked="0"/>
    </xf>
    <xf numFmtId="164" fontId="2" fillId="0" borderId="22" xfId="0" applyNumberFormat="1" applyFont="1" applyBorder="1" applyProtection="1">
      <protection locked="0"/>
    </xf>
    <xf numFmtId="0" fontId="2" fillId="12" borderId="34" xfId="0" applyFont="1" applyFill="1" applyBorder="1"/>
    <xf numFmtId="164" fontId="2" fillId="12" borderId="34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0" borderId="34" xfId="0" applyFont="1" applyBorder="1"/>
    <xf numFmtId="164" fontId="2" fillId="0" borderId="34" xfId="0" applyNumberFormat="1" applyFont="1" applyBorder="1"/>
    <xf numFmtId="164" fontId="2" fillId="2" borderId="0" xfId="0" applyNumberFormat="1" applyFont="1" applyFill="1" applyAlignment="1" applyProtection="1">
      <alignment horizontal="right"/>
      <protection locked="0"/>
    </xf>
    <xf numFmtId="0" fontId="7" fillId="0" borderId="34" xfId="0" applyFont="1" applyBorder="1"/>
    <xf numFmtId="164" fontId="2" fillId="0" borderId="34" xfId="0" applyNumberFormat="1" applyFont="1" applyBorder="1" applyProtection="1">
      <protection locked="0"/>
    </xf>
    <xf numFmtId="0" fontId="2" fillId="12" borderId="44" xfId="0" applyFont="1" applyFill="1" applyBorder="1" applyAlignment="1">
      <alignment horizontal="left"/>
    </xf>
    <xf numFmtId="0" fontId="2" fillId="12" borderId="41" xfId="0" applyFont="1" applyFill="1" applyBorder="1" applyAlignment="1">
      <alignment horizontal="left"/>
    </xf>
    <xf numFmtId="164" fontId="2" fillId="0" borderId="41" xfId="0" applyNumberFormat="1" applyFont="1" applyBorder="1" applyAlignment="1" applyProtection="1">
      <alignment horizontal="left"/>
      <protection locked="0"/>
    </xf>
    <xf numFmtId="0" fontId="0" fillId="0" borderId="41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2" fillId="0" borderId="56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4" fillId="0" borderId="56" xfId="1" applyFont="1" applyBorder="1"/>
    <xf numFmtId="0" fontId="2" fillId="0" borderId="0" xfId="0" applyFont="1" applyAlignment="1" applyProtection="1">
      <alignment horizontal="left"/>
      <protection locked="0"/>
    </xf>
    <xf numFmtId="0" fontId="14" fillId="0" borderId="0" xfId="1" applyFont="1"/>
    <xf numFmtId="0" fontId="14" fillId="0" borderId="0" xfId="0" applyFont="1"/>
    <xf numFmtId="0" fontId="14" fillId="0" borderId="25" xfId="1" applyFont="1" applyBorder="1"/>
    <xf numFmtId="0" fontId="14" fillId="0" borderId="31" xfId="0" applyFont="1" applyBorder="1"/>
    <xf numFmtId="0" fontId="2" fillId="0" borderId="31" xfId="0" applyFont="1" applyBorder="1" applyAlignment="1" applyProtection="1">
      <alignment horizontal="left"/>
      <protection locked="0"/>
    </xf>
    <xf numFmtId="0" fontId="0" fillId="0" borderId="31" xfId="0" applyBorder="1"/>
    <xf numFmtId="0" fontId="0" fillId="0" borderId="58" xfId="0" applyBorder="1"/>
    <xf numFmtId="0" fontId="14" fillId="2" borderId="0" xfId="1" applyFont="1" applyFill="1"/>
    <xf numFmtId="0" fontId="14" fillId="2" borderId="0" xfId="0" applyFont="1" applyFill="1"/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>
      <alignment horizontal="left"/>
    </xf>
    <xf numFmtId="14" fontId="2" fillId="13" borderId="0" xfId="0" applyNumberFormat="1" applyFont="1" applyFill="1" applyAlignment="1" applyProtection="1">
      <alignment horizontal="left"/>
      <protection locked="0"/>
    </xf>
    <xf numFmtId="0" fontId="2" fillId="13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13" borderId="0" xfId="0" applyFont="1" applyFill="1" applyAlignment="1">
      <alignment horizontal="left"/>
    </xf>
    <xf numFmtId="10" fontId="0" fillId="0" borderId="0" xfId="0" applyNumberFormat="1"/>
    <xf numFmtId="49" fontId="15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164" fontId="0" fillId="0" borderId="32" xfId="0" applyNumberFormat="1" applyFont="1" applyBorder="1" applyProtection="1">
      <protection locked="0"/>
    </xf>
    <xf numFmtId="0" fontId="4" fillId="3" borderId="33" xfId="0" applyFont="1" applyFill="1" applyBorder="1" applyProtection="1"/>
    <xf numFmtId="0" fontId="0" fillId="0" borderId="34" xfId="0" applyFont="1" applyFill="1" applyBorder="1" applyProtection="1"/>
    <xf numFmtId="49" fontId="2" fillId="0" borderId="34" xfId="0" applyNumberFormat="1" applyFont="1" applyFill="1" applyBorder="1" applyProtection="1"/>
    <xf numFmtId="0" fontId="2" fillId="2" borderId="35" xfId="0" applyFont="1" applyFill="1" applyBorder="1" applyProtection="1"/>
    <xf numFmtId="164" fontId="2" fillId="2" borderId="35" xfId="0" applyNumberFormat="1" applyFont="1" applyFill="1" applyBorder="1" applyProtection="1">
      <protection locked="0"/>
    </xf>
    <xf numFmtId="0" fontId="2" fillId="3" borderId="34" xfId="0" applyFont="1" applyFill="1" applyBorder="1" applyProtection="1"/>
    <xf numFmtId="49" fontId="0" fillId="0" borderId="34" xfId="0" applyNumberFormat="1" applyFont="1" applyFill="1" applyBorder="1" applyProtection="1"/>
    <xf numFmtId="164" fontId="2" fillId="0" borderId="34" xfId="0" applyNumberFormat="1" applyFont="1" applyFill="1" applyBorder="1" applyAlignment="1" applyProtection="1">
      <alignment horizontal="center"/>
      <protection locked="0"/>
    </xf>
    <xf numFmtId="164" fontId="2" fillId="0" borderId="34" xfId="0" applyNumberFormat="1" applyFont="1" applyFill="1" applyBorder="1" applyAlignment="1" applyProtection="1">
      <alignment horizontal="right"/>
      <protection locked="0"/>
    </xf>
    <xf numFmtId="49" fontId="0" fillId="0" borderId="34" xfId="0" applyNumberFormat="1" applyFont="1" applyFill="1" applyBorder="1" applyAlignment="1" applyProtection="1">
      <alignment horizontal="left" indent="2"/>
    </xf>
    <xf numFmtId="0" fontId="2" fillId="13" borderId="0" xfId="0" applyFont="1" applyFill="1" applyBorder="1" applyAlignment="1" applyProtection="1">
      <alignment horizontal="left"/>
      <protection locked="0"/>
    </xf>
    <xf numFmtId="0" fontId="0" fillId="0" borderId="48" xfId="0" applyBorder="1" applyAlignment="1">
      <alignment horizontal="center"/>
    </xf>
    <xf numFmtId="166" fontId="0" fillId="0" borderId="59" xfId="0" applyNumberFormat="1" applyFont="1" applyBorder="1" applyProtection="1">
      <protection locked="0"/>
    </xf>
    <xf numFmtId="166" fontId="0" fillId="0" borderId="47" xfId="0" applyNumberFormat="1" applyFont="1" applyBorder="1" applyProtection="1">
      <protection locked="0"/>
    </xf>
    <xf numFmtId="166" fontId="0" fillId="0" borderId="47" xfId="0" applyNumberFormat="1" applyFont="1" applyFill="1" applyBorder="1" applyProtection="1">
      <protection locked="0"/>
    </xf>
    <xf numFmtId="166" fontId="0" fillId="0" borderId="50" xfId="0" applyNumberFormat="1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2" borderId="0" xfId="0" applyFont="1" applyFill="1"/>
    <xf numFmtId="0" fontId="0" fillId="0" borderId="0" xfId="0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166" fontId="0" fillId="0" borderId="26" xfId="0" applyNumberFormat="1" applyFont="1" applyFill="1" applyBorder="1" applyAlignment="1" applyProtection="1">
      <alignment horizontal="right"/>
      <protection locked="0"/>
    </xf>
    <xf numFmtId="166" fontId="0" fillId="6" borderId="26" xfId="0" applyNumberFormat="1" applyFont="1" applyFill="1" applyBorder="1" applyAlignment="1" applyProtection="1">
      <alignment horizontal="right"/>
      <protection locked="0"/>
    </xf>
    <xf numFmtId="166" fontId="0" fillId="6" borderId="37" xfId="0" applyNumberFormat="1" applyFont="1" applyFill="1" applyBorder="1" applyAlignment="1" applyProtection="1">
      <alignment horizontal="right"/>
      <protection locked="0"/>
    </xf>
    <xf numFmtId="166" fontId="0" fillId="0" borderId="26" xfId="0" applyNumberFormat="1" applyFont="1" applyBorder="1" applyAlignment="1" applyProtection="1">
      <alignment horizontal="right"/>
      <protection locked="0"/>
    </xf>
    <xf numFmtId="166" fontId="0" fillId="0" borderId="37" xfId="0" applyNumberFormat="1" applyFont="1" applyBorder="1" applyAlignment="1" applyProtection="1">
      <alignment horizontal="right"/>
      <protection locked="0"/>
    </xf>
    <xf numFmtId="166" fontId="0" fillId="0" borderId="42" xfId="0" applyNumberFormat="1" applyFont="1" applyBorder="1" applyAlignment="1" applyProtection="1">
      <alignment horizontal="right"/>
      <protection locked="0"/>
    </xf>
    <xf numFmtId="164" fontId="0" fillId="0" borderId="48" xfId="0" applyNumberFormat="1" applyFont="1" applyBorder="1" applyProtection="1">
      <protection locked="0"/>
    </xf>
    <xf numFmtId="164" fontId="0" fillId="0" borderId="60" xfId="0" applyNumberFormat="1" applyFont="1" applyBorder="1" applyProtection="1">
      <protection locked="0"/>
    </xf>
    <xf numFmtId="164" fontId="2" fillId="4" borderId="15" xfId="0" applyNumberFormat="1" applyFont="1" applyFill="1" applyBorder="1" applyAlignment="1" applyProtection="1">
      <alignment horizontal="right"/>
    </xf>
    <xf numFmtId="166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Fill="1" applyBorder="1" applyProtection="1">
      <protection locked="0"/>
    </xf>
    <xf numFmtId="164" fontId="0" fillId="0" borderId="34" xfId="0" applyNumberFormat="1" applyFont="1" applyFill="1" applyBorder="1" applyProtection="1">
      <protection locked="0"/>
    </xf>
    <xf numFmtId="166" fontId="2" fillId="7" borderId="17" xfId="0" applyNumberFormat="1" applyFont="1" applyFill="1" applyBorder="1" applyProtection="1"/>
    <xf numFmtId="164" fontId="0" fillId="2" borderId="0" xfId="0" applyNumberFormat="1" applyFill="1" applyBorder="1"/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4" fontId="0" fillId="0" borderId="26" xfId="0" applyNumberFormat="1" applyBorder="1" applyProtection="1">
      <protection locked="0"/>
    </xf>
    <xf numFmtId="164" fontId="0" fillId="0" borderId="46" xfId="0" applyNumberFormat="1" applyBorder="1" applyAlignment="1">
      <alignment horizontal="right"/>
    </xf>
    <xf numFmtId="164" fontId="0" fillId="0" borderId="37" xfId="0" applyNumberFormat="1" applyBorder="1" applyProtection="1">
      <protection locked="0"/>
    </xf>
    <xf numFmtId="164" fontId="0" fillId="6" borderId="37" xfId="0" applyNumberFormat="1" applyFill="1" applyBorder="1" applyProtection="1">
      <protection locked="0"/>
    </xf>
    <xf numFmtId="164" fontId="0" fillId="0" borderId="47" xfId="0" applyNumberFormat="1" applyBorder="1" applyAlignment="1">
      <alignment horizontal="right"/>
    </xf>
    <xf numFmtId="0" fontId="4" fillId="3" borderId="33" xfId="0" applyFont="1" applyFill="1" applyBorder="1"/>
    <xf numFmtId="164" fontId="2" fillId="4" borderId="19" xfId="0" applyNumberFormat="1" applyFont="1" applyFill="1" applyBorder="1" applyAlignment="1">
      <alignment horizontal="right"/>
    </xf>
    <xf numFmtId="164" fontId="2" fillId="4" borderId="61" xfId="0" applyNumberFormat="1" applyFont="1" applyFill="1" applyBorder="1" applyAlignment="1">
      <alignment horizontal="right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0" fillId="0" borderId="31" xfId="0" applyNumberFormat="1" applyBorder="1" applyProtection="1">
      <protection locked="0"/>
    </xf>
    <xf numFmtId="164" fontId="0" fillId="0" borderId="52" xfId="0" applyNumberFormat="1" applyBorder="1" applyAlignment="1">
      <alignment horizontal="right"/>
    </xf>
    <xf numFmtId="164" fontId="0" fillId="6" borderId="35" xfId="0" applyNumberFormat="1" applyFill="1" applyBorder="1" applyProtection="1">
      <protection locked="0"/>
    </xf>
    <xf numFmtId="164" fontId="0" fillId="0" borderId="37" xfId="0" applyNumberFormat="1" applyBorder="1" applyAlignment="1">
      <alignment horizontal="right"/>
    </xf>
    <xf numFmtId="164" fontId="0" fillId="0" borderId="35" xfId="0" applyNumberFormat="1" applyBorder="1" applyProtection="1">
      <protection locked="0"/>
    </xf>
    <xf numFmtId="164" fontId="0" fillId="0" borderId="53" xfId="0" applyNumberFormat="1" applyBorder="1" applyAlignment="1">
      <alignment horizontal="right"/>
    </xf>
    <xf numFmtId="0" fontId="0" fillId="0" borderId="34" xfId="0" applyBorder="1"/>
    <xf numFmtId="49" fontId="2" fillId="0" borderId="34" xfId="0" applyNumberFormat="1" applyFont="1" applyBorder="1"/>
    <xf numFmtId="0" fontId="2" fillId="2" borderId="35" xfId="0" applyFont="1" applyFill="1" applyBorder="1"/>
    <xf numFmtId="0" fontId="2" fillId="3" borderId="34" xfId="0" applyFont="1" applyFill="1" applyBorder="1"/>
    <xf numFmtId="49" fontId="0" fillId="0" borderId="34" xfId="0" applyNumberFormat="1" applyBorder="1"/>
    <xf numFmtId="164" fontId="2" fillId="0" borderId="34" xfId="0" applyNumberFormat="1" applyFont="1" applyBorder="1" applyAlignment="1" applyProtection="1">
      <alignment horizontal="center"/>
      <protection locked="0"/>
    </xf>
    <xf numFmtId="164" fontId="2" fillId="0" borderId="34" xfId="0" applyNumberFormat="1" applyFont="1" applyBorder="1" applyAlignment="1" applyProtection="1">
      <alignment horizontal="right"/>
      <protection locked="0"/>
    </xf>
    <xf numFmtId="49" fontId="0" fillId="0" borderId="34" xfId="0" applyNumberFormat="1" applyBorder="1" applyAlignment="1">
      <alignment horizontal="left" indent="2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64" fontId="4" fillId="0" borderId="25" xfId="0" applyNumberFormat="1" applyFont="1" applyBorder="1" applyAlignment="1" applyProtection="1">
      <alignment horizontal="right"/>
      <protection locked="0"/>
    </xf>
    <xf numFmtId="164" fontId="4" fillId="0" borderId="26" xfId="0" applyNumberFormat="1" applyFont="1" applyBorder="1" applyAlignment="1" applyProtection="1">
      <alignment horizontal="right"/>
      <protection locked="0"/>
    </xf>
    <xf numFmtId="164" fontId="4" fillId="0" borderId="27" xfId="0" applyNumberFormat="1" applyFont="1" applyBorder="1" applyAlignment="1">
      <alignment horizontal="right"/>
    </xf>
    <xf numFmtId="164" fontId="4" fillId="6" borderId="26" xfId="0" applyNumberFormat="1" applyFont="1" applyFill="1" applyBorder="1" applyAlignment="1" applyProtection="1">
      <alignment horizontal="right"/>
      <protection locked="0"/>
    </xf>
    <xf numFmtId="164" fontId="4" fillId="0" borderId="40" xfId="0" applyNumberFormat="1" applyFont="1" applyBorder="1" applyAlignment="1">
      <alignment horizontal="right"/>
    </xf>
    <xf numFmtId="164" fontId="7" fillId="4" borderId="11" xfId="0" applyNumberFormat="1" applyFont="1" applyFill="1" applyBorder="1" applyAlignment="1">
      <alignment horizontal="right"/>
    </xf>
    <xf numFmtId="164" fontId="7" fillId="4" borderId="12" xfId="0" applyNumberFormat="1" applyFont="1" applyFill="1" applyBorder="1" applyAlignment="1">
      <alignment horizontal="right"/>
    </xf>
    <xf numFmtId="164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17" fillId="0" borderId="13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4" fontId="17" fillId="0" borderId="45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right"/>
    </xf>
    <xf numFmtId="164" fontId="7" fillId="0" borderId="53" xfId="0" applyNumberFormat="1" applyFont="1" applyBorder="1"/>
    <xf numFmtId="164" fontId="7" fillId="2" borderId="0" xfId="0" applyNumberFormat="1" applyFont="1" applyFill="1" applyProtection="1">
      <protection locked="0"/>
    </xf>
    <xf numFmtId="0" fontId="2" fillId="13" borderId="0" xfId="0" applyFont="1" applyFill="1" applyAlignment="1" applyProtection="1">
      <alignment horizontal="left"/>
      <protection locked="0"/>
    </xf>
    <xf numFmtId="164" fontId="0" fillId="14" borderId="28" xfId="0" applyNumberFormat="1" applyFont="1" applyFill="1" applyBorder="1" applyAlignment="1" applyProtection="1">
      <alignment horizontal="right"/>
    </xf>
    <xf numFmtId="164" fontId="0" fillId="5" borderId="32" xfId="0" applyNumberFormat="1" applyFont="1" applyFill="1" applyBorder="1" applyAlignment="1" applyProtection="1">
      <alignment horizontal="right"/>
      <protection locked="0"/>
    </xf>
    <xf numFmtId="164" fontId="1" fillId="7" borderId="32" xfId="0" applyNumberFormat="1" applyFont="1" applyFill="1" applyBorder="1" applyAlignment="1" applyProtection="1">
      <alignment horizontal="right"/>
      <protection locked="0"/>
    </xf>
    <xf numFmtId="164" fontId="0" fillId="14" borderId="32" xfId="0" applyNumberFormat="1" applyFont="1" applyFill="1" applyBorder="1" applyAlignment="1" applyProtection="1">
      <alignment horizontal="right"/>
    </xf>
    <xf numFmtId="164" fontId="1" fillId="14" borderId="32" xfId="0" applyNumberFormat="1" applyFont="1" applyFill="1" applyBorder="1" applyAlignment="1" applyProtection="1">
      <alignment horizontal="right"/>
    </xf>
    <xf numFmtId="166" fontId="0" fillId="0" borderId="26" xfId="0" applyNumberFormat="1" applyFont="1" applyFill="1" applyBorder="1" applyAlignment="1" applyProtection="1">
      <alignment horizontal="right"/>
    </xf>
    <xf numFmtId="164" fontId="0" fillId="0" borderId="62" xfId="0" applyNumberFormat="1" applyFont="1" applyFill="1" applyBorder="1" applyAlignment="1" applyProtection="1">
      <alignment horizontal="right"/>
      <protection locked="0"/>
    </xf>
    <xf numFmtId="164" fontId="0" fillId="0" borderId="52" xfId="0" applyNumberFormat="1" applyFont="1" applyFill="1" applyBorder="1" applyAlignment="1" applyProtection="1">
      <alignment horizontal="right"/>
      <protection locked="0"/>
    </xf>
    <xf numFmtId="164" fontId="0" fillId="0" borderId="52" xfId="0" applyNumberFormat="1" applyFont="1" applyFill="1" applyBorder="1" applyAlignment="1" applyProtection="1">
      <alignment horizontal="right"/>
    </xf>
    <xf numFmtId="166" fontId="0" fillId="0" borderId="36" xfId="0" applyNumberFormat="1" applyFont="1" applyFill="1" applyBorder="1" applyAlignment="1" applyProtection="1">
      <alignment horizontal="right"/>
      <protection locked="0"/>
    </xf>
    <xf numFmtId="164" fontId="0" fillId="0" borderId="63" xfId="0" applyNumberFormat="1" applyFont="1" applyFill="1" applyBorder="1" applyAlignment="1" applyProtection="1">
      <alignment horizontal="right"/>
      <protection locked="0"/>
    </xf>
    <xf numFmtId="166" fontId="0" fillId="0" borderId="44" xfId="0" applyNumberFormat="1" applyFont="1" applyFill="1" applyBorder="1" applyAlignment="1" applyProtection="1">
      <alignment horizontal="right"/>
      <protection locked="0"/>
    </xf>
    <xf numFmtId="166" fontId="0" fillId="0" borderId="43" xfId="0" applyNumberFormat="1" applyFont="1" applyFill="1" applyBorder="1" applyAlignment="1" applyProtection="1">
      <alignment horizontal="right"/>
    </xf>
    <xf numFmtId="164" fontId="0" fillId="0" borderId="64" xfId="0" applyNumberFormat="1" applyFont="1" applyFill="1" applyBorder="1" applyAlignment="1" applyProtection="1">
      <alignment horizontal="right"/>
      <protection locked="0"/>
    </xf>
    <xf numFmtId="164" fontId="0" fillId="0" borderId="53" xfId="0" applyNumberFormat="1" applyFont="1" applyBorder="1" applyAlignment="1" applyProtection="1">
      <alignment horizontal="right"/>
      <protection locked="0"/>
    </xf>
    <xf numFmtId="164" fontId="0" fillId="0" borderId="19" xfId="0" applyNumberFormat="1" applyFont="1" applyFill="1" applyBorder="1" applyAlignment="1" applyProtection="1">
      <alignment horizontal="right"/>
    </xf>
    <xf numFmtId="164" fontId="0" fillId="0" borderId="23" xfId="0" applyNumberFormat="1" applyFont="1" applyBorder="1" applyProtection="1">
      <protection locked="0"/>
    </xf>
    <xf numFmtId="164" fontId="0" fillId="0" borderId="65" xfId="0" applyNumberFormat="1" applyFont="1" applyBorder="1" applyProtection="1">
      <protection locked="0"/>
    </xf>
    <xf numFmtId="164" fontId="0" fillId="0" borderId="66" xfId="0" applyNumberFormat="1" applyFont="1" applyBorder="1" applyProtection="1">
      <protection locked="0"/>
    </xf>
    <xf numFmtId="164" fontId="0" fillId="0" borderId="24" xfId="0" applyNumberFormat="1" applyFont="1" applyFill="1" applyBorder="1" applyAlignment="1" applyProtection="1">
      <alignment horizontal="right"/>
    </xf>
    <xf numFmtId="164" fontId="0" fillId="0" borderId="67" xfId="0" applyNumberFormat="1" applyFont="1" applyFill="1" applyBorder="1" applyProtection="1">
      <protection locked="0"/>
    </xf>
    <xf numFmtId="164" fontId="0" fillId="0" borderId="67" xfId="0" applyNumberFormat="1" applyFont="1" applyBorder="1" applyProtection="1">
      <protection locked="0"/>
    </xf>
    <xf numFmtId="0" fontId="0" fillId="0" borderId="32" xfId="0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38" xfId="0" applyNumberFormat="1" applyFont="1" applyBorder="1" applyProtection="1">
      <protection locked="0"/>
    </xf>
    <xf numFmtId="164" fontId="0" fillId="0" borderId="68" xfId="0" applyNumberFormat="1" applyFont="1" applyBorder="1" applyProtection="1">
      <protection locked="0"/>
    </xf>
    <xf numFmtId="164" fontId="0" fillId="0" borderId="39" xfId="0" applyNumberFormat="1" applyFont="1" applyFill="1" applyBorder="1" applyAlignment="1" applyProtection="1">
      <alignment horizontal="right"/>
    </xf>
    <xf numFmtId="164" fontId="0" fillId="0" borderId="15" xfId="0" applyNumberFormat="1" applyFont="1" applyFill="1" applyBorder="1" applyAlignment="1" applyProtection="1">
      <alignment horizontal="right"/>
    </xf>
    <xf numFmtId="164" fontId="2" fillId="13" borderId="34" xfId="0" applyNumberFormat="1" applyFont="1" applyFill="1" applyBorder="1" applyAlignment="1" applyProtection="1">
      <alignment horizontal="center"/>
      <protection locked="0"/>
    </xf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K%20SVR%202027-2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Z&#352;%20A.%20Heyrovsk&#233;ho%20SVR%202027-2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Z&#352;%20B&#345;ezeneck&#225;%20SVR%202027-2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Z&#352;%20Hornick&#225;%20SVR%202027-28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Z&#352;%20Kada&#328;sk&#225;%20SVR%202027-2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Z&#352;%20Na%20P&#345;&#237;kopech%20SVR%202027-2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Z&#352;%20&#352;koln&#237;%20SVR%202027-28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Z&#352;%20Zahradn&#237;%20SVR%202027-28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ZU&#352;%20SVR%202027-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&#283;Lesy%20SVR%202027-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&#352;%20Chomutov%20SVR%202027-2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oS%20Chomutov%20SVR%202027-2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V&#268;%20Dome&#269;ek%20SVR%202027-2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SMCH%20SVR%202027-2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Zoopark%20SVR%202027-2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Z&#352;%20a%20M&#352;%2017.%20listopadu%20SVR%202027-2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Z&#352;%20a%20M&#352;%20Palachova%20SVR%202027-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5">
          <cell r="G15">
            <v>3310.36</v>
          </cell>
          <cell r="M15">
            <v>3089</v>
          </cell>
          <cell r="Y15">
            <v>3169</v>
          </cell>
        </row>
        <row r="16">
          <cell r="G16">
            <v>29553</v>
          </cell>
          <cell r="M16">
            <v>28296</v>
          </cell>
          <cell r="Y16">
            <v>29850</v>
          </cell>
        </row>
        <row r="17">
          <cell r="G17">
            <v>0</v>
          </cell>
          <cell r="M17">
            <v>0</v>
          </cell>
          <cell r="Y17">
            <v>0</v>
          </cell>
        </row>
        <row r="18">
          <cell r="G18">
            <v>2010.8</v>
          </cell>
          <cell r="M18">
            <v>1497</v>
          </cell>
          <cell r="Y18">
            <v>1997</v>
          </cell>
        </row>
        <row r="19">
          <cell r="G19">
            <v>45.8</v>
          </cell>
          <cell r="M19">
            <v>46</v>
          </cell>
          <cell r="Y19">
            <v>46</v>
          </cell>
        </row>
        <row r="20">
          <cell r="G20">
            <v>250</v>
          </cell>
          <cell r="M20">
            <v>300</v>
          </cell>
          <cell r="Y20">
            <v>200</v>
          </cell>
        </row>
        <row r="21">
          <cell r="G21">
            <v>853.7</v>
          </cell>
          <cell r="M21">
            <v>465</v>
          </cell>
          <cell r="Y21">
            <v>400</v>
          </cell>
        </row>
        <row r="22">
          <cell r="G22">
            <v>647</v>
          </cell>
          <cell r="M22">
            <v>590</v>
          </cell>
          <cell r="Y22">
            <v>620</v>
          </cell>
        </row>
        <row r="23">
          <cell r="G23">
            <v>123.2</v>
          </cell>
          <cell r="M23">
            <v>50</v>
          </cell>
          <cell r="Y23">
            <v>50</v>
          </cell>
        </row>
        <row r="28">
          <cell r="G28">
            <v>1670.9</v>
          </cell>
          <cell r="M28">
            <v>600</v>
          </cell>
          <cell r="Y28">
            <v>1250</v>
          </cell>
        </row>
        <row r="29">
          <cell r="G29">
            <v>3670.5</v>
          </cell>
          <cell r="M29">
            <v>2995</v>
          </cell>
          <cell r="Y29">
            <v>3269.5</v>
          </cell>
        </row>
        <row r="30">
          <cell r="G30">
            <v>2323</v>
          </cell>
          <cell r="M30">
            <v>2350</v>
          </cell>
          <cell r="Y30">
            <v>2450</v>
          </cell>
        </row>
        <row r="31">
          <cell r="G31">
            <v>3151.6</v>
          </cell>
          <cell r="M31">
            <v>2420</v>
          </cell>
          <cell r="Y31">
            <v>2887</v>
          </cell>
        </row>
        <row r="32">
          <cell r="G32">
            <v>16389.8</v>
          </cell>
          <cell r="M32">
            <v>17255</v>
          </cell>
          <cell r="Y32">
            <v>17590</v>
          </cell>
        </row>
        <row r="33">
          <cell r="G33">
            <v>15692.4</v>
          </cell>
          <cell r="M33">
            <v>16370</v>
          </cell>
          <cell r="Y33">
            <v>16560</v>
          </cell>
        </row>
        <row r="34">
          <cell r="G34">
            <v>697.4</v>
          </cell>
          <cell r="M34">
            <v>885</v>
          </cell>
          <cell r="Y34">
            <v>1030</v>
          </cell>
        </row>
        <row r="35">
          <cell r="G35">
            <v>5346</v>
          </cell>
          <cell r="M35">
            <v>5729</v>
          </cell>
          <cell r="Y35">
            <v>5643.5</v>
          </cell>
        </row>
        <row r="36">
          <cell r="G36">
            <v>15.6</v>
          </cell>
          <cell r="M36">
            <v>5</v>
          </cell>
          <cell r="Y36">
            <v>15</v>
          </cell>
        </row>
        <row r="37">
          <cell r="G37">
            <v>767.8</v>
          </cell>
          <cell r="M37">
            <v>761</v>
          </cell>
          <cell r="Y37">
            <v>832</v>
          </cell>
        </row>
        <row r="38">
          <cell r="G38">
            <v>1849.6000000000001</v>
          </cell>
          <cell r="M38">
            <v>1578</v>
          </cell>
          <cell r="Y38">
            <v>1725</v>
          </cell>
        </row>
        <row r="51">
          <cell r="G51">
            <v>2927.3999999999996</v>
          </cell>
          <cell r="M51">
            <v>2927.5</v>
          </cell>
          <cell r="S51">
            <v>3471.2999999999997</v>
          </cell>
        </row>
        <row r="52">
          <cell r="G52">
            <v>1641.2</v>
          </cell>
          <cell r="M52">
            <v>2340</v>
          </cell>
        </row>
        <row r="53">
          <cell r="G53">
            <v>552.6</v>
          </cell>
          <cell r="M53">
            <v>502.6</v>
          </cell>
        </row>
        <row r="54">
          <cell r="G54">
            <v>286.3</v>
          </cell>
          <cell r="M54">
            <v>82</v>
          </cell>
        </row>
        <row r="57">
          <cell r="E57">
            <v>32.68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5">
          <cell r="M15">
            <v>2600</v>
          </cell>
        </row>
        <row r="18">
          <cell r="M18">
            <v>0</v>
          </cell>
        </row>
        <row r="19">
          <cell r="M19">
            <v>48100</v>
          </cell>
        </row>
        <row r="20">
          <cell r="M20">
            <v>903.8</v>
          </cell>
        </row>
        <row r="21">
          <cell r="M21">
            <v>100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30">
          <cell r="N30">
            <v>60</v>
          </cell>
        </row>
        <row r="31">
          <cell r="N31">
            <v>340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">
          <cell r="AB1" t="str">
            <v>verze po 11.9.2025</v>
          </cell>
        </row>
        <row r="15">
          <cell r="G15">
            <v>2149.9</v>
          </cell>
          <cell r="H15">
            <v>504.7</v>
          </cell>
          <cell r="M15">
            <v>2496</v>
          </cell>
          <cell r="N15">
            <v>450</v>
          </cell>
          <cell r="Y15">
            <v>2150</v>
          </cell>
          <cell r="Z15">
            <v>445</v>
          </cell>
        </row>
        <row r="16">
          <cell r="G16">
            <v>6783.2</v>
          </cell>
          <cell r="M16">
            <v>7000</v>
          </cell>
          <cell r="Y16">
            <v>7234</v>
          </cell>
        </row>
        <row r="17">
          <cell r="G17">
            <v>480.9</v>
          </cell>
          <cell r="M17">
            <v>396.7</v>
          </cell>
          <cell r="Y17">
            <v>225.6</v>
          </cell>
        </row>
        <row r="18">
          <cell r="G18">
            <v>0</v>
          </cell>
          <cell r="M18">
            <v>0</v>
          </cell>
          <cell r="Y18">
            <v>9246.4</v>
          </cell>
        </row>
        <row r="19">
          <cell r="G19">
            <v>49562.700000000004</v>
          </cell>
          <cell r="M19">
            <v>48932.6</v>
          </cell>
          <cell r="Y19">
            <v>42075.199999999997</v>
          </cell>
        </row>
        <row r="20">
          <cell r="G20">
            <v>1001</v>
          </cell>
          <cell r="M20">
            <v>1030</v>
          </cell>
          <cell r="Y20">
            <v>800</v>
          </cell>
        </row>
        <row r="21">
          <cell r="G21">
            <v>232.6</v>
          </cell>
          <cell r="M21">
            <v>520</v>
          </cell>
          <cell r="Y21">
            <v>80</v>
          </cell>
          <cell r="Z21">
            <v>211</v>
          </cell>
        </row>
        <row r="22">
          <cell r="G22">
            <v>685.6</v>
          </cell>
          <cell r="H22">
            <v>221.3</v>
          </cell>
          <cell r="M22">
            <v>465</v>
          </cell>
          <cell r="N22">
            <v>229.6</v>
          </cell>
          <cell r="Y22">
            <v>583</v>
          </cell>
          <cell r="Z22">
            <v>211</v>
          </cell>
        </row>
        <row r="23">
          <cell r="G23">
            <v>0</v>
          </cell>
          <cell r="H23">
            <v>221.3</v>
          </cell>
          <cell r="M23">
            <v>0</v>
          </cell>
          <cell r="N23">
            <v>229.6</v>
          </cell>
          <cell r="Y23">
            <v>0</v>
          </cell>
        </row>
        <row r="24">
          <cell r="G24">
            <v>0</v>
          </cell>
          <cell r="M24">
            <v>0</v>
          </cell>
          <cell r="Y24">
            <v>0</v>
          </cell>
        </row>
        <row r="29">
          <cell r="G29">
            <v>469.6</v>
          </cell>
          <cell r="M29">
            <v>220.5</v>
          </cell>
          <cell r="N29">
            <v>4</v>
          </cell>
          <cell r="Y29">
            <v>262</v>
          </cell>
          <cell r="Z29">
            <v>10</v>
          </cell>
        </row>
        <row r="30">
          <cell r="G30">
            <v>3618.9</v>
          </cell>
          <cell r="H30">
            <v>326.5</v>
          </cell>
          <cell r="M30">
            <v>3646.1</v>
          </cell>
          <cell r="N30">
            <v>290</v>
          </cell>
          <cell r="Y30">
            <v>3755.5</v>
          </cell>
          <cell r="Z30">
            <v>471</v>
          </cell>
        </row>
        <row r="31">
          <cell r="G31">
            <v>2854.8</v>
          </cell>
          <cell r="H31">
            <v>60</v>
          </cell>
          <cell r="M31">
            <v>3339.7</v>
          </cell>
          <cell r="N31">
            <v>85.8</v>
          </cell>
          <cell r="Y31">
            <v>3110</v>
          </cell>
          <cell r="Z31">
            <v>99</v>
          </cell>
        </row>
        <row r="32">
          <cell r="G32">
            <v>2006.5</v>
          </cell>
          <cell r="M32">
            <v>1845.5</v>
          </cell>
          <cell r="N32">
            <v>15</v>
          </cell>
          <cell r="Y32">
            <v>1972.5</v>
          </cell>
          <cell r="Z32">
            <v>15</v>
          </cell>
        </row>
        <row r="33">
          <cell r="G33">
            <v>35974.100000000006</v>
          </cell>
          <cell r="H33">
            <v>132</v>
          </cell>
          <cell r="M33">
            <v>35531.5</v>
          </cell>
          <cell r="N33">
            <v>155</v>
          </cell>
          <cell r="Y33">
            <v>37515.199999999997</v>
          </cell>
          <cell r="Z33">
            <v>148</v>
          </cell>
        </row>
        <row r="34">
          <cell r="G34">
            <v>35202</v>
          </cell>
          <cell r="H34">
            <v>68</v>
          </cell>
          <cell r="M34">
            <v>35161.1</v>
          </cell>
          <cell r="N34">
            <v>55</v>
          </cell>
          <cell r="Y34">
            <v>37240.199999999997</v>
          </cell>
          <cell r="Z34">
            <v>68</v>
          </cell>
        </row>
        <row r="35">
          <cell r="G35">
            <v>772.09999999999991</v>
          </cell>
          <cell r="H35">
            <v>64</v>
          </cell>
          <cell r="M35">
            <v>370.4</v>
          </cell>
          <cell r="N35">
            <v>100</v>
          </cell>
          <cell r="Y35">
            <v>275</v>
          </cell>
          <cell r="Z35">
            <v>80</v>
          </cell>
        </row>
        <row r="36">
          <cell r="G36">
            <v>11707.8</v>
          </cell>
          <cell r="H36">
            <v>23</v>
          </cell>
          <cell r="M36">
            <v>11954.300000000001</v>
          </cell>
          <cell r="N36">
            <v>18.899999999999999</v>
          </cell>
          <cell r="Y36">
            <v>12831.9</v>
          </cell>
        </row>
        <row r="37">
          <cell r="G37">
            <v>118.2</v>
          </cell>
          <cell r="M37">
            <v>0</v>
          </cell>
          <cell r="Y37">
            <v>71</v>
          </cell>
          <cell r="Z37">
            <v>23.4</v>
          </cell>
        </row>
        <row r="38">
          <cell r="G38">
            <v>1952</v>
          </cell>
          <cell r="M38">
            <v>2026.4</v>
          </cell>
          <cell r="Y38">
            <v>1822.5</v>
          </cell>
        </row>
        <row r="39">
          <cell r="G39">
            <v>2145.7000000000003</v>
          </cell>
          <cell r="H39">
            <v>0.6</v>
          </cell>
          <cell r="M39">
            <v>2276.3000000000002</v>
          </cell>
          <cell r="N39">
            <v>110.9</v>
          </cell>
          <cell r="Y39">
            <v>1053.5999999999999</v>
          </cell>
          <cell r="Z39">
            <v>100.6</v>
          </cell>
        </row>
        <row r="45">
          <cell r="D45">
            <v>642.1</v>
          </cell>
          <cell r="J45">
            <v>642.1</v>
          </cell>
          <cell r="V45">
            <v>642.1</v>
          </cell>
        </row>
        <row r="51">
          <cell r="G51">
            <v>6070.6</v>
          </cell>
          <cell r="M51">
            <v>3685.8</v>
          </cell>
          <cell r="Y51">
            <v>4078.3</v>
          </cell>
        </row>
        <row r="52">
          <cell r="G52">
            <v>5133.5000000000018</v>
          </cell>
          <cell r="M52">
            <v>1439.8</v>
          </cell>
          <cell r="Y52">
            <v>1182</v>
          </cell>
        </row>
        <row r="53">
          <cell r="G53">
            <v>643.5</v>
          </cell>
          <cell r="M53">
            <v>1896</v>
          </cell>
          <cell r="Y53">
            <v>2514</v>
          </cell>
        </row>
        <row r="54">
          <cell r="G54">
            <v>203.1</v>
          </cell>
          <cell r="M54">
            <v>220</v>
          </cell>
          <cell r="Y54">
            <v>212</v>
          </cell>
        </row>
        <row r="55">
          <cell r="G55">
            <v>90.499999999999886</v>
          </cell>
          <cell r="M55">
            <v>130</v>
          </cell>
          <cell r="Y55">
            <v>170.29999999999995</v>
          </cell>
        </row>
        <row r="58">
          <cell r="J58">
            <v>70.7</v>
          </cell>
          <cell r="Y58">
            <v>72.5</v>
          </cell>
        </row>
        <row r="59">
          <cell r="Y59">
            <v>19.2</v>
          </cell>
        </row>
        <row r="67">
          <cell r="Y67">
            <v>6046.4</v>
          </cell>
        </row>
        <row r="68">
          <cell r="Y68">
            <v>2294.4</v>
          </cell>
        </row>
        <row r="69">
          <cell r="Y69">
            <v>155</v>
          </cell>
        </row>
        <row r="70">
          <cell r="Y70">
            <v>60.5</v>
          </cell>
        </row>
        <row r="72">
          <cell r="Y72">
            <v>500</v>
          </cell>
        </row>
        <row r="73">
          <cell r="Y73">
            <v>50</v>
          </cell>
        </row>
        <row r="74">
          <cell r="Y74">
            <v>90</v>
          </cell>
        </row>
        <row r="75">
          <cell r="Y75">
            <v>50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5">
          <cell r="M15">
            <v>2788</v>
          </cell>
        </row>
        <row r="16">
          <cell r="M16">
            <v>9053.7000000000007</v>
          </cell>
        </row>
        <row r="17">
          <cell r="M17">
            <v>198.5</v>
          </cell>
        </row>
        <row r="18">
          <cell r="M18">
            <v>0</v>
          </cell>
        </row>
        <row r="19">
          <cell r="M19">
            <v>51068.4</v>
          </cell>
        </row>
        <row r="20">
          <cell r="M20">
            <v>244.7</v>
          </cell>
        </row>
        <row r="21">
          <cell r="M21">
            <v>0</v>
          </cell>
        </row>
        <row r="22">
          <cell r="M22">
            <v>610</v>
          </cell>
        </row>
        <row r="23">
          <cell r="M23">
            <v>0</v>
          </cell>
        </row>
        <row r="24">
          <cell r="M24">
            <v>0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5">
          <cell r="M15">
            <v>2000</v>
          </cell>
        </row>
        <row r="16">
          <cell r="M16">
            <v>6209</v>
          </cell>
        </row>
        <row r="17">
          <cell r="M17">
            <v>509</v>
          </cell>
        </row>
        <row r="18">
          <cell r="M18">
            <v>0</v>
          </cell>
        </row>
        <row r="19">
          <cell r="M19">
            <v>44920</v>
          </cell>
        </row>
        <row r="20">
          <cell r="M20">
            <v>500</v>
          </cell>
        </row>
        <row r="21">
          <cell r="M21">
            <v>50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31">
          <cell r="N31">
            <v>198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5">
          <cell r="M15">
            <v>2600</v>
          </cell>
        </row>
        <row r="16">
          <cell r="M16">
            <v>7087.5</v>
          </cell>
        </row>
        <row r="17">
          <cell r="M17">
            <v>288.7</v>
          </cell>
        </row>
        <row r="19">
          <cell r="M19">
            <v>55000</v>
          </cell>
        </row>
        <row r="20">
          <cell r="M20">
            <v>957</v>
          </cell>
        </row>
        <row r="21">
          <cell r="M21">
            <v>0</v>
          </cell>
        </row>
        <row r="22">
          <cell r="M22">
            <v>1500</v>
          </cell>
        </row>
        <row r="23">
          <cell r="M23">
            <v>0</v>
          </cell>
        </row>
        <row r="24">
          <cell r="M24">
            <v>0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5">
          <cell r="M15">
            <v>2700</v>
          </cell>
        </row>
        <row r="16">
          <cell r="M16">
            <v>8400</v>
          </cell>
        </row>
        <row r="17">
          <cell r="M17">
            <v>1578.6</v>
          </cell>
        </row>
        <row r="23">
          <cell r="M23">
            <v>0</v>
          </cell>
        </row>
        <row r="24">
          <cell r="M24">
            <v>0</v>
          </cell>
        </row>
        <row r="30">
          <cell r="N30">
            <v>50</v>
          </cell>
        </row>
        <row r="32">
          <cell r="N32">
            <v>50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5">
          <cell r="M15">
            <v>2300</v>
          </cell>
        </row>
        <row r="16">
          <cell r="M16">
            <v>8964.7999999999993</v>
          </cell>
        </row>
        <row r="17">
          <cell r="M17">
            <v>421.79999999999995</v>
          </cell>
        </row>
        <row r="18">
          <cell r="M18">
            <v>0</v>
          </cell>
        </row>
        <row r="19">
          <cell r="M19">
            <v>64000</v>
          </cell>
        </row>
        <row r="20">
          <cell r="M20">
            <v>895.5</v>
          </cell>
        </row>
        <row r="21">
          <cell r="M21">
            <v>250</v>
          </cell>
        </row>
        <row r="22">
          <cell r="M22">
            <v>200</v>
          </cell>
        </row>
        <row r="23">
          <cell r="M23">
            <v>0</v>
          </cell>
        </row>
        <row r="24">
          <cell r="M24">
            <v>0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5">
          <cell r="M15">
            <v>2500</v>
          </cell>
        </row>
        <row r="16">
          <cell r="M16">
            <v>2000</v>
          </cell>
        </row>
        <row r="17">
          <cell r="M17">
            <v>137</v>
          </cell>
        </row>
        <row r="18">
          <cell r="M18">
            <v>0</v>
          </cell>
        </row>
        <row r="19">
          <cell r="M19">
            <v>25000</v>
          </cell>
        </row>
        <row r="20">
          <cell r="M20">
            <v>254</v>
          </cell>
        </row>
        <row r="21">
          <cell r="M21">
            <v>100</v>
          </cell>
        </row>
        <row r="22">
          <cell r="M22">
            <v>150</v>
          </cell>
        </row>
        <row r="23">
          <cell r="M23">
            <v>0</v>
          </cell>
        </row>
        <row r="24">
          <cell r="M24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5">
          <cell r="M15">
            <v>6500</v>
          </cell>
        </row>
        <row r="16">
          <cell r="M16">
            <v>11000</v>
          </cell>
        </row>
        <row r="17">
          <cell r="M17">
            <v>0</v>
          </cell>
        </row>
        <row r="18">
          <cell r="M18">
            <v>3500</v>
          </cell>
        </row>
        <row r="19">
          <cell r="M19">
            <v>757</v>
          </cell>
        </row>
        <row r="20">
          <cell r="M20">
            <v>0</v>
          </cell>
        </row>
        <row r="21">
          <cell r="M21">
            <v>450</v>
          </cell>
        </row>
        <row r="22">
          <cell r="M22">
            <v>0</v>
          </cell>
        </row>
        <row r="23">
          <cell r="M23">
            <v>0</v>
          </cell>
        </row>
        <row r="28">
          <cell r="N28">
            <v>0</v>
          </cell>
        </row>
        <row r="29">
          <cell r="N29">
            <v>70</v>
          </cell>
        </row>
        <row r="30">
          <cell r="N30">
            <v>0</v>
          </cell>
        </row>
        <row r="34">
          <cell r="N34">
            <v>60</v>
          </cell>
        </row>
        <row r="35">
          <cell r="N35">
            <v>60</v>
          </cell>
        </row>
        <row r="36">
          <cell r="N36">
            <v>0</v>
          </cell>
        </row>
        <row r="37">
          <cell r="N37">
            <v>20</v>
          </cell>
        </row>
        <row r="38">
          <cell r="N38">
            <v>0</v>
          </cell>
        </row>
        <row r="39">
          <cell r="N39">
            <v>0</v>
          </cell>
        </row>
        <row r="41">
          <cell r="N41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5">
          <cell r="M15">
            <v>11374</v>
          </cell>
        </row>
        <row r="16">
          <cell r="M16">
            <v>14958.8</v>
          </cell>
        </row>
        <row r="17">
          <cell r="M17">
            <v>145.5</v>
          </cell>
        </row>
        <row r="18">
          <cell r="M18">
            <v>0</v>
          </cell>
        </row>
        <row r="19">
          <cell r="M19">
            <v>131671</v>
          </cell>
        </row>
        <row r="20">
          <cell r="M20">
            <v>66.099999999999994</v>
          </cell>
        </row>
        <row r="21">
          <cell r="M21">
            <v>250</v>
          </cell>
        </row>
        <row r="22">
          <cell r="M22">
            <v>710.6</v>
          </cell>
        </row>
        <row r="23">
          <cell r="M23">
            <v>0</v>
          </cell>
        </row>
        <row r="24">
          <cell r="M24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5">
          <cell r="M15">
            <v>81450</v>
          </cell>
        </row>
        <row r="16">
          <cell r="M16">
            <v>28647</v>
          </cell>
        </row>
        <row r="17">
          <cell r="M17">
            <v>0</v>
          </cell>
        </row>
        <row r="18">
          <cell r="M18">
            <v>58148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297</v>
          </cell>
        </row>
        <row r="22">
          <cell r="M22">
            <v>0</v>
          </cell>
        </row>
        <row r="23">
          <cell r="M23">
            <v>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5">
          <cell r="M15">
            <v>2400</v>
          </cell>
        </row>
        <row r="16">
          <cell r="M16">
            <v>1810</v>
          </cell>
        </row>
        <row r="17">
          <cell r="M17">
            <v>137</v>
          </cell>
        </row>
        <row r="18">
          <cell r="M18">
            <v>0</v>
          </cell>
        </row>
        <row r="19">
          <cell r="M19">
            <v>11212.3</v>
          </cell>
        </row>
        <row r="20">
          <cell r="M20">
            <v>347</v>
          </cell>
        </row>
        <row r="21">
          <cell r="M21">
            <v>30</v>
          </cell>
        </row>
        <row r="22">
          <cell r="M22">
            <v>170</v>
          </cell>
        </row>
        <row r="23">
          <cell r="M23">
            <v>0</v>
          </cell>
        </row>
        <row r="24">
          <cell r="M24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5">
          <cell r="G15">
            <v>25975740.789999999</v>
          </cell>
          <cell r="H15">
            <v>22511621.059999995</v>
          </cell>
          <cell r="M15">
            <v>23000000</v>
          </cell>
          <cell r="N15">
            <v>22000000</v>
          </cell>
          <cell r="O15">
            <v>45000000</v>
          </cell>
          <cell r="Y15">
            <v>23000000</v>
          </cell>
          <cell r="Z15">
            <v>22000000</v>
          </cell>
          <cell r="AA15">
            <v>45000000</v>
          </cell>
        </row>
        <row r="16">
          <cell r="G16">
            <v>171816600</v>
          </cell>
          <cell r="H16">
            <v>0</v>
          </cell>
          <cell r="M16">
            <v>182750000</v>
          </cell>
          <cell r="N16">
            <v>0</v>
          </cell>
          <cell r="O16">
            <v>182750000</v>
          </cell>
          <cell r="Y16">
            <v>198165000</v>
          </cell>
          <cell r="Z16">
            <v>0</v>
          </cell>
          <cell r="AA16">
            <v>198165000</v>
          </cell>
        </row>
        <row r="17">
          <cell r="G17">
            <v>0</v>
          </cell>
          <cell r="H17">
            <v>0</v>
          </cell>
          <cell r="M17">
            <v>0</v>
          </cell>
          <cell r="N17">
            <v>0</v>
          </cell>
          <cell r="O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>
            <v>0</v>
          </cell>
          <cell r="H18">
            <v>0</v>
          </cell>
          <cell r="M18">
            <v>0</v>
          </cell>
          <cell r="N18">
            <v>0</v>
          </cell>
          <cell r="O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>
            <v>0</v>
          </cell>
          <cell r="H19">
            <v>0</v>
          </cell>
          <cell r="M19">
            <v>0</v>
          </cell>
          <cell r="N19">
            <v>0</v>
          </cell>
          <cell r="O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>
            <v>6198743.75</v>
          </cell>
          <cell r="H20">
            <v>0</v>
          </cell>
          <cell r="M20">
            <v>0</v>
          </cell>
          <cell r="N20">
            <v>0</v>
          </cell>
          <cell r="O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G21">
            <v>4283977.75</v>
          </cell>
          <cell r="H21">
            <v>46159.17</v>
          </cell>
          <cell r="M21">
            <v>3200000</v>
          </cell>
          <cell r="N21">
            <v>0</v>
          </cell>
          <cell r="O21">
            <v>3200000</v>
          </cell>
          <cell r="Y21">
            <v>3200000</v>
          </cell>
          <cell r="Z21">
            <v>0</v>
          </cell>
          <cell r="AA21">
            <v>3200000</v>
          </cell>
        </row>
        <row r="22">
          <cell r="G22">
            <v>0</v>
          </cell>
          <cell r="H22">
            <v>0</v>
          </cell>
          <cell r="M22">
            <v>0</v>
          </cell>
          <cell r="N22">
            <v>0</v>
          </cell>
          <cell r="O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>
            <v>787672.18</v>
          </cell>
          <cell r="H23">
            <v>0</v>
          </cell>
          <cell r="M23">
            <v>0</v>
          </cell>
          <cell r="N23">
            <v>0</v>
          </cell>
          <cell r="O23">
            <v>0</v>
          </cell>
          <cell r="Y23">
            <v>0</v>
          </cell>
          <cell r="Z23">
            <v>0</v>
          </cell>
          <cell r="AA23">
            <v>0</v>
          </cell>
        </row>
        <row r="28">
          <cell r="G28">
            <v>6974697.4399999995</v>
          </cell>
          <cell r="H28">
            <v>27099.17</v>
          </cell>
          <cell r="I28">
            <v>7001796.6099999994</v>
          </cell>
          <cell r="M28">
            <v>8000000</v>
          </cell>
          <cell r="N28">
            <v>130000</v>
          </cell>
          <cell r="O28">
            <v>8130000</v>
          </cell>
          <cell r="Y28">
            <v>10450000</v>
          </cell>
          <cell r="Z28">
            <v>130000</v>
          </cell>
          <cell r="AA28">
            <v>10580000</v>
          </cell>
        </row>
        <row r="29">
          <cell r="G29">
            <v>13609429</v>
          </cell>
          <cell r="H29">
            <v>2880365.6199999996</v>
          </cell>
          <cell r="I29">
            <v>16489794.619999999</v>
          </cell>
          <cell r="M29">
            <v>12122366</v>
          </cell>
          <cell r="N29">
            <v>2300000</v>
          </cell>
          <cell r="O29">
            <v>14422366</v>
          </cell>
          <cell r="Y29">
            <v>12332366</v>
          </cell>
          <cell r="Z29">
            <v>2300000</v>
          </cell>
          <cell r="AA29">
            <v>14632366</v>
          </cell>
        </row>
        <row r="30">
          <cell r="G30">
            <v>18354516.849999994</v>
          </cell>
          <cell r="H30">
            <v>181274.37</v>
          </cell>
          <cell r="I30">
            <v>18535791.219999995</v>
          </cell>
          <cell r="M30">
            <v>20711472</v>
          </cell>
          <cell r="N30">
            <v>70000</v>
          </cell>
          <cell r="O30">
            <v>20781472</v>
          </cell>
          <cell r="Y30">
            <v>20711472</v>
          </cell>
          <cell r="Z30">
            <v>70000</v>
          </cell>
          <cell r="AA30">
            <v>20781472</v>
          </cell>
        </row>
        <row r="31">
          <cell r="G31">
            <v>46787183.800000004</v>
          </cell>
          <cell r="H31">
            <v>5322253.42</v>
          </cell>
          <cell r="I31">
            <v>52109437.220000006</v>
          </cell>
          <cell r="M31">
            <v>41404789</v>
          </cell>
          <cell r="N31">
            <v>4000000</v>
          </cell>
          <cell r="O31">
            <v>45404789</v>
          </cell>
          <cell r="Y31">
            <v>45179789</v>
          </cell>
          <cell r="Z31">
            <v>4000000</v>
          </cell>
          <cell r="AA31">
            <v>49179789</v>
          </cell>
        </row>
        <row r="32">
          <cell r="G32">
            <v>68147665.670000002</v>
          </cell>
          <cell r="H32">
            <v>4122268.2199999997</v>
          </cell>
          <cell r="I32">
            <v>72269933.890000001</v>
          </cell>
          <cell r="M32">
            <v>75155348</v>
          </cell>
          <cell r="N32">
            <v>3300000</v>
          </cell>
          <cell r="O32">
            <v>78455348</v>
          </cell>
          <cell r="Y32">
            <v>80545348</v>
          </cell>
          <cell r="Z32">
            <v>3300000</v>
          </cell>
          <cell r="AA32">
            <v>83845348</v>
          </cell>
        </row>
        <row r="33">
          <cell r="G33">
            <v>67127342.670000002</v>
          </cell>
          <cell r="H33">
            <v>4122268.2199999997</v>
          </cell>
          <cell r="I33">
            <v>71249610.890000001</v>
          </cell>
          <cell r="M33">
            <v>74055348</v>
          </cell>
          <cell r="N33">
            <v>3300000</v>
          </cell>
          <cell r="O33">
            <v>77355348</v>
          </cell>
          <cell r="Y33">
            <v>79445348</v>
          </cell>
          <cell r="Z33">
            <v>3300000</v>
          </cell>
          <cell r="AA33">
            <v>82745348</v>
          </cell>
        </row>
        <row r="34">
          <cell r="G34">
            <v>1020323</v>
          </cell>
          <cell r="H34">
            <v>0</v>
          </cell>
          <cell r="I34">
            <v>1020323</v>
          </cell>
          <cell r="M34">
            <v>1100000</v>
          </cell>
          <cell r="N34">
            <v>0</v>
          </cell>
          <cell r="O34">
            <v>1100000</v>
          </cell>
          <cell r="Y34">
            <v>1100000</v>
          </cell>
          <cell r="Z34">
            <v>0</v>
          </cell>
          <cell r="AA34">
            <v>1100000</v>
          </cell>
        </row>
        <row r="35">
          <cell r="G35">
            <v>23572481.080000002</v>
          </cell>
          <cell r="H35">
            <v>1523795.9100000001</v>
          </cell>
          <cell r="I35">
            <v>25096276.990000002</v>
          </cell>
          <cell r="M35">
            <v>25384618</v>
          </cell>
          <cell r="N35">
            <v>1150000</v>
          </cell>
          <cell r="O35">
            <v>26534618</v>
          </cell>
          <cell r="Y35">
            <v>28974618</v>
          </cell>
          <cell r="Z35">
            <v>1150000</v>
          </cell>
          <cell r="AA35">
            <v>30124618</v>
          </cell>
        </row>
        <row r="36">
          <cell r="G36">
            <v>38717</v>
          </cell>
          <cell r="H36">
            <v>104251.17</v>
          </cell>
          <cell r="I36">
            <v>142968.16999999998</v>
          </cell>
          <cell r="M36">
            <v>70000</v>
          </cell>
          <cell r="N36">
            <v>250000</v>
          </cell>
          <cell r="O36">
            <v>320000</v>
          </cell>
          <cell r="Y36">
            <v>70000</v>
          </cell>
          <cell r="Z36">
            <v>250000</v>
          </cell>
          <cell r="AA36">
            <v>320000</v>
          </cell>
        </row>
        <row r="37">
          <cell r="G37">
            <v>19819908.859999999</v>
          </cell>
          <cell r="H37">
            <v>2194347.8200000003</v>
          </cell>
          <cell r="I37">
            <v>22014256.68</v>
          </cell>
          <cell r="M37">
            <v>24078407</v>
          </cell>
          <cell r="N37">
            <v>1000000</v>
          </cell>
          <cell r="O37">
            <v>25078407</v>
          </cell>
          <cell r="Y37">
            <v>24078407</v>
          </cell>
          <cell r="Z37">
            <v>1000000</v>
          </cell>
          <cell r="AA37">
            <v>25078407</v>
          </cell>
        </row>
        <row r="38">
          <cell r="G38">
            <v>14189874.079999987</v>
          </cell>
          <cell r="H38">
            <v>2950453.8699999996</v>
          </cell>
          <cell r="I38">
            <v>17140327.949999988</v>
          </cell>
          <cell r="M38">
            <v>9540000</v>
          </cell>
          <cell r="N38">
            <v>2283000</v>
          </cell>
          <cell r="O38">
            <v>11823000</v>
          </cell>
          <cell r="Y38">
            <v>9540000</v>
          </cell>
          <cell r="Z38">
            <v>2283000</v>
          </cell>
          <cell r="AA38">
            <v>11823000</v>
          </cell>
        </row>
        <row r="50">
          <cell r="M50">
            <v>11714269.07</v>
          </cell>
          <cell r="Y50">
            <v>265860.48000000045</v>
          </cell>
        </row>
        <row r="51">
          <cell r="G51">
            <v>0</v>
          </cell>
          <cell r="M51">
            <v>0</v>
          </cell>
          <cell r="Y51">
            <v>0</v>
          </cell>
        </row>
        <row r="52">
          <cell r="G52">
            <v>11132637.310000002</v>
          </cell>
          <cell r="M52">
            <v>11211044.310000002</v>
          </cell>
          <cell r="Y52">
            <v>178407</v>
          </cell>
        </row>
        <row r="53">
          <cell r="G53">
            <v>0</v>
          </cell>
          <cell r="M53">
            <v>0</v>
          </cell>
          <cell r="Y53">
            <v>0</v>
          </cell>
        </row>
        <row r="54">
          <cell r="G54">
            <v>529671.28</v>
          </cell>
          <cell r="M54">
            <v>503224.76</v>
          </cell>
          <cell r="Y54">
            <v>87453.479999999981</v>
          </cell>
        </row>
        <row r="57">
          <cell r="E57">
            <v>187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5">
          <cell r="M15">
            <v>42000000</v>
          </cell>
        </row>
        <row r="16">
          <cell r="M16">
            <v>52000000</v>
          </cell>
        </row>
        <row r="17">
          <cell r="M17">
            <v>0</v>
          </cell>
        </row>
        <row r="18">
          <cell r="M18">
            <v>1800000</v>
          </cell>
        </row>
        <row r="19">
          <cell r="M19">
            <v>1200000</v>
          </cell>
        </row>
        <row r="20">
          <cell r="M20">
            <v>2000000</v>
          </cell>
        </row>
        <row r="21">
          <cell r="M21">
            <v>3500000</v>
          </cell>
        </row>
        <row r="22">
          <cell r="M22">
            <v>0</v>
          </cell>
        </row>
        <row r="23">
          <cell r="M23">
            <v>0</v>
          </cell>
        </row>
        <row r="28">
          <cell r="N28">
            <v>200000</v>
          </cell>
        </row>
        <row r="29">
          <cell r="N29">
            <v>700000</v>
          </cell>
        </row>
        <row r="30">
          <cell r="N30">
            <v>200000</v>
          </cell>
        </row>
        <row r="31">
          <cell r="N31">
            <v>250000</v>
          </cell>
        </row>
        <row r="32">
          <cell r="N32">
            <v>3030000</v>
          </cell>
        </row>
        <row r="33">
          <cell r="N33">
            <v>2870000</v>
          </cell>
        </row>
        <row r="34">
          <cell r="N34">
            <v>160000</v>
          </cell>
        </row>
        <row r="35">
          <cell r="N35">
            <v>975620</v>
          </cell>
        </row>
        <row r="37">
          <cell r="N37">
            <v>1700000</v>
          </cell>
        </row>
        <row r="38">
          <cell r="N38">
            <v>3032000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5">
          <cell r="M15">
            <v>700</v>
          </cell>
        </row>
        <row r="16">
          <cell r="M16">
            <v>5142.5</v>
          </cell>
        </row>
        <row r="17">
          <cell r="M17">
            <v>120.8</v>
          </cell>
        </row>
        <row r="18">
          <cell r="M18">
            <v>0</v>
          </cell>
        </row>
        <row r="19">
          <cell r="M19">
            <v>57884</v>
          </cell>
        </row>
        <row r="20">
          <cell r="M20">
            <v>0</v>
          </cell>
        </row>
        <row r="21">
          <cell r="M21">
            <v>300</v>
          </cell>
        </row>
        <row r="22">
          <cell r="M22">
            <v>280</v>
          </cell>
        </row>
        <row r="23">
          <cell r="M23">
            <v>0</v>
          </cell>
        </row>
        <row r="24">
          <cell r="M24">
            <v>0</v>
          </cell>
        </row>
        <row r="29">
          <cell r="N29">
            <v>95.5</v>
          </cell>
        </row>
        <row r="30">
          <cell r="N30">
            <v>100</v>
          </cell>
        </row>
        <row r="31">
          <cell r="N31">
            <v>130</v>
          </cell>
        </row>
        <row r="32">
          <cell r="N32">
            <v>80</v>
          </cell>
        </row>
        <row r="33">
          <cell r="N33">
            <v>25</v>
          </cell>
        </row>
        <row r="34">
          <cell r="N34">
            <v>25</v>
          </cell>
        </row>
        <row r="35">
          <cell r="N35">
            <v>0</v>
          </cell>
        </row>
        <row r="36">
          <cell r="N36">
            <v>8.5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1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6"/>
      <sheetName val="SVR 2027-2028"/>
    </sheetNames>
    <sheetDataSet>
      <sheetData sheetId="0">
        <row r="15">
          <cell r="M15">
            <v>1063</v>
          </cell>
        </row>
        <row r="16">
          <cell r="M16">
            <v>4500</v>
          </cell>
        </row>
        <row r="17">
          <cell r="M17">
            <v>722.1</v>
          </cell>
        </row>
        <row r="18">
          <cell r="M18">
            <v>0</v>
          </cell>
        </row>
        <row r="19">
          <cell r="M19">
            <v>26351.200000000001</v>
          </cell>
        </row>
        <row r="20">
          <cell r="M20">
            <v>68.900000000000006</v>
          </cell>
        </row>
        <row r="21">
          <cell r="M21">
            <v>92</v>
          </cell>
        </row>
        <row r="22">
          <cell r="M22">
            <v>139.1</v>
          </cell>
        </row>
        <row r="23">
          <cell r="M23">
            <v>0</v>
          </cell>
        </row>
        <row r="24">
          <cell r="M2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264"/>
  <sheetViews>
    <sheetView showGridLines="0" tabSelected="1" topLeftCell="A19" zoomScale="80" zoomScaleNormal="80" zoomScaleSheetLayoutView="80" workbookViewId="0">
      <selection activeCell="C77" sqref="C77"/>
    </sheetView>
  </sheetViews>
  <sheetFormatPr defaultColWidth="0" defaultRowHeight="15" customHeight="1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22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22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22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22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1"/>
      <c r="B6" s="1" t="s">
        <v>3</v>
      </c>
      <c r="C6" s="1"/>
      <c r="D6" s="7" t="s">
        <v>4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</row>
    <row r="7" spans="1:22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1"/>
      <c r="B8" s="1" t="s">
        <v>5</v>
      </c>
      <c r="C8" s="1"/>
      <c r="D8" s="9" t="s">
        <v>6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22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22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22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22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22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22" x14ac:dyDescent="0.25">
      <c r="A15" s="1"/>
      <c r="B15" s="44" t="s">
        <v>20</v>
      </c>
      <c r="C15" s="45" t="s">
        <v>21</v>
      </c>
      <c r="D15" s="46">
        <f>'[1]NR 2026'!G15</f>
        <v>3310.36</v>
      </c>
      <c r="E15" s="47"/>
      <c r="F15" s="48">
        <f>D15+E15</f>
        <v>3310.36</v>
      </c>
      <c r="G15" s="46">
        <f>'[1]NR 2026'!M15</f>
        <v>3089</v>
      </c>
      <c r="H15" s="47"/>
      <c r="I15" s="49">
        <f t="shared" ref="I15:I23" si="0">G15+H15</f>
        <v>3089</v>
      </c>
      <c r="J15" s="50">
        <f>'[1]NR 2026'!Y15</f>
        <v>3169</v>
      </c>
      <c r="K15" s="51"/>
      <c r="L15" s="52">
        <f>J15+K15</f>
        <v>3169</v>
      </c>
      <c r="M15" s="53">
        <v>3169</v>
      </c>
      <c r="N15" s="47"/>
      <c r="O15" s="48">
        <f t="shared" ref="O15:O23" si="1">M15+N15</f>
        <v>3169</v>
      </c>
      <c r="P15" s="46">
        <v>3169</v>
      </c>
      <c r="Q15" s="47"/>
      <c r="R15" s="48">
        <f t="shared" ref="R15:R23" si="2">P15+Q15</f>
        <v>3169</v>
      </c>
      <c r="S15" s="3"/>
    </row>
    <row r="16" spans="1:22" x14ac:dyDescent="0.25">
      <c r="A16" s="1"/>
      <c r="B16" s="54" t="s">
        <v>22</v>
      </c>
      <c r="C16" s="55" t="s">
        <v>23</v>
      </c>
      <c r="D16" s="46">
        <f>'[1]NR 2026'!G16</f>
        <v>29553</v>
      </c>
      <c r="E16" s="56"/>
      <c r="F16" s="48">
        <f t="shared" ref="F16:F23" si="3">D16+E16</f>
        <v>29553</v>
      </c>
      <c r="G16" s="46">
        <f>'[1]NR 2026'!M16</f>
        <v>28296</v>
      </c>
      <c r="H16" s="47"/>
      <c r="I16" s="49">
        <f t="shared" si="0"/>
        <v>28296</v>
      </c>
      <c r="J16" s="50">
        <f>'[1]NR 2026'!Y16</f>
        <v>29850</v>
      </c>
      <c r="K16" s="57"/>
      <c r="L16" s="58">
        <f t="shared" ref="L16:L23" si="4">J16+K16</f>
        <v>29850</v>
      </c>
      <c r="M16" s="59">
        <v>31213</v>
      </c>
      <c r="N16" s="56"/>
      <c r="O16" s="48">
        <f t="shared" si="1"/>
        <v>31213</v>
      </c>
      <c r="P16" s="60">
        <v>31339</v>
      </c>
      <c r="Q16" s="56"/>
      <c r="R16" s="48">
        <f t="shared" si="2"/>
        <v>31339</v>
      </c>
      <c r="S16" s="3"/>
    </row>
    <row r="17" spans="1:19" x14ac:dyDescent="0.25">
      <c r="A17" s="1"/>
      <c r="B17" s="54" t="s">
        <v>24</v>
      </c>
      <c r="C17" s="61" t="s">
        <v>25</v>
      </c>
      <c r="D17" s="46">
        <f>'[1]NR 2026'!G17</f>
        <v>0</v>
      </c>
      <c r="E17" s="56"/>
      <c r="F17" s="48">
        <f t="shared" si="3"/>
        <v>0</v>
      </c>
      <c r="G17" s="46">
        <f>'[1]NR 2026'!M17</f>
        <v>0</v>
      </c>
      <c r="H17" s="47"/>
      <c r="I17" s="49">
        <f t="shared" si="0"/>
        <v>0</v>
      </c>
      <c r="J17" s="50">
        <f>'[1]NR 2026'!Y17</f>
        <v>0</v>
      </c>
      <c r="K17" s="57"/>
      <c r="L17" s="58">
        <f t="shared" si="4"/>
        <v>0</v>
      </c>
      <c r="M17" s="59"/>
      <c r="N17" s="62"/>
      <c r="O17" s="48">
        <f t="shared" si="1"/>
        <v>0</v>
      </c>
      <c r="P17" s="60"/>
      <c r="Q17" s="62"/>
      <c r="R17" s="48">
        <f t="shared" si="2"/>
        <v>0</v>
      </c>
      <c r="S17" s="3"/>
    </row>
    <row r="18" spans="1:19" x14ac:dyDescent="0.25">
      <c r="A18" s="1"/>
      <c r="B18" s="54" t="s">
        <v>26</v>
      </c>
      <c r="C18" s="63" t="s">
        <v>27</v>
      </c>
      <c r="D18" s="46">
        <f>'[1]NR 2026'!G18</f>
        <v>2010.8</v>
      </c>
      <c r="E18" s="47"/>
      <c r="F18" s="48">
        <f t="shared" si="3"/>
        <v>2010.8</v>
      </c>
      <c r="G18" s="46">
        <f>'[1]NR 2026'!M18</f>
        <v>1497</v>
      </c>
      <c r="H18" s="47"/>
      <c r="I18" s="49">
        <f t="shared" si="0"/>
        <v>1497</v>
      </c>
      <c r="J18" s="50">
        <f>'[1]NR 2026'!Y18</f>
        <v>1997</v>
      </c>
      <c r="K18" s="57"/>
      <c r="L18" s="58">
        <f t="shared" si="4"/>
        <v>1997</v>
      </c>
      <c r="M18" s="59">
        <v>1997</v>
      </c>
      <c r="N18" s="47"/>
      <c r="O18" s="48">
        <f t="shared" si="1"/>
        <v>1997</v>
      </c>
      <c r="P18" s="60">
        <v>1997</v>
      </c>
      <c r="Q18" s="47"/>
      <c r="R18" s="48">
        <f t="shared" si="2"/>
        <v>1997</v>
      </c>
      <c r="S18" s="3"/>
    </row>
    <row r="19" spans="1:19" x14ac:dyDescent="0.25">
      <c r="A19" s="1"/>
      <c r="B19" s="54" t="s">
        <v>28</v>
      </c>
      <c r="C19" s="64" t="s">
        <v>29</v>
      </c>
      <c r="D19" s="46">
        <f>'[1]NR 2026'!G19</f>
        <v>45.8</v>
      </c>
      <c r="E19" s="47"/>
      <c r="F19" s="48">
        <f t="shared" si="3"/>
        <v>45.8</v>
      </c>
      <c r="G19" s="46">
        <f>'[1]NR 2026'!M19</f>
        <v>46</v>
      </c>
      <c r="H19" s="47"/>
      <c r="I19" s="49">
        <f t="shared" si="0"/>
        <v>46</v>
      </c>
      <c r="J19" s="50">
        <f>'[1]NR 2026'!Y19</f>
        <v>46</v>
      </c>
      <c r="K19" s="57"/>
      <c r="L19" s="58">
        <f t="shared" si="4"/>
        <v>46</v>
      </c>
      <c r="M19" s="59">
        <v>46</v>
      </c>
      <c r="N19" s="65"/>
      <c r="O19" s="48">
        <f t="shared" si="1"/>
        <v>46</v>
      </c>
      <c r="P19" s="60">
        <v>46</v>
      </c>
      <c r="Q19" s="65"/>
      <c r="R19" s="48">
        <f t="shared" si="2"/>
        <v>46</v>
      </c>
      <c r="S19" s="3"/>
    </row>
    <row r="20" spans="1:19" x14ac:dyDescent="0.25">
      <c r="A20" s="1"/>
      <c r="B20" s="54" t="s">
        <v>30</v>
      </c>
      <c r="C20" s="66" t="s">
        <v>31</v>
      </c>
      <c r="D20" s="46">
        <f>'[1]NR 2026'!G20</f>
        <v>250</v>
      </c>
      <c r="E20" s="47"/>
      <c r="F20" s="48">
        <f t="shared" si="3"/>
        <v>250</v>
      </c>
      <c r="G20" s="46">
        <f>'[1]NR 2026'!M20</f>
        <v>300</v>
      </c>
      <c r="H20" s="47"/>
      <c r="I20" s="49">
        <f t="shared" si="0"/>
        <v>300</v>
      </c>
      <c r="J20" s="50">
        <f>'[1]NR 2026'!Y20</f>
        <v>200</v>
      </c>
      <c r="K20" s="57"/>
      <c r="L20" s="58">
        <f t="shared" si="4"/>
        <v>200</v>
      </c>
      <c r="M20" s="59"/>
      <c r="N20" s="65"/>
      <c r="O20" s="48">
        <f t="shared" si="1"/>
        <v>0</v>
      </c>
      <c r="P20" s="60"/>
      <c r="Q20" s="65"/>
      <c r="R20" s="48">
        <f t="shared" si="2"/>
        <v>0</v>
      </c>
      <c r="S20" s="3"/>
    </row>
    <row r="21" spans="1:19" x14ac:dyDescent="0.25">
      <c r="A21" s="1"/>
      <c r="B21" s="54" t="s">
        <v>32</v>
      </c>
      <c r="C21" s="67" t="s">
        <v>33</v>
      </c>
      <c r="D21" s="46">
        <f>'[1]NR 2026'!G21</f>
        <v>853.7</v>
      </c>
      <c r="E21" s="47"/>
      <c r="F21" s="48">
        <f t="shared" si="3"/>
        <v>853.7</v>
      </c>
      <c r="G21" s="46">
        <f>'[1]NR 2026'!M21</f>
        <v>465</v>
      </c>
      <c r="H21" s="47"/>
      <c r="I21" s="49">
        <f t="shared" si="0"/>
        <v>465</v>
      </c>
      <c r="J21" s="50">
        <f>'[1]NR 2026'!Y21</f>
        <v>400</v>
      </c>
      <c r="K21" s="57"/>
      <c r="L21" s="58">
        <f t="shared" si="4"/>
        <v>400</v>
      </c>
      <c r="M21" s="68">
        <v>400</v>
      </c>
      <c r="N21" s="69"/>
      <c r="O21" s="48">
        <f t="shared" si="1"/>
        <v>400</v>
      </c>
      <c r="P21" s="60">
        <v>400</v>
      </c>
      <c r="Q21" s="69"/>
      <c r="R21" s="48">
        <f t="shared" si="2"/>
        <v>400</v>
      </c>
      <c r="S21" s="3"/>
    </row>
    <row r="22" spans="1:19" x14ac:dyDescent="0.25">
      <c r="A22" s="1"/>
      <c r="B22" s="54" t="s">
        <v>34</v>
      </c>
      <c r="C22" s="67" t="s">
        <v>35</v>
      </c>
      <c r="D22" s="46">
        <f>'[1]NR 2026'!G22</f>
        <v>647</v>
      </c>
      <c r="E22" s="47"/>
      <c r="F22" s="48">
        <f t="shared" si="3"/>
        <v>647</v>
      </c>
      <c r="G22" s="46">
        <f>'[1]NR 2026'!M22</f>
        <v>590</v>
      </c>
      <c r="H22" s="47"/>
      <c r="I22" s="49">
        <f t="shared" si="0"/>
        <v>590</v>
      </c>
      <c r="J22" s="50">
        <f>'[1]NR 2026'!Y22</f>
        <v>620</v>
      </c>
      <c r="K22" s="57"/>
      <c r="L22" s="58">
        <f t="shared" si="4"/>
        <v>620</v>
      </c>
      <c r="M22" s="59">
        <v>620</v>
      </c>
      <c r="N22" s="69"/>
      <c r="O22" s="48">
        <f t="shared" si="1"/>
        <v>620</v>
      </c>
      <c r="P22" s="60">
        <v>620</v>
      </c>
      <c r="Q22" s="69"/>
      <c r="R22" s="48">
        <f t="shared" si="2"/>
        <v>620</v>
      </c>
      <c r="S22" s="3"/>
    </row>
    <row r="23" spans="1:19" ht="15.75" thickBot="1" x14ac:dyDescent="0.3">
      <c r="A23" s="1"/>
      <c r="B23" s="70" t="s">
        <v>36</v>
      </c>
      <c r="C23" s="71" t="s">
        <v>37</v>
      </c>
      <c r="D23" s="46">
        <f>'[1]NR 2026'!G23</f>
        <v>123.2</v>
      </c>
      <c r="E23" s="47"/>
      <c r="F23" s="48">
        <f t="shared" si="3"/>
        <v>123.2</v>
      </c>
      <c r="G23" s="46">
        <f>'[1]NR 2026'!M23</f>
        <v>50</v>
      </c>
      <c r="H23" s="47"/>
      <c r="I23" s="72">
        <f t="shared" si="0"/>
        <v>50</v>
      </c>
      <c r="J23" s="50">
        <f>'[1]NR 2026'!Y23</f>
        <v>50</v>
      </c>
      <c r="K23" s="57"/>
      <c r="L23" s="58">
        <f t="shared" si="4"/>
        <v>50</v>
      </c>
      <c r="M23" s="73">
        <v>50</v>
      </c>
      <c r="N23" s="74"/>
      <c r="O23" s="75">
        <f t="shared" si="1"/>
        <v>50</v>
      </c>
      <c r="P23" s="76">
        <v>50</v>
      </c>
      <c r="Q23" s="74"/>
      <c r="R23" s="75">
        <f t="shared" si="2"/>
        <v>50</v>
      </c>
      <c r="S23" s="3"/>
    </row>
    <row r="24" spans="1:19" ht="15.75" thickBot="1" x14ac:dyDescent="0.3">
      <c r="A24" s="1"/>
      <c r="B24" s="77" t="s">
        <v>38</v>
      </c>
      <c r="C24" s="78" t="s">
        <v>39</v>
      </c>
      <c r="D24" s="79">
        <f t="shared" ref="D24:R24" si="5">SUM(D15:D21)</f>
        <v>36023.660000000003</v>
      </c>
      <c r="E24" s="79">
        <f t="shared" si="5"/>
        <v>0</v>
      </c>
      <c r="F24" s="79">
        <f t="shared" si="5"/>
        <v>36023.660000000003</v>
      </c>
      <c r="G24" s="79">
        <f t="shared" si="5"/>
        <v>33693</v>
      </c>
      <c r="H24" s="79">
        <f>SUM(H15:H21)</f>
        <v>0</v>
      </c>
      <c r="I24" s="80">
        <f t="shared" si="5"/>
        <v>33693</v>
      </c>
      <c r="J24" s="81">
        <f t="shared" si="5"/>
        <v>35662</v>
      </c>
      <c r="K24" s="81">
        <f t="shared" si="5"/>
        <v>0</v>
      </c>
      <c r="L24" s="81">
        <f t="shared" si="5"/>
        <v>35662</v>
      </c>
      <c r="M24" s="82">
        <f>SUM(M15:M21)</f>
        <v>36825</v>
      </c>
      <c r="N24" s="79">
        <f t="shared" si="5"/>
        <v>0</v>
      </c>
      <c r="O24" s="79">
        <f t="shared" si="5"/>
        <v>36825</v>
      </c>
      <c r="P24" s="79">
        <f>SUM(P15:P21)</f>
        <v>36951</v>
      </c>
      <c r="Q24" s="79">
        <f t="shared" si="5"/>
        <v>0</v>
      </c>
      <c r="R24" s="79">
        <f t="shared" si="5"/>
        <v>36951</v>
      </c>
      <c r="S24" s="3"/>
    </row>
    <row r="25" spans="1:19" ht="15.75" customHeight="1" thickBot="1" x14ac:dyDescent="0.3">
      <c r="A25" s="1"/>
      <c r="B25" s="83"/>
      <c r="C25" s="84" t="s">
        <v>40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7</v>
      </c>
      <c r="C26" s="29" t="s">
        <v>8</v>
      </c>
      <c r="D26" s="88" t="s">
        <v>41</v>
      </c>
      <c r="E26" s="89" t="s">
        <v>42</v>
      </c>
      <c r="F26" s="90" t="s">
        <v>43</v>
      </c>
      <c r="G26" s="91" t="s">
        <v>41</v>
      </c>
      <c r="H26" s="88" t="s">
        <v>42</v>
      </c>
      <c r="I26" s="92" t="s">
        <v>43</v>
      </c>
      <c r="J26" s="88" t="s">
        <v>41</v>
      </c>
      <c r="K26" s="89" t="s">
        <v>42</v>
      </c>
      <c r="L26" s="90" t="s">
        <v>43</v>
      </c>
      <c r="M26" s="93" t="s">
        <v>41</v>
      </c>
      <c r="N26" s="89" t="s">
        <v>42</v>
      </c>
      <c r="O26" s="90" t="s">
        <v>43</v>
      </c>
      <c r="P26" s="91" t="s">
        <v>41</v>
      </c>
      <c r="Q26" s="89" t="s">
        <v>42</v>
      </c>
      <c r="R26" s="90" t="s">
        <v>43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4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44</v>
      </c>
      <c r="C28" s="100" t="s">
        <v>45</v>
      </c>
      <c r="D28" s="46">
        <f>'[1]NR 2026'!G28</f>
        <v>1670.9</v>
      </c>
      <c r="E28" s="47"/>
      <c r="F28" s="48">
        <f t="shared" ref="F28:F38" si="6">D28+E28</f>
        <v>1670.9</v>
      </c>
      <c r="G28" s="46">
        <f>'[1]NR 2026'!M28</f>
        <v>600</v>
      </c>
      <c r="H28" s="47">
        <f>'[1]NR 2026'!N28</f>
        <v>0</v>
      </c>
      <c r="I28" s="49">
        <f t="shared" ref="I28:I38" si="7">G28+H28</f>
        <v>600</v>
      </c>
      <c r="J28" s="50">
        <f>'[1]NR 2026'!Y28</f>
        <v>1250</v>
      </c>
      <c r="K28" s="51"/>
      <c r="L28" s="52">
        <f t="shared" ref="L28:L38" si="8">J28+K28</f>
        <v>1250</v>
      </c>
      <c r="M28" s="101">
        <v>1500</v>
      </c>
      <c r="N28" s="101"/>
      <c r="O28" s="48">
        <f t="shared" ref="O28:O38" si="9">M28+N28</f>
        <v>1500</v>
      </c>
      <c r="P28" s="101">
        <v>1500</v>
      </c>
      <c r="Q28" s="101"/>
      <c r="R28" s="48">
        <f t="shared" ref="R28:R38" si="10">P28+Q28</f>
        <v>1500</v>
      </c>
      <c r="S28" s="3"/>
    </row>
    <row r="29" spans="1:19" x14ac:dyDescent="0.25">
      <c r="A29" s="1"/>
      <c r="B29" s="54" t="s">
        <v>46</v>
      </c>
      <c r="C29" s="102" t="s">
        <v>47</v>
      </c>
      <c r="D29" s="46">
        <f>'[1]NR 2026'!G29</f>
        <v>3670.5</v>
      </c>
      <c r="E29" s="56"/>
      <c r="F29" s="48">
        <f t="shared" si="6"/>
        <v>3670.5</v>
      </c>
      <c r="G29" s="46">
        <f>'[1]NR 2026'!M29</f>
        <v>2995</v>
      </c>
      <c r="H29" s="47">
        <f>'[1]NR 2026'!N29</f>
        <v>0</v>
      </c>
      <c r="I29" s="49">
        <f t="shared" si="7"/>
        <v>2995</v>
      </c>
      <c r="J29" s="50">
        <f>'[1]NR 2026'!Y29</f>
        <v>3269.5</v>
      </c>
      <c r="K29" s="103"/>
      <c r="L29" s="58">
        <f t="shared" si="8"/>
        <v>3269.5</v>
      </c>
      <c r="M29" s="104">
        <f>2885+534.5</f>
        <v>3419.5</v>
      </c>
      <c r="N29" s="105"/>
      <c r="O29" s="48">
        <f t="shared" si="9"/>
        <v>3419.5</v>
      </c>
      <c r="P29" s="104">
        <f>2885+534.5</f>
        <v>3419.5</v>
      </c>
      <c r="Q29" s="105"/>
      <c r="R29" s="48">
        <f t="shared" si="10"/>
        <v>3419.5</v>
      </c>
      <c r="S29" s="3"/>
    </row>
    <row r="30" spans="1:19" x14ac:dyDescent="0.25">
      <c r="A30" s="1"/>
      <c r="B30" s="54" t="s">
        <v>48</v>
      </c>
      <c r="C30" s="67" t="s">
        <v>49</v>
      </c>
      <c r="D30" s="46">
        <f>'[1]NR 2026'!G30</f>
        <v>2323</v>
      </c>
      <c r="E30" s="56"/>
      <c r="F30" s="48">
        <f t="shared" si="6"/>
        <v>2323</v>
      </c>
      <c r="G30" s="46">
        <f>'[1]NR 2026'!M30</f>
        <v>2350</v>
      </c>
      <c r="H30" s="47">
        <f>'[1]NR 2026'!N30</f>
        <v>0</v>
      </c>
      <c r="I30" s="49">
        <f t="shared" si="7"/>
        <v>2350</v>
      </c>
      <c r="J30" s="50">
        <f>'[1]NR 2026'!Y30</f>
        <v>2450</v>
      </c>
      <c r="K30" s="103"/>
      <c r="L30" s="58">
        <f t="shared" si="8"/>
        <v>2450</v>
      </c>
      <c r="M30" s="104">
        <v>2650</v>
      </c>
      <c r="N30" s="105"/>
      <c r="O30" s="48">
        <f t="shared" si="9"/>
        <v>2650</v>
      </c>
      <c r="P30" s="104">
        <v>2650</v>
      </c>
      <c r="Q30" s="105"/>
      <c r="R30" s="48">
        <f t="shared" si="10"/>
        <v>2650</v>
      </c>
      <c r="S30" s="3"/>
    </row>
    <row r="31" spans="1:19" x14ac:dyDescent="0.25">
      <c r="A31" s="1"/>
      <c r="B31" s="54" t="s">
        <v>50</v>
      </c>
      <c r="C31" s="67" t="s">
        <v>51</v>
      </c>
      <c r="D31" s="46">
        <f>'[1]NR 2026'!G31</f>
        <v>3151.6</v>
      </c>
      <c r="E31" s="47"/>
      <c r="F31" s="48">
        <f t="shared" si="6"/>
        <v>3151.6</v>
      </c>
      <c r="G31" s="46">
        <f>'[1]NR 2026'!M31</f>
        <v>2420</v>
      </c>
      <c r="H31" s="47">
        <f>'[1]NR 2026'!N31</f>
        <v>0</v>
      </c>
      <c r="I31" s="49">
        <f t="shared" si="7"/>
        <v>2420</v>
      </c>
      <c r="J31" s="50">
        <f>'[1]NR 2026'!Y31</f>
        <v>2887</v>
      </c>
      <c r="K31" s="57"/>
      <c r="L31" s="58">
        <f t="shared" si="8"/>
        <v>2887</v>
      </c>
      <c r="M31" s="104">
        <f>3183+107</f>
        <v>3290</v>
      </c>
      <c r="N31" s="104"/>
      <c r="O31" s="48">
        <f t="shared" si="9"/>
        <v>3290</v>
      </c>
      <c r="P31" s="104">
        <f>3183+107</f>
        <v>3290</v>
      </c>
      <c r="Q31" s="104"/>
      <c r="R31" s="48">
        <f t="shared" si="10"/>
        <v>3290</v>
      </c>
      <c r="S31" s="3"/>
    </row>
    <row r="32" spans="1:19" x14ac:dyDescent="0.25">
      <c r="A32" s="1"/>
      <c r="B32" s="54" t="s">
        <v>52</v>
      </c>
      <c r="C32" s="67" t="s">
        <v>53</v>
      </c>
      <c r="D32" s="46">
        <f>'[1]NR 2026'!G32</f>
        <v>16389.8</v>
      </c>
      <c r="E32" s="47"/>
      <c r="F32" s="48">
        <f t="shared" si="6"/>
        <v>16389.8</v>
      </c>
      <c r="G32" s="46">
        <f>'[1]NR 2026'!M32</f>
        <v>17255</v>
      </c>
      <c r="H32" s="47">
        <f>'[1]NR 2026'!N32</f>
        <v>0</v>
      </c>
      <c r="I32" s="49">
        <f t="shared" si="7"/>
        <v>17255</v>
      </c>
      <c r="J32" s="50">
        <f>'[1]NR 2026'!Y32</f>
        <v>17590</v>
      </c>
      <c r="K32" s="57"/>
      <c r="L32" s="58">
        <f t="shared" si="8"/>
        <v>17590</v>
      </c>
      <c r="M32" s="104">
        <f>16700+990</f>
        <v>17690</v>
      </c>
      <c r="N32" s="104"/>
      <c r="O32" s="48">
        <f t="shared" si="9"/>
        <v>17690</v>
      </c>
      <c r="P32" s="104">
        <f>16800+990</f>
        <v>17790</v>
      </c>
      <c r="Q32" s="104"/>
      <c r="R32" s="48">
        <f t="shared" si="10"/>
        <v>17790</v>
      </c>
      <c r="S32" s="3"/>
    </row>
    <row r="33" spans="1:19" x14ac:dyDescent="0.25">
      <c r="A33" s="1"/>
      <c r="B33" s="54" t="s">
        <v>54</v>
      </c>
      <c r="C33" s="64" t="s">
        <v>55</v>
      </c>
      <c r="D33" s="46">
        <f>'[1]NR 2026'!G33</f>
        <v>15692.4</v>
      </c>
      <c r="E33" s="47"/>
      <c r="F33" s="48">
        <f t="shared" si="6"/>
        <v>15692.4</v>
      </c>
      <c r="G33" s="46">
        <f>'[1]NR 2026'!M33</f>
        <v>16370</v>
      </c>
      <c r="H33" s="47">
        <f>'[1]NR 2026'!N33</f>
        <v>0</v>
      </c>
      <c r="I33" s="49">
        <f t="shared" si="7"/>
        <v>16370</v>
      </c>
      <c r="J33" s="50">
        <f>'[1]NR 2026'!Y33</f>
        <v>16560</v>
      </c>
      <c r="K33" s="57"/>
      <c r="L33" s="58">
        <f t="shared" si="8"/>
        <v>16560</v>
      </c>
      <c r="M33" s="104">
        <f>15700+960</f>
        <v>16660</v>
      </c>
      <c r="N33" s="104"/>
      <c r="O33" s="48">
        <f t="shared" si="9"/>
        <v>16660</v>
      </c>
      <c r="P33" s="104">
        <f>15800+960</f>
        <v>16760</v>
      </c>
      <c r="Q33" s="104"/>
      <c r="R33" s="48">
        <f t="shared" si="10"/>
        <v>16760</v>
      </c>
      <c r="S33" s="3"/>
    </row>
    <row r="34" spans="1:19" x14ac:dyDescent="0.25">
      <c r="A34" s="1"/>
      <c r="B34" s="54" t="s">
        <v>56</v>
      </c>
      <c r="C34" s="106" t="s">
        <v>57</v>
      </c>
      <c r="D34" s="46">
        <f>'[1]NR 2026'!G34</f>
        <v>697.4</v>
      </c>
      <c r="E34" s="47"/>
      <c r="F34" s="48">
        <f t="shared" si="6"/>
        <v>697.4</v>
      </c>
      <c r="G34" s="46">
        <f>'[1]NR 2026'!M34</f>
        <v>885</v>
      </c>
      <c r="H34" s="47">
        <f>'[1]NR 2026'!N34</f>
        <v>0</v>
      </c>
      <c r="I34" s="49">
        <f t="shared" si="7"/>
        <v>885</v>
      </c>
      <c r="J34" s="50">
        <f>'[1]NR 2026'!Y34</f>
        <v>1030</v>
      </c>
      <c r="K34" s="57"/>
      <c r="L34" s="58">
        <f t="shared" si="8"/>
        <v>1030</v>
      </c>
      <c r="M34" s="104">
        <f>1000+30</f>
        <v>1030</v>
      </c>
      <c r="N34" s="104"/>
      <c r="O34" s="48">
        <f t="shared" si="9"/>
        <v>1030</v>
      </c>
      <c r="P34" s="104">
        <f>1000+30</f>
        <v>1030</v>
      </c>
      <c r="Q34" s="104"/>
      <c r="R34" s="48">
        <f t="shared" si="10"/>
        <v>1030</v>
      </c>
      <c r="S34" s="3"/>
    </row>
    <row r="35" spans="1:19" x14ac:dyDescent="0.25">
      <c r="A35" s="1"/>
      <c r="B35" s="54" t="s">
        <v>58</v>
      </c>
      <c r="C35" s="67" t="s">
        <v>59</v>
      </c>
      <c r="D35" s="46">
        <f>'[1]NR 2026'!G35</f>
        <v>5346</v>
      </c>
      <c r="E35" s="47"/>
      <c r="F35" s="48">
        <f t="shared" si="6"/>
        <v>5346</v>
      </c>
      <c r="G35" s="46">
        <f>'[1]NR 2026'!M35</f>
        <v>5729</v>
      </c>
      <c r="H35" s="47">
        <f>'[1]NR 2026'!N35</f>
        <v>0</v>
      </c>
      <c r="I35" s="49">
        <f t="shared" si="7"/>
        <v>5729</v>
      </c>
      <c r="J35" s="50">
        <f>'[1]NR 2026'!Y35</f>
        <v>5643.5</v>
      </c>
      <c r="K35" s="57"/>
      <c r="L35" s="58">
        <f t="shared" si="8"/>
        <v>5643.5</v>
      </c>
      <c r="M35" s="104">
        <f>5351+326.5</f>
        <v>5677.5</v>
      </c>
      <c r="N35" s="104"/>
      <c r="O35" s="48">
        <f t="shared" si="9"/>
        <v>5677.5</v>
      </c>
      <c r="P35" s="104">
        <f>5385+326.5</f>
        <v>5711.5</v>
      </c>
      <c r="Q35" s="104"/>
      <c r="R35" s="48">
        <f t="shared" si="10"/>
        <v>5711.5</v>
      </c>
      <c r="S35" s="3"/>
    </row>
    <row r="36" spans="1:19" x14ac:dyDescent="0.25">
      <c r="A36" s="1"/>
      <c r="B36" s="54" t="s">
        <v>60</v>
      </c>
      <c r="C36" s="67" t="s">
        <v>61</v>
      </c>
      <c r="D36" s="46">
        <f>'[1]NR 2026'!G36</f>
        <v>15.6</v>
      </c>
      <c r="E36" s="47"/>
      <c r="F36" s="48">
        <f t="shared" si="6"/>
        <v>15.6</v>
      </c>
      <c r="G36" s="46">
        <f>'[1]NR 2026'!M36</f>
        <v>5</v>
      </c>
      <c r="H36" s="47">
        <f>'[1]NR 2026'!N36</f>
        <v>0</v>
      </c>
      <c r="I36" s="49">
        <f t="shared" si="7"/>
        <v>5</v>
      </c>
      <c r="J36" s="50">
        <f>'[1]NR 2026'!Y36</f>
        <v>15</v>
      </c>
      <c r="K36" s="57"/>
      <c r="L36" s="58">
        <f t="shared" si="8"/>
        <v>15</v>
      </c>
      <c r="M36" s="104">
        <v>15</v>
      </c>
      <c r="N36" s="104"/>
      <c r="O36" s="48">
        <f t="shared" si="9"/>
        <v>15</v>
      </c>
      <c r="P36" s="104">
        <v>15</v>
      </c>
      <c r="Q36" s="104"/>
      <c r="R36" s="48">
        <f t="shared" si="10"/>
        <v>15</v>
      </c>
      <c r="S36" s="3"/>
    </row>
    <row r="37" spans="1:19" x14ac:dyDescent="0.25">
      <c r="A37" s="1"/>
      <c r="B37" s="54" t="s">
        <v>62</v>
      </c>
      <c r="C37" s="67" t="s">
        <v>63</v>
      </c>
      <c r="D37" s="46">
        <f>'[1]NR 2026'!G37</f>
        <v>767.8</v>
      </c>
      <c r="E37" s="47"/>
      <c r="F37" s="48">
        <f t="shared" si="6"/>
        <v>767.8</v>
      </c>
      <c r="G37" s="46">
        <f>'[1]NR 2026'!M37</f>
        <v>761</v>
      </c>
      <c r="H37" s="47">
        <f>'[1]NR 2026'!N37</f>
        <v>0</v>
      </c>
      <c r="I37" s="49">
        <f t="shared" si="7"/>
        <v>761</v>
      </c>
      <c r="J37" s="50">
        <f>'[1]NR 2026'!Y37</f>
        <v>832</v>
      </c>
      <c r="K37" s="57"/>
      <c r="L37" s="58">
        <f t="shared" si="8"/>
        <v>832</v>
      </c>
      <c r="M37" s="104">
        <v>827</v>
      </c>
      <c r="N37" s="104"/>
      <c r="O37" s="48">
        <f t="shared" si="9"/>
        <v>827</v>
      </c>
      <c r="P37" s="104">
        <v>818</v>
      </c>
      <c r="Q37" s="104"/>
      <c r="R37" s="48">
        <f t="shared" si="10"/>
        <v>818</v>
      </c>
      <c r="S37" s="3"/>
    </row>
    <row r="38" spans="1:19" ht="15.75" thickBot="1" x14ac:dyDescent="0.3">
      <c r="A38" s="1"/>
      <c r="B38" s="107" t="s">
        <v>64</v>
      </c>
      <c r="C38" s="108" t="s">
        <v>65</v>
      </c>
      <c r="D38" s="46">
        <f>'[1]NR 2026'!G38</f>
        <v>1849.6000000000001</v>
      </c>
      <c r="E38" s="47"/>
      <c r="F38" s="48">
        <f t="shared" si="6"/>
        <v>1849.6000000000001</v>
      </c>
      <c r="G38" s="46">
        <f>'[1]NR 2026'!M38</f>
        <v>1578</v>
      </c>
      <c r="H38" s="47">
        <f>'[1]NR 2026'!N38</f>
        <v>0</v>
      </c>
      <c r="I38" s="72">
        <f t="shared" si="7"/>
        <v>1578</v>
      </c>
      <c r="J38" s="50">
        <f>'[1]NR 2026'!Y38</f>
        <v>1725</v>
      </c>
      <c r="K38" s="57"/>
      <c r="L38" s="58">
        <f t="shared" si="8"/>
        <v>1725</v>
      </c>
      <c r="M38" s="109">
        <f>1717+39</f>
        <v>1756</v>
      </c>
      <c r="N38" s="109"/>
      <c r="O38" s="75">
        <f t="shared" si="9"/>
        <v>1756</v>
      </c>
      <c r="P38" s="109">
        <f>1718+39</f>
        <v>1757</v>
      </c>
      <c r="Q38" s="109"/>
      <c r="R38" s="75">
        <f t="shared" si="10"/>
        <v>1757</v>
      </c>
      <c r="S38" s="3"/>
    </row>
    <row r="39" spans="1:19" ht="15.75" thickBot="1" x14ac:dyDescent="0.3">
      <c r="A39" s="1"/>
      <c r="B39" s="77" t="s">
        <v>66</v>
      </c>
      <c r="C39" s="110" t="s">
        <v>67</v>
      </c>
      <c r="D39" s="111">
        <f>SUM(D28:D32)+SUM(D35:D38)</f>
        <v>35184.800000000003</v>
      </c>
      <c r="E39" s="111">
        <f>SUM(E28:E32)+SUM(E35:E38)</f>
        <v>0</v>
      </c>
      <c r="F39" s="112">
        <f>SUM(F35:F38)+SUM(F28:F32)</f>
        <v>35184.800000000003</v>
      </c>
      <c r="G39" s="111">
        <f>SUM(G28:G32)+SUM(G35:G38)</f>
        <v>33693</v>
      </c>
      <c r="H39" s="111">
        <f>SUM(H28:H32)+SUM(H35:H38)</f>
        <v>0</v>
      </c>
      <c r="I39" s="113">
        <f>SUM(I35:I38)+SUM(I28:I32)</f>
        <v>33693</v>
      </c>
      <c r="J39" s="111">
        <f>SUM(J28:J32)+SUM(J35:J38)</f>
        <v>35662</v>
      </c>
      <c r="K39" s="114"/>
      <c r="L39" s="115">
        <f>SUM(L35:L38)+SUM(L28:L32)</f>
        <v>35662</v>
      </c>
      <c r="M39" s="111">
        <f>SUM(M28:M32)+SUM(M35:M38)</f>
        <v>36825</v>
      </c>
      <c r="N39" s="111">
        <f>SUM(N28:N32)+SUM(N35:N38)</f>
        <v>0</v>
      </c>
      <c r="O39" s="112">
        <f>SUM(O35:O38)+SUM(O28:O32)</f>
        <v>36825</v>
      </c>
      <c r="P39" s="111">
        <f>SUM(P28:P32)+SUM(P35:P38)</f>
        <v>36951</v>
      </c>
      <c r="Q39" s="111">
        <f>SUM(Q28:Q32)+SUM(Q35:Q38)</f>
        <v>0</v>
      </c>
      <c r="R39" s="112">
        <f>SUM(R35:R38)+SUM(R28:R32)</f>
        <v>36951</v>
      </c>
      <c r="S39" s="3"/>
    </row>
    <row r="40" spans="1:19" ht="19.5" thickBot="1" x14ac:dyDescent="0.35">
      <c r="A40" s="1"/>
      <c r="B40" s="116" t="s">
        <v>68</v>
      </c>
      <c r="C40" s="117" t="s">
        <v>69</v>
      </c>
      <c r="D40" s="118">
        <f t="shared" ref="D40:R40" si="11">D24-D39</f>
        <v>838.86000000000058</v>
      </c>
      <c r="E40" s="118">
        <f t="shared" si="11"/>
        <v>0</v>
      </c>
      <c r="F40" s="119">
        <f t="shared" si="11"/>
        <v>838.86000000000058</v>
      </c>
      <c r="G40" s="120">
        <f t="shared" si="11"/>
        <v>0</v>
      </c>
      <c r="H40" s="120">
        <f t="shared" si="11"/>
        <v>0</v>
      </c>
      <c r="I40" s="121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2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3" t="s">
        <v>70</v>
      </c>
      <c r="C41" s="124" t="s">
        <v>71</v>
      </c>
      <c r="D41" s="125"/>
      <c r="E41" s="126"/>
      <c r="F41" s="127">
        <f>F40-D16</f>
        <v>-28714.14</v>
      </c>
      <c r="G41" s="125"/>
      <c r="H41" s="128"/>
      <c r="I41" s="129">
        <f>I40-G16</f>
        <v>-28296</v>
      </c>
      <c r="J41" s="130"/>
      <c r="K41" s="128"/>
      <c r="L41" s="127">
        <f>L40-J16</f>
        <v>-29850</v>
      </c>
      <c r="M41" s="131"/>
      <c r="N41" s="128"/>
      <c r="O41" s="127">
        <f>O40-M16</f>
        <v>-31213</v>
      </c>
      <c r="P41" s="125"/>
      <c r="Q41" s="128"/>
      <c r="R41" s="127">
        <f>R40-P16</f>
        <v>-31339</v>
      </c>
      <c r="S41" s="3"/>
    </row>
    <row r="42" spans="1:19" s="137" customFormat="1" ht="8.25" customHeight="1" thickBot="1" x14ac:dyDescent="0.3">
      <c r="A42" s="132"/>
      <c r="B42" s="133"/>
      <c r="C42" s="134"/>
      <c r="D42" s="132"/>
      <c r="E42" s="135"/>
      <c r="F42" s="135"/>
      <c r="G42" s="132"/>
      <c r="H42" s="135"/>
      <c r="I42" s="135"/>
      <c r="J42" s="135"/>
      <c r="K42" s="135"/>
      <c r="L42" s="136"/>
      <c r="M42" s="136"/>
      <c r="N42" s="136"/>
      <c r="O42" s="136"/>
      <c r="P42" s="136"/>
      <c r="Q42" s="136"/>
      <c r="R42" s="136"/>
      <c r="S42" s="136"/>
    </row>
    <row r="43" spans="1:19" s="137" customFormat="1" ht="15.75" customHeight="1" x14ac:dyDescent="0.25">
      <c r="A43" s="132"/>
      <c r="B43" s="138"/>
      <c r="C43" s="139" t="s">
        <v>72</v>
      </c>
      <c r="D43" s="140" t="s">
        <v>73</v>
      </c>
      <c r="E43" s="135"/>
      <c r="F43" s="141"/>
      <c r="G43" s="140" t="s">
        <v>74</v>
      </c>
      <c r="H43" s="135"/>
      <c r="I43" s="135"/>
      <c r="J43" s="140" t="s">
        <v>75</v>
      </c>
      <c r="K43" s="135"/>
      <c r="L43" s="135"/>
      <c r="M43" s="140" t="s">
        <v>76</v>
      </c>
      <c r="N43" s="136"/>
      <c r="O43" s="136"/>
      <c r="P43" s="140" t="s">
        <v>76</v>
      </c>
      <c r="Q43" s="136"/>
      <c r="R43" s="136"/>
      <c r="S43" s="136"/>
    </row>
    <row r="44" spans="1:19" ht="15.75" thickBot="1" x14ac:dyDescent="0.3">
      <c r="A44" s="1"/>
      <c r="B44" s="138"/>
      <c r="C44" s="142"/>
      <c r="D44" s="143"/>
      <c r="E44" s="135"/>
      <c r="F44" s="141"/>
      <c r="G44" s="143"/>
      <c r="H44" s="144"/>
      <c r="I44" s="144"/>
      <c r="J44" s="143"/>
      <c r="K44" s="144"/>
      <c r="L44" s="144"/>
      <c r="M44" s="143"/>
      <c r="N44" s="3"/>
      <c r="O44" s="3"/>
      <c r="P44" s="143"/>
      <c r="Q44" s="3"/>
      <c r="R44" s="3"/>
      <c r="S44" s="3"/>
    </row>
    <row r="45" spans="1:19" s="137" customFormat="1" ht="8.25" customHeight="1" thickBot="1" x14ac:dyDescent="0.3">
      <c r="A45" s="132"/>
      <c r="B45" s="138"/>
      <c r="C45" s="134"/>
      <c r="D45" s="135"/>
      <c r="E45" s="135"/>
      <c r="F45" s="141"/>
      <c r="G45" s="135"/>
      <c r="H45" s="135"/>
      <c r="I45" s="141"/>
      <c r="J45" s="141"/>
      <c r="K45" s="141"/>
      <c r="L45" s="136"/>
      <c r="M45" s="136"/>
      <c r="N45" s="136"/>
      <c r="O45" s="136"/>
      <c r="P45" s="136"/>
      <c r="Q45" s="136"/>
      <c r="R45" s="136"/>
      <c r="S45" s="136"/>
    </row>
    <row r="46" spans="1:19" s="137" customFormat="1" ht="37.5" customHeight="1" thickBot="1" x14ac:dyDescent="0.3">
      <c r="A46" s="132"/>
      <c r="B46" s="138"/>
      <c r="C46" s="139" t="s">
        <v>77</v>
      </c>
      <c r="D46" s="145" t="s">
        <v>78</v>
      </c>
      <c r="E46" s="146" t="s">
        <v>79</v>
      </c>
      <c r="F46" s="141"/>
      <c r="G46" s="145" t="s">
        <v>78</v>
      </c>
      <c r="H46" s="146" t="s">
        <v>79</v>
      </c>
      <c r="I46" s="136"/>
      <c r="J46" s="145" t="s">
        <v>78</v>
      </c>
      <c r="K46" s="146" t="s">
        <v>79</v>
      </c>
      <c r="L46" s="147"/>
      <c r="M46" s="145" t="s">
        <v>78</v>
      </c>
      <c r="N46" s="146" t="s">
        <v>79</v>
      </c>
      <c r="O46" s="136"/>
      <c r="P46" s="145" t="s">
        <v>78</v>
      </c>
      <c r="Q46" s="146" t="s">
        <v>79</v>
      </c>
      <c r="R46" s="136"/>
      <c r="S46" s="136"/>
    </row>
    <row r="47" spans="1:19" ht="15.75" thickBot="1" x14ac:dyDescent="0.3">
      <c r="A47" s="1"/>
      <c r="B47" s="148"/>
      <c r="C47" s="149"/>
      <c r="D47" s="150">
        <v>0</v>
      </c>
      <c r="E47" s="151">
        <v>0</v>
      </c>
      <c r="F47" s="141"/>
      <c r="G47" s="150">
        <v>0</v>
      </c>
      <c r="H47" s="151">
        <v>0</v>
      </c>
      <c r="I47" s="3"/>
      <c r="J47" s="150">
        <v>0</v>
      </c>
      <c r="K47" s="151">
        <v>0</v>
      </c>
      <c r="L47" s="144"/>
      <c r="M47" s="150">
        <v>0</v>
      </c>
      <c r="N47" s="151">
        <v>0</v>
      </c>
      <c r="O47" s="3"/>
      <c r="P47" s="150">
        <v>0</v>
      </c>
      <c r="Q47" s="151">
        <v>0</v>
      </c>
      <c r="R47" s="3"/>
      <c r="S47" s="3"/>
    </row>
    <row r="48" spans="1:19" x14ac:dyDescent="0.25">
      <c r="A48" s="1"/>
      <c r="B48" s="148"/>
      <c r="C48" s="134"/>
      <c r="D48" s="135"/>
      <c r="E48" s="135"/>
      <c r="F48" s="141"/>
      <c r="G48" s="135"/>
      <c r="H48" s="135"/>
      <c r="I48" s="141"/>
      <c r="J48" s="141"/>
      <c r="K48" s="141"/>
      <c r="L48" s="136"/>
      <c r="M48" s="3"/>
      <c r="N48" s="136"/>
      <c r="O48" s="136"/>
      <c r="P48" s="3"/>
      <c r="Q48" s="3"/>
      <c r="R48" s="3"/>
      <c r="S48" s="3"/>
    </row>
    <row r="49" spans="1:19" x14ac:dyDescent="0.25">
      <c r="A49" s="1"/>
      <c r="B49" s="148"/>
      <c r="C49" s="152" t="s">
        <v>80</v>
      </c>
      <c r="D49" s="153" t="s">
        <v>81</v>
      </c>
      <c r="E49" s="135"/>
      <c r="F49" s="3"/>
      <c r="G49" s="153" t="s">
        <v>82</v>
      </c>
      <c r="H49" s="3"/>
      <c r="I49" s="3"/>
      <c r="J49" s="153" t="s">
        <v>83</v>
      </c>
      <c r="K49" s="3"/>
      <c r="L49" s="154"/>
      <c r="M49" s="153" t="s">
        <v>84</v>
      </c>
      <c r="N49" s="154"/>
      <c r="O49" s="154"/>
      <c r="P49" s="153" t="s">
        <v>85</v>
      </c>
      <c r="Q49" s="3"/>
      <c r="R49" s="3"/>
      <c r="S49" s="3"/>
    </row>
    <row r="50" spans="1:19" x14ac:dyDescent="0.25">
      <c r="A50" s="1"/>
      <c r="B50" s="148"/>
      <c r="C50" s="155" t="s">
        <v>86</v>
      </c>
      <c r="D50" s="156"/>
      <c r="E50" s="135"/>
      <c r="F50" s="3"/>
      <c r="G50" s="156"/>
      <c r="H50" s="3"/>
      <c r="I50" s="3"/>
      <c r="J50" s="156"/>
      <c r="K50" s="3"/>
      <c r="L50" s="157"/>
      <c r="M50" s="156"/>
      <c r="N50" s="157"/>
      <c r="O50" s="157"/>
      <c r="P50" s="156"/>
      <c r="Q50" s="3"/>
      <c r="R50" s="3"/>
      <c r="S50" s="3"/>
    </row>
    <row r="51" spans="1:19" x14ac:dyDescent="0.25">
      <c r="A51" s="1"/>
      <c r="B51" s="148"/>
      <c r="C51" s="155" t="s">
        <v>87</v>
      </c>
      <c r="D51" s="156">
        <f>'[1]NR 2026'!G51</f>
        <v>2927.3999999999996</v>
      </c>
      <c r="E51" s="135"/>
      <c r="F51" s="3"/>
      <c r="G51" s="156">
        <f>'[1]NR 2026'!M51</f>
        <v>2927.5</v>
      </c>
      <c r="H51" s="3"/>
      <c r="I51" s="3"/>
      <c r="J51" s="156">
        <f>'[1]NR 2026'!S51</f>
        <v>3471.2999999999997</v>
      </c>
      <c r="K51" s="3"/>
      <c r="L51" s="157"/>
      <c r="M51" s="156">
        <v>3471.3</v>
      </c>
      <c r="N51" s="157"/>
      <c r="O51" s="157"/>
      <c r="P51" s="156">
        <v>3471.3</v>
      </c>
      <c r="Q51" s="3"/>
      <c r="R51" s="3"/>
      <c r="S51" s="3"/>
    </row>
    <row r="52" spans="1:19" x14ac:dyDescent="0.25">
      <c r="A52" s="1"/>
      <c r="B52" s="148"/>
      <c r="C52" s="155" t="s">
        <v>88</v>
      </c>
      <c r="D52" s="156">
        <f>'[1]NR 2026'!G52</f>
        <v>1641.2</v>
      </c>
      <c r="E52" s="135"/>
      <c r="F52" s="3"/>
      <c r="G52" s="156">
        <f>'[1]NR 2026'!M52</f>
        <v>2340</v>
      </c>
      <c r="H52" s="3"/>
      <c r="I52" s="3"/>
      <c r="J52" s="156">
        <v>2177.5</v>
      </c>
      <c r="K52" s="3"/>
      <c r="L52" s="157"/>
      <c r="M52" s="156">
        <v>1340</v>
      </c>
      <c r="N52" s="157"/>
      <c r="O52" s="157"/>
      <c r="P52" s="156">
        <v>1500</v>
      </c>
      <c r="Q52" s="3"/>
      <c r="R52" s="3"/>
      <c r="S52" s="3"/>
    </row>
    <row r="53" spans="1:19" x14ac:dyDescent="0.25">
      <c r="A53" s="1"/>
      <c r="B53" s="148"/>
      <c r="C53" s="155" t="s">
        <v>89</v>
      </c>
      <c r="D53" s="156">
        <f>'[1]NR 2026'!G53</f>
        <v>552.6</v>
      </c>
      <c r="E53" s="135"/>
      <c r="F53" s="3"/>
      <c r="G53" s="156">
        <f>'[1]NR 2026'!M53</f>
        <v>502.6</v>
      </c>
      <c r="H53" s="3"/>
      <c r="I53" s="3"/>
      <c r="J53" s="156">
        <v>217.6</v>
      </c>
      <c r="K53" s="3"/>
      <c r="L53" s="157"/>
      <c r="M53" s="156">
        <v>217.6</v>
      </c>
      <c r="N53" s="157"/>
      <c r="O53" s="157"/>
      <c r="P53" s="156">
        <v>217.6</v>
      </c>
      <c r="Q53" s="3"/>
      <c r="R53" s="3"/>
      <c r="S53" s="3"/>
    </row>
    <row r="54" spans="1:19" x14ac:dyDescent="0.25">
      <c r="A54" s="1"/>
      <c r="B54" s="148"/>
      <c r="C54" s="158" t="s">
        <v>90</v>
      </c>
      <c r="D54" s="156">
        <f>'[1]NR 2026'!G54</f>
        <v>286.3</v>
      </c>
      <c r="E54" s="135"/>
      <c r="F54" s="3"/>
      <c r="G54" s="156">
        <f>'[1]NR 2026'!M54</f>
        <v>82</v>
      </c>
      <c r="H54" s="3"/>
      <c r="I54" s="3"/>
      <c r="J54" s="156">
        <v>232.3</v>
      </c>
      <c r="K54" s="3"/>
      <c r="L54" s="157"/>
      <c r="M54" s="156">
        <v>220</v>
      </c>
      <c r="N54" s="157"/>
      <c r="O54" s="157"/>
      <c r="P54" s="156">
        <v>200</v>
      </c>
      <c r="Q54" s="3"/>
      <c r="R54" s="3"/>
      <c r="S54" s="3"/>
    </row>
    <row r="55" spans="1:19" ht="10.5" customHeight="1" x14ac:dyDescent="0.25">
      <c r="A55" s="1"/>
      <c r="B55" s="148"/>
      <c r="C55" s="134"/>
      <c r="D55" s="135"/>
      <c r="E55" s="13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8"/>
      <c r="C56" s="152" t="s">
        <v>91</v>
      </c>
      <c r="D56" s="153" t="s">
        <v>81</v>
      </c>
      <c r="E56" s="135"/>
      <c r="F56" s="141"/>
      <c r="G56" s="153" t="s">
        <v>92</v>
      </c>
      <c r="H56" s="135"/>
      <c r="I56" s="141"/>
      <c r="J56" s="153" t="s">
        <v>83</v>
      </c>
      <c r="K56" s="141"/>
      <c r="L56" s="3"/>
      <c r="M56" s="153" t="s">
        <v>84</v>
      </c>
      <c r="N56" s="154"/>
      <c r="O56" s="154"/>
      <c r="P56" s="153" t="s">
        <v>85</v>
      </c>
      <c r="Q56" s="3"/>
      <c r="R56" s="3"/>
      <c r="S56" s="3"/>
    </row>
    <row r="57" spans="1:19" x14ac:dyDescent="0.25">
      <c r="A57" s="1"/>
      <c r="B57" s="148"/>
      <c r="C57" s="155"/>
      <c r="D57" s="159">
        <f>'[1]NR 2026'!E57</f>
        <v>32.68</v>
      </c>
      <c r="E57" s="135"/>
      <c r="F57" s="141"/>
      <c r="G57" s="159">
        <v>34</v>
      </c>
      <c r="H57" s="135"/>
      <c r="I57" s="141"/>
      <c r="J57" s="159">
        <v>31.8</v>
      </c>
      <c r="K57" s="141"/>
      <c r="L57" s="3"/>
      <c r="M57" s="159">
        <v>32</v>
      </c>
      <c r="N57" s="3"/>
      <c r="O57" s="3"/>
      <c r="P57" s="159">
        <v>32</v>
      </c>
      <c r="Q57" s="3"/>
      <c r="R57" s="3"/>
      <c r="S57" s="3"/>
    </row>
    <row r="58" spans="1:19" x14ac:dyDescent="0.25">
      <c r="A58" s="1"/>
      <c r="B58" s="148"/>
      <c r="C58" s="134"/>
      <c r="D58" s="135"/>
      <c r="E58" s="135"/>
      <c r="F58" s="141"/>
      <c r="G58" s="135"/>
      <c r="H58" s="135"/>
      <c r="I58" s="141"/>
      <c r="J58" s="141"/>
      <c r="K58" s="141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60" t="s">
        <v>93</v>
      </c>
      <c r="C59" s="161"/>
      <c r="D59" s="162"/>
      <c r="E59" s="162"/>
      <c r="F59" s="162"/>
      <c r="G59" s="162"/>
      <c r="H59" s="162"/>
      <c r="I59" s="162"/>
      <c r="J59" s="162"/>
      <c r="K59" s="162"/>
      <c r="L59" s="163"/>
      <c r="M59" s="163"/>
      <c r="N59" s="163"/>
      <c r="O59" s="163"/>
      <c r="P59" s="163"/>
      <c r="Q59" s="163"/>
      <c r="R59" s="164"/>
      <c r="S59" s="3"/>
    </row>
    <row r="60" spans="1:19" x14ac:dyDescent="0.25">
      <c r="A60" s="1"/>
      <c r="B60" s="165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66"/>
      <c r="S60" s="3"/>
    </row>
    <row r="61" spans="1:19" x14ac:dyDescent="0.25">
      <c r="A61" s="1"/>
      <c r="B61" s="167"/>
      <c r="C61" s="168"/>
      <c r="D61" s="168"/>
      <c r="E61" s="168"/>
      <c r="F61" s="168"/>
      <c r="G61" s="168"/>
      <c r="H61" s="168"/>
      <c r="I61" s="168"/>
      <c r="J61" s="168"/>
      <c r="K61" s="168"/>
      <c r="L61" s="137"/>
      <c r="N61" s="137"/>
      <c r="O61" s="137"/>
      <c r="P61" s="137"/>
      <c r="Q61" s="137"/>
      <c r="R61" s="166"/>
      <c r="S61" s="3"/>
    </row>
    <row r="62" spans="1:19" x14ac:dyDescent="0.25">
      <c r="A62" s="1"/>
      <c r="B62" s="167"/>
      <c r="C62" s="168"/>
      <c r="D62" s="168"/>
      <c r="E62" s="168"/>
      <c r="F62" s="168"/>
      <c r="G62" s="168"/>
      <c r="H62" s="168"/>
      <c r="I62" s="168"/>
      <c r="J62" s="168"/>
      <c r="K62" s="168"/>
      <c r="L62" s="137"/>
      <c r="M62" s="137"/>
      <c r="N62" s="137"/>
      <c r="O62" s="137"/>
      <c r="P62" s="137"/>
      <c r="Q62" s="137"/>
      <c r="R62" s="166"/>
      <c r="S62" s="3"/>
    </row>
    <row r="63" spans="1:19" x14ac:dyDescent="0.25">
      <c r="A63" s="1"/>
      <c r="B63" s="167"/>
      <c r="C63" s="168"/>
      <c r="D63" s="168"/>
      <c r="E63" s="168"/>
      <c r="F63" s="168"/>
      <c r="G63" s="168"/>
      <c r="H63" s="168"/>
      <c r="I63" s="168"/>
      <c r="J63" s="168"/>
      <c r="K63" s="168"/>
      <c r="L63" s="137"/>
      <c r="M63" s="137"/>
      <c r="N63" s="137"/>
      <c r="O63" s="137"/>
      <c r="P63" s="137"/>
      <c r="Q63" s="137"/>
      <c r="R63" s="166"/>
      <c r="S63" s="3"/>
    </row>
    <row r="64" spans="1:19" x14ac:dyDescent="0.25">
      <c r="A64" s="1"/>
      <c r="B64" s="167"/>
      <c r="C64" s="168"/>
      <c r="D64" s="168"/>
      <c r="E64" s="168"/>
      <c r="F64" s="168"/>
      <c r="G64" s="168"/>
      <c r="H64" s="168"/>
      <c r="I64" s="168"/>
      <c r="J64" s="168"/>
      <c r="K64" s="168"/>
      <c r="L64" s="137"/>
      <c r="M64" s="137"/>
      <c r="N64" s="137"/>
      <c r="O64" s="137"/>
      <c r="P64" s="137"/>
      <c r="Q64" s="137"/>
      <c r="R64" s="166"/>
      <c r="S64" s="3"/>
    </row>
    <row r="65" spans="1:19" x14ac:dyDescent="0.25">
      <c r="A65" s="1"/>
      <c r="B65" s="169"/>
      <c r="C65" s="170"/>
      <c r="D65" s="171"/>
      <c r="E65" s="171"/>
      <c r="F65" s="171"/>
      <c r="G65" s="171"/>
      <c r="H65" s="171"/>
      <c r="I65" s="171"/>
      <c r="J65" s="171"/>
      <c r="K65" s="171"/>
      <c r="L65" s="137"/>
      <c r="M65" s="137"/>
      <c r="N65" s="137"/>
      <c r="O65" s="137"/>
      <c r="P65" s="137"/>
      <c r="Q65" s="137"/>
      <c r="R65" s="166"/>
      <c r="S65" s="3"/>
    </row>
    <row r="66" spans="1:19" x14ac:dyDescent="0.25">
      <c r="A66" s="1"/>
      <c r="B66" s="172"/>
      <c r="C66" s="173"/>
      <c r="D66" s="171"/>
      <c r="E66" s="171"/>
      <c r="F66" s="171"/>
      <c r="G66" s="171"/>
      <c r="H66" s="171"/>
      <c r="I66" s="171"/>
      <c r="J66" s="171"/>
      <c r="K66" s="171"/>
      <c r="L66" s="137"/>
      <c r="M66" s="137"/>
      <c r="N66" s="137"/>
      <c r="O66" s="137"/>
      <c r="P66" s="137"/>
      <c r="Q66" s="137"/>
      <c r="R66" s="166"/>
      <c r="S66" s="3"/>
    </row>
    <row r="67" spans="1:19" x14ac:dyDescent="0.25">
      <c r="A67" s="1"/>
      <c r="B67" s="169"/>
      <c r="C67" s="174"/>
      <c r="D67" s="171"/>
      <c r="E67" s="171"/>
      <c r="F67" s="171"/>
      <c r="G67" s="171"/>
      <c r="H67" s="171"/>
      <c r="I67" s="171"/>
      <c r="J67" s="171"/>
      <c r="K67" s="171"/>
      <c r="L67" s="137"/>
      <c r="M67" s="137"/>
      <c r="N67" s="137"/>
      <c r="O67" s="137"/>
      <c r="P67" s="137"/>
      <c r="Q67" s="137"/>
      <c r="R67" s="166"/>
      <c r="S67" s="3"/>
    </row>
    <row r="68" spans="1:19" x14ac:dyDescent="0.25">
      <c r="A68" s="1"/>
      <c r="B68" s="169"/>
      <c r="C68" s="174"/>
      <c r="D68" s="171"/>
      <c r="E68" s="171"/>
      <c r="F68" s="171"/>
      <c r="G68" s="171"/>
      <c r="H68" s="171"/>
      <c r="I68" s="171"/>
      <c r="J68" s="171"/>
      <c r="K68" s="171"/>
      <c r="L68" s="137"/>
      <c r="M68" s="137"/>
      <c r="N68" s="137"/>
      <c r="O68" s="137"/>
      <c r="P68" s="137"/>
      <c r="Q68" s="137"/>
      <c r="R68" s="166"/>
      <c r="S68" s="3"/>
    </row>
    <row r="69" spans="1:19" x14ac:dyDescent="0.25">
      <c r="A69" s="1"/>
      <c r="B69" s="175"/>
      <c r="C69" s="176"/>
      <c r="D69" s="177"/>
      <c r="E69" s="177"/>
      <c r="F69" s="177"/>
      <c r="G69" s="177"/>
      <c r="H69" s="177"/>
      <c r="I69" s="177"/>
      <c r="J69" s="177"/>
      <c r="K69" s="177"/>
      <c r="L69" s="178"/>
      <c r="M69" s="178"/>
      <c r="N69" s="178"/>
      <c r="O69" s="178"/>
      <c r="P69" s="178"/>
      <c r="Q69" s="178"/>
      <c r="R69" s="179"/>
      <c r="S69" s="3"/>
    </row>
    <row r="70" spans="1:19" x14ac:dyDescent="0.25">
      <c r="A70" s="132"/>
      <c r="B70" s="180"/>
      <c r="C70" s="181"/>
      <c r="D70" s="182"/>
      <c r="E70" s="182"/>
      <c r="F70" s="182"/>
      <c r="G70" s="182"/>
      <c r="H70" s="182"/>
      <c r="I70" s="182"/>
      <c r="J70" s="182"/>
      <c r="K70" s="182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3" t="s">
        <v>94</v>
      </c>
      <c r="C72" s="184">
        <v>45887</v>
      </c>
      <c r="D72" s="171"/>
      <c r="E72" s="183"/>
      <c r="F72" s="183" t="s">
        <v>95</v>
      </c>
      <c r="G72" s="185" t="s">
        <v>96</v>
      </c>
      <c r="H72" s="185"/>
      <c r="I72" s="185"/>
      <c r="J72" s="185"/>
      <c r="K72" s="183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3"/>
      <c r="C74" s="183"/>
      <c r="D74" s="186"/>
      <c r="E74" s="183"/>
      <c r="F74" s="183" t="s">
        <v>97</v>
      </c>
      <c r="G74" s="187"/>
      <c r="H74" s="183"/>
      <c r="I74" s="183"/>
      <c r="J74" s="183"/>
      <c r="K74" s="18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3"/>
      <c r="C75" s="183"/>
      <c r="D75" s="186"/>
      <c r="E75" s="183"/>
      <c r="F75" s="183"/>
      <c r="G75" s="187"/>
      <c r="H75" s="183"/>
      <c r="I75" s="183"/>
      <c r="J75" s="183"/>
      <c r="K75" s="183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2"/>
      <c r="B77" s="180"/>
      <c r="C77" s="181"/>
      <c r="D77" s="182"/>
      <c r="E77" s="182"/>
      <c r="F77" s="182"/>
      <c r="G77" s="182"/>
      <c r="H77" s="182"/>
      <c r="I77" s="182"/>
      <c r="J77" s="182"/>
      <c r="K77" s="182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9">
    <mergeCell ref="B64:K64"/>
    <mergeCell ref="G72:J72"/>
    <mergeCell ref="C43:C44"/>
    <mergeCell ref="C46:C47"/>
    <mergeCell ref="D59:K59"/>
    <mergeCell ref="B61:K61"/>
    <mergeCell ref="B62:K62"/>
    <mergeCell ref="B63:K63"/>
    <mergeCell ref="M26:M27"/>
    <mergeCell ref="N26:N27"/>
    <mergeCell ref="O26:O27"/>
    <mergeCell ref="P26:P27"/>
    <mergeCell ref="Q26:Q27"/>
    <mergeCell ref="R26:R27"/>
    <mergeCell ref="G26:G27"/>
    <mergeCell ref="H26:H27"/>
    <mergeCell ref="I26:I27"/>
    <mergeCell ref="J26:J27"/>
    <mergeCell ref="K26:K27"/>
    <mergeCell ref="L26:L27"/>
    <mergeCell ref="D25:F25"/>
    <mergeCell ref="G25:I25"/>
    <mergeCell ref="J25:L25"/>
    <mergeCell ref="M25:O25"/>
    <mergeCell ref="P25:R25"/>
    <mergeCell ref="B26:B27"/>
    <mergeCell ref="C26:C27"/>
    <mergeCell ref="D26:D27"/>
    <mergeCell ref="E26:E27"/>
    <mergeCell ref="F26:F27"/>
    <mergeCell ref="M13:M14"/>
    <mergeCell ref="N13:N14"/>
    <mergeCell ref="O13:O14"/>
    <mergeCell ref="P13:P14"/>
    <mergeCell ref="Q13:Q14"/>
    <mergeCell ref="R13:R14"/>
    <mergeCell ref="G13:G14"/>
    <mergeCell ref="H13:H14"/>
    <mergeCell ref="I13:I14"/>
    <mergeCell ref="J13:J14"/>
    <mergeCell ref="K13:K14"/>
    <mergeCell ref="L13:L14"/>
    <mergeCell ref="D12:F12"/>
    <mergeCell ref="G12:I12"/>
    <mergeCell ref="J12:L12"/>
    <mergeCell ref="M12:O12"/>
    <mergeCell ref="P12:R12"/>
    <mergeCell ref="B13:B14"/>
    <mergeCell ref="C13:C14"/>
    <mergeCell ref="D13:D14"/>
    <mergeCell ref="E13:E14"/>
    <mergeCell ref="F13:F14"/>
    <mergeCell ref="D4:V4"/>
    <mergeCell ref="D8:V8"/>
    <mergeCell ref="D10:F10"/>
    <mergeCell ref="G10:I10"/>
    <mergeCell ref="J10:L10"/>
    <mergeCell ref="M10:O10"/>
    <mergeCell ref="P10:R10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86"/>
  <sheetViews>
    <sheetView showGridLines="0" zoomScale="80" zoomScaleNormal="80" zoomScaleSheetLayoutView="80" workbookViewId="0">
      <selection activeCell="C79" sqref="C7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16.5703125" style="188" customWidth="1"/>
    <col min="8" max="9" width="14.28515625" customWidth="1"/>
    <col min="10" max="10" width="16.42578125" customWidth="1"/>
    <col min="11" max="12" width="14.28515625" customWidth="1"/>
    <col min="13" max="13" width="16.85546875" customWidth="1"/>
    <col min="14" max="15" width="14.28515625" customWidth="1"/>
    <col min="16" max="16" width="16.285156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358" t="s">
        <v>155</v>
      </c>
      <c r="E4" s="358"/>
      <c r="F4" s="358"/>
      <c r="G4" s="358"/>
      <c r="H4" s="358"/>
      <c r="I4" s="358"/>
      <c r="J4" s="358"/>
      <c r="K4" s="358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359"/>
      <c r="E5" s="359"/>
      <c r="F5" s="359"/>
      <c r="G5" s="359"/>
      <c r="H5" s="359"/>
      <c r="I5" s="359"/>
      <c r="J5" s="359"/>
      <c r="K5" s="359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3</v>
      </c>
      <c r="C6" s="1"/>
      <c r="D6" s="360" t="s">
        <v>156</v>
      </c>
      <c r="E6" s="359"/>
      <c r="F6" s="359"/>
      <c r="G6" s="359"/>
      <c r="H6" s="359"/>
      <c r="I6" s="359"/>
      <c r="J6" s="359"/>
      <c r="K6" s="35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359"/>
      <c r="E7" s="359"/>
      <c r="F7" s="359"/>
      <c r="G7" s="359"/>
      <c r="H7" s="359"/>
      <c r="I7" s="359"/>
      <c r="J7" s="359"/>
      <c r="K7" s="359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5</v>
      </c>
      <c r="C8" s="1"/>
      <c r="D8" s="361" t="s">
        <v>157</v>
      </c>
      <c r="E8" s="361"/>
      <c r="F8" s="361"/>
      <c r="G8" s="361"/>
      <c r="H8" s="361"/>
      <c r="I8" s="361"/>
      <c r="J8" s="361"/>
      <c r="K8" s="361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19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20</v>
      </c>
      <c r="C15" s="45" t="s">
        <v>21</v>
      </c>
      <c r="D15" s="46">
        <v>2459.6999999999998</v>
      </c>
      <c r="E15" s="47"/>
      <c r="F15" s="48">
        <v>2459.6999999999998</v>
      </c>
      <c r="G15" s="46">
        <f>'[10]NR 2026'!M15</f>
        <v>2600</v>
      </c>
      <c r="H15" s="47"/>
      <c r="I15" s="49">
        <f t="shared" ref="I15:I24" si="0">G15+H15</f>
        <v>2600</v>
      </c>
      <c r="J15" s="50">
        <v>2600</v>
      </c>
      <c r="K15" s="51"/>
      <c r="L15" s="52">
        <f>J15+K15</f>
        <v>2600</v>
      </c>
      <c r="M15" s="53">
        <v>2600</v>
      </c>
      <c r="N15" s="47"/>
      <c r="O15" s="48">
        <f t="shared" ref="O15:O24" si="1">M15+N15</f>
        <v>2600</v>
      </c>
      <c r="P15" s="46">
        <v>2600</v>
      </c>
      <c r="Q15" s="47"/>
      <c r="R15" s="48">
        <f t="shared" ref="R15:R24" si="2">P15+Q15</f>
        <v>2600</v>
      </c>
      <c r="S15" s="3"/>
    </row>
    <row r="16" spans="1:19" x14ac:dyDescent="0.25">
      <c r="A16" s="1"/>
      <c r="B16" s="54" t="s">
        <v>22</v>
      </c>
      <c r="C16" s="55" t="s">
        <v>23</v>
      </c>
      <c r="D16" s="46">
        <v>5370.1</v>
      </c>
      <c r="E16" s="56"/>
      <c r="F16" s="48">
        <v>5370.1</v>
      </c>
      <c r="G16" s="46">
        <v>5900</v>
      </c>
      <c r="H16" s="56"/>
      <c r="I16" s="49">
        <f t="shared" si="0"/>
        <v>5900</v>
      </c>
      <c r="J16" s="362">
        <v>6349</v>
      </c>
      <c r="K16" s="103"/>
      <c r="L16" s="58">
        <f t="shared" ref="L16:L24" si="3">J16+K16</f>
        <v>6349</v>
      </c>
      <c r="M16" s="59">
        <v>6300</v>
      </c>
      <c r="N16" s="56"/>
      <c r="O16" s="48">
        <f t="shared" si="1"/>
        <v>6300</v>
      </c>
      <c r="P16" s="60">
        <v>6300</v>
      </c>
      <c r="Q16" s="56"/>
      <c r="R16" s="48">
        <f t="shared" si="2"/>
        <v>6300</v>
      </c>
      <c r="S16" s="3"/>
    </row>
    <row r="17" spans="1:19" x14ac:dyDescent="0.25">
      <c r="A17" s="1"/>
      <c r="B17" s="54" t="s">
        <v>24</v>
      </c>
      <c r="C17" s="61" t="s">
        <v>25</v>
      </c>
      <c r="D17" s="46">
        <v>314.7</v>
      </c>
      <c r="E17" s="56"/>
      <c r="F17" s="48">
        <v>314.7</v>
      </c>
      <c r="G17" s="46">
        <v>614.9</v>
      </c>
      <c r="H17" s="56"/>
      <c r="I17" s="49">
        <f t="shared" si="0"/>
        <v>614.9</v>
      </c>
      <c r="J17" s="362">
        <v>0</v>
      </c>
      <c r="K17" s="103"/>
      <c r="L17" s="58">
        <f t="shared" si="3"/>
        <v>0</v>
      </c>
      <c r="M17" s="59"/>
      <c r="N17" s="62"/>
      <c r="O17" s="48">
        <f t="shared" si="1"/>
        <v>0</v>
      </c>
      <c r="P17" s="60"/>
      <c r="Q17" s="62"/>
      <c r="R17" s="48">
        <f t="shared" si="2"/>
        <v>0</v>
      </c>
      <c r="S17" s="3"/>
    </row>
    <row r="18" spans="1:19" x14ac:dyDescent="0.25">
      <c r="A18" s="1"/>
      <c r="B18" s="54" t="s">
        <v>110</v>
      </c>
      <c r="C18" s="363" t="s">
        <v>111</v>
      </c>
      <c r="D18" s="46"/>
      <c r="E18" s="56"/>
      <c r="F18" s="48"/>
      <c r="G18" s="46">
        <f>'[10]NR 2026'!M18</f>
        <v>0</v>
      </c>
      <c r="H18" s="56"/>
      <c r="I18" s="49">
        <f t="shared" si="0"/>
        <v>0</v>
      </c>
      <c r="J18" s="362">
        <v>7959.5</v>
      </c>
      <c r="K18" s="103"/>
      <c r="L18" s="58">
        <f t="shared" si="3"/>
        <v>7959.5</v>
      </c>
      <c r="M18" s="59">
        <v>9002.6</v>
      </c>
      <c r="N18" s="56"/>
      <c r="O18" s="48">
        <f t="shared" si="1"/>
        <v>9002.6</v>
      </c>
      <c r="P18" s="60">
        <v>9465.5</v>
      </c>
      <c r="Q18" s="56"/>
      <c r="R18" s="48">
        <f t="shared" si="2"/>
        <v>9465.5</v>
      </c>
      <c r="S18" s="3"/>
    </row>
    <row r="19" spans="1:19" x14ac:dyDescent="0.25">
      <c r="A19" s="1"/>
      <c r="B19" s="54" t="s">
        <v>26</v>
      </c>
      <c r="C19" s="63" t="s">
        <v>27</v>
      </c>
      <c r="D19" s="46">
        <v>42940</v>
      </c>
      <c r="E19" s="47"/>
      <c r="F19" s="48">
        <v>42940</v>
      </c>
      <c r="G19" s="46">
        <f>'[10]NR 2026'!M19</f>
        <v>48100</v>
      </c>
      <c r="H19" s="47"/>
      <c r="I19" s="49">
        <f t="shared" si="0"/>
        <v>48100</v>
      </c>
      <c r="J19" s="362">
        <v>41247.5</v>
      </c>
      <c r="K19" s="57"/>
      <c r="L19" s="58">
        <f t="shared" si="3"/>
        <v>41247.5</v>
      </c>
      <c r="M19" s="59">
        <v>43309.8</v>
      </c>
      <c r="N19" s="47"/>
      <c r="O19" s="48">
        <f t="shared" si="1"/>
        <v>43309.8</v>
      </c>
      <c r="P19" s="60">
        <v>44100</v>
      </c>
      <c r="Q19" s="47"/>
      <c r="R19" s="48">
        <f t="shared" si="2"/>
        <v>44100</v>
      </c>
      <c r="S19" s="3"/>
    </row>
    <row r="20" spans="1:19" x14ac:dyDescent="0.25">
      <c r="A20" s="1"/>
      <c r="B20" s="54" t="s">
        <v>28</v>
      </c>
      <c r="C20" s="64" t="s">
        <v>29</v>
      </c>
      <c r="D20" s="46">
        <v>903.8</v>
      </c>
      <c r="E20" s="47"/>
      <c r="F20" s="48">
        <v>903.8</v>
      </c>
      <c r="G20" s="46">
        <f>'[10]NR 2026'!M20</f>
        <v>903.8</v>
      </c>
      <c r="H20" s="47"/>
      <c r="I20" s="49">
        <f t="shared" si="0"/>
        <v>903.8</v>
      </c>
      <c r="J20" s="362">
        <v>1416.4</v>
      </c>
      <c r="K20" s="57"/>
      <c r="L20" s="58">
        <f t="shared" si="3"/>
        <v>1416.4</v>
      </c>
      <c r="M20" s="59">
        <v>1416.4</v>
      </c>
      <c r="N20" s="65"/>
      <c r="O20" s="48">
        <f t="shared" si="1"/>
        <v>1416.4</v>
      </c>
      <c r="P20" s="60">
        <v>1416.4</v>
      </c>
      <c r="Q20" s="65"/>
      <c r="R20" s="48">
        <f t="shared" si="2"/>
        <v>1416.4</v>
      </c>
      <c r="S20" s="3"/>
    </row>
    <row r="21" spans="1:19" x14ac:dyDescent="0.25">
      <c r="A21" s="1"/>
      <c r="B21" s="54" t="s">
        <v>30</v>
      </c>
      <c r="C21" s="66" t="s">
        <v>31</v>
      </c>
      <c r="D21" s="46">
        <v>1019.1</v>
      </c>
      <c r="E21" s="47"/>
      <c r="F21" s="48">
        <v>1019.1</v>
      </c>
      <c r="G21" s="46">
        <f>'[10]NR 2026'!M21</f>
        <v>100</v>
      </c>
      <c r="H21" s="47"/>
      <c r="I21" s="49">
        <f t="shared" si="0"/>
        <v>100</v>
      </c>
      <c r="J21" s="362">
        <v>100</v>
      </c>
      <c r="K21" s="57"/>
      <c r="L21" s="58">
        <f t="shared" si="3"/>
        <v>100</v>
      </c>
      <c r="M21" s="59">
        <v>100</v>
      </c>
      <c r="N21" s="65"/>
      <c r="O21" s="48">
        <f t="shared" si="1"/>
        <v>100</v>
      </c>
      <c r="P21" s="60">
        <v>100</v>
      </c>
      <c r="Q21" s="65"/>
      <c r="R21" s="48">
        <f t="shared" si="2"/>
        <v>100</v>
      </c>
      <c r="S21" s="3"/>
    </row>
    <row r="22" spans="1:19" x14ac:dyDescent="0.25">
      <c r="A22" s="1"/>
      <c r="B22" s="54" t="s">
        <v>32</v>
      </c>
      <c r="C22" s="67" t="s">
        <v>33</v>
      </c>
      <c r="D22" s="46">
        <v>311.2</v>
      </c>
      <c r="E22" s="47">
        <v>550.4</v>
      </c>
      <c r="F22" s="48">
        <v>861.6</v>
      </c>
      <c r="G22" s="46">
        <f>'[10]NR 2026'!M22</f>
        <v>0</v>
      </c>
      <c r="H22" s="47">
        <v>400</v>
      </c>
      <c r="I22" s="49">
        <f t="shared" si="0"/>
        <v>400</v>
      </c>
      <c r="J22" s="362">
        <v>50</v>
      </c>
      <c r="K22" s="57">
        <v>400</v>
      </c>
      <c r="L22" s="58">
        <f t="shared" si="3"/>
        <v>450</v>
      </c>
      <c r="M22" s="68">
        <v>50</v>
      </c>
      <c r="N22" s="69">
        <v>400</v>
      </c>
      <c r="O22" s="48">
        <f t="shared" si="1"/>
        <v>450</v>
      </c>
      <c r="P22" s="60">
        <v>50</v>
      </c>
      <c r="Q22" s="69">
        <v>400</v>
      </c>
      <c r="R22" s="48">
        <f t="shared" si="2"/>
        <v>450</v>
      </c>
      <c r="S22" s="3"/>
    </row>
    <row r="23" spans="1:19" x14ac:dyDescent="0.25">
      <c r="A23" s="1"/>
      <c r="B23" s="54" t="s">
        <v>34</v>
      </c>
      <c r="C23" s="67" t="s">
        <v>35</v>
      </c>
      <c r="D23" s="46"/>
      <c r="E23" s="47"/>
      <c r="F23" s="48"/>
      <c r="G23" s="46">
        <f>'[10]NR 2026'!M23</f>
        <v>0</v>
      </c>
      <c r="H23" s="47"/>
      <c r="I23" s="49">
        <f t="shared" si="0"/>
        <v>0</v>
      </c>
      <c r="J23" s="362"/>
      <c r="K23" s="57"/>
      <c r="L23" s="58">
        <f t="shared" si="3"/>
        <v>0</v>
      </c>
      <c r="M23" s="59"/>
      <c r="N23" s="69"/>
      <c r="O23" s="48">
        <f t="shared" si="1"/>
        <v>0</v>
      </c>
      <c r="P23" s="60"/>
      <c r="Q23" s="69"/>
      <c r="R23" s="48">
        <f t="shared" si="2"/>
        <v>0</v>
      </c>
      <c r="S23" s="3"/>
    </row>
    <row r="24" spans="1:19" ht="15.75" thickBot="1" x14ac:dyDescent="0.3">
      <c r="A24" s="1"/>
      <c r="B24" s="70" t="s">
        <v>36</v>
      </c>
      <c r="C24" s="71" t="s">
        <v>37</v>
      </c>
      <c r="D24" s="46"/>
      <c r="E24" s="47"/>
      <c r="F24" s="75"/>
      <c r="G24" s="46">
        <f>'[10]NR 2026'!M24</f>
        <v>0</v>
      </c>
      <c r="H24" s="47"/>
      <c r="I24" s="72">
        <f t="shared" si="0"/>
        <v>0</v>
      </c>
      <c r="J24" s="362"/>
      <c r="K24" s="57"/>
      <c r="L24" s="58">
        <f t="shared" si="3"/>
        <v>0</v>
      </c>
      <c r="M24" s="73"/>
      <c r="N24" s="74"/>
      <c r="O24" s="75">
        <f t="shared" si="1"/>
        <v>0</v>
      </c>
      <c r="P24" s="76"/>
      <c r="Q24" s="74"/>
      <c r="R24" s="75">
        <f t="shared" si="2"/>
        <v>0</v>
      </c>
      <c r="S24" s="3"/>
    </row>
    <row r="25" spans="1:19" ht="15.75" thickBot="1" x14ac:dyDescent="0.3">
      <c r="A25" s="1"/>
      <c r="B25" s="77" t="s">
        <v>38</v>
      </c>
      <c r="C25" s="78" t="s">
        <v>39</v>
      </c>
      <c r="D25" s="79">
        <f t="shared" ref="D25:R25" si="4">SUM(D15:D22)</f>
        <v>53318.6</v>
      </c>
      <c r="E25" s="79">
        <f t="shared" si="4"/>
        <v>550.4</v>
      </c>
      <c r="F25" s="79">
        <f t="shared" si="4"/>
        <v>53869</v>
      </c>
      <c r="G25" s="79">
        <f t="shared" si="4"/>
        <v>58218.700000000004</v>
      </c>
      <c r="H25" s="79">
        <f>SUM(H15:H22)</f>
        <v>400</v>
      </c>
      <c r="I25" s="80">
        <f t="shared" si="4"/>
        <v>58618.700000000004</v>
      </c>
      <c r="J25" s="81">
        <f t="shared" si="4"/>
        <v>59722.400000000001</v>
      </c>
      <c r="K25" s="81">
        <f t="shared" si="4"/>
        <v>400</v>
      </c>
      <c r="L25" s="81">
        <f t="shared" si="4"/>
        <v>60122.400000000001</v>
      </c>
      <c r="M25" s="82">
        <f>SUM(M15:M24)</f>
        <v>62778.8</v>
      </c>
      <c r="N25" s="79">
        <f t="shared" si="4"/>
        <v>400</v>
      </c>
      <c r="O25" s="79">
        <f t="shared" si="4"/>
        <v>63178.8</v>
      </c>
      <c r="P25" s="79">
        <f t="shared" si="4"/>
        <v>64031.9</v>
      </c>
      <c r="Q25" s="79">
        <f t="shared" si="4"/>
        <v>400</v>
      </c>
      <c r="R25" s="79">
        <f t="shared" si="4"/>
        <v>64431.9</v>
      </c>
      <c r="S25" s="3"/>
    </row>
    <row r="26" spans="1:19" ht="15.75" customHeight="1" thickBot="1" x14ac:dyDescent="0.3">
      <c r="A26" s="1"/>
      <c r="B26" s="83"/>
      <c r="C26" s="84" t="s">
        <v>40</v>
      </c>
      <c r="D26" s="85"/>
      <c r="E26" s="85"/>
      <c r="F26" s="86"/>
      <c r="G26" s="85"/>
      <c r="H26" s="85"/>
      <c r="I26" s="85"/>
      <c r="J26" s="87"/>
      <c r="K26" s="85"/>
      <c r="L26" s="86"/>
      <c r="M26" s="85"/>
      <c r="N26" s="85"/>
      <c r="O26" s="86"/>
      <c r="P26" s="85"/>
      <c r="Q26" s="85"/>
      <c r="R26" s="86"/>
      <c r="S26" s="3"/>
    </row>
    <row r="27" spans="1:19" x14ac:dyDescent="0.25">
      <c r="A27" s="1"/>
      <c r="B27" s="28" t="s">
        <v>7</v>
      </c>
      <c r="C27" s="29" t="s">
        <v>8</v>
      </c>
      <c r="D27" s="88" t="s">
        <v>41</v>
      </c>
      <c r="E27" s="89" t="s">
        <v>42</v>
      </c>
      <c r="F27" s="90" t="s">
        <v>43</v>
      </c>
      <c r="G27" s="91" t="s">
        <v>41</v>
      </c>
      <c r="H27" s="88" t="s">
        <v>42</v>
      </c>
      <c r="I27" s="92" t="s">
        <v>43</v>
      </c>
      <c r="J27" s="88" t="s">
        <v>41</v>
      </c>
      <c r="K27" s="89" t="s">
        <v>42</v>
      </c>
      <c r="L27" s="90" t="s">
        <v>43</v>
      </c>
      <c r="M27" s="93" t="s">
        <v>41</v>
      </c>
      <c r="N27" s="89" t="s">
        <v>42</v>
      </c>
      <c r="O27" s="90" t="s">
        <v>43</v>
      </c>
      <c r="P27" s="91" t="s">
        <v>41</v>
      </c>
      <c r="Q27" s="89" t="s">
        <v>42</v>
      </c>
      <c r="R27" s="90" t="s">
        <v>43</v>
      </c>
      <c r="S27" s="3"/>
    </row>
    <row r="28" spans="1:19" ht="15.75" thickBot="1" x14ac:dyDescent="0.3">
      <c r="A28" s="1"/>
      <c r="B28" s="36"/>
      <c r="C28" s="37"/>
      <c r="D28" s="94"/>
      <c r="E28" s="95"/>
      <c r="F28" s="96"/>
      <c r="G28" s="97"/>
      <c r="H28" s="94"/>
      <c r="I28" s="98"/>
      <c r="J28" s="94"/>
      <c r="K28" s="95"/>
      <c r="L28" s="96"/>
      <c r="M28" s="99"/>
      <c r="N28" s="95"/>
      <c r="O28" s="96"/>
      <c r="P28" s="97"/>
      <c r="Q28" s="95"/>
      <c r="R28" s="96"/>
      <c r="S28" s="3"/>
    </row>
    <row r="29" spans="1:19" x14ac:dyDescent="0.25">
      <c r="A29" s="1"/>
      <c r="B29" s="44" t="s">
        <v>44</v>
      </c>
      <c r="C29" s="100" t="s">
        <v>45</v>
      </c>
      <c r="D29" s="46">
        <v>610.1</v>
      </c>
      <c r="E29" s="47"/>
      <c r="F29" s="48">
        <v>610.1</v>
      </c>
      <c r="G29" s="375">
        <v>400</v>
      </c>
      <c r="H29" s="47">
        <f>'[10]NR 2026'!N29</f>
        <v>0</v>
      </c>
      <c r="I29" s="49">
        <f t="shared" ref="I29:I39" si="5">G29+H29</f>
        <v>400</v>
      </c>
      <c r="J29" s="50">
        <v>400</v>
      </c>
      <c r="K29" s="51"/>
      <c r="L29" s="52">
        <f t="shared" ref="L29:L39" si="6">J29+K29</f>
        <v>400</v>
      </c>
      <c r="M29" s="101">
        <v>410</v>
      </c>
      <c r="N29" s="101"/>
      <c r="O29" s="48">
        <f t="shared" ref="O29:O39" si="7">M29+N29</f>
        <v>410</v>
      </c>
      <c r="P29" s="101">
        <v>400</v>
      </c>
      <c r="Q29" s="101"/>
      <c r="R29" s="48">
        <f t="shared" ref="R29:R39" si="8">P29+Q29</f>
        <v>400</v>
      </c>
      <c r="S29" s="3"/>
    </row>
    <row r="30" spans="1:19" x14ac:dyDescent="0.25">
      <c r="A30" s="1"/>
      <c r="B30" s="54" t="s">
        <v>46</v>
      </c>
      <c r="C30" s="102" t="s">
        <v>47</v>
      </c>
      <c r="D30" s="46">
        <v>3189</v>
      </c>
      <c r="E30" s="56">
        <v>80</v>
      </c>
      <c r="F30" s="48">
        <v>3269</v>
      </c>
      <c r="G30" s="376">
        <v>2941.2</v>
      </c>
      <c r="H30" s="56">
        <f>'[10]NR 2026'!N30</f>
        <v>60</v>
      </c>
      <c r="I30" s="49">
        <f t="shared" si="5"/>
        <v>3001.2</v>
      </c>
      <c r="J30" s="362">
        <v>3150</v>
      </c>
      <c r="K30" s="103">
        <v>60</v>
      </c>
      <c r="L30" s="58">
        <f t="shared" si="6"/>
        <v>3210</v>
      </c>
      <c r="M30" s="104">
        <v>3040</v>
      </c>
      <c r="N30" s="105">
        <v>60</v>
      </c>
      <c r="O30" s="48">
        <f t="shared" si="7"/>
        <v>3100</v>
      </c>
      <c r="P30" s="104">
        <v>3050</v>
      </c>
      <c r="Q30" s="105">
        <v>60</v>
      </c>
      <c r="R30" s="48">
        <f t="shared" si="8"/>
        <v>3110</v>
      </c>
      <c r="S30" s="3"/>
    </row>
    <row r="31" spans="1:19" x14ac:dyDescent="0.25">
      <c r="A31" s="1"/>
      <c r="B31" s="54" t="s">
        <v>48</v>
      </c>
      <c r="C31" s="67" t="s">
        <v>49</v>
      </c>
      <c r="D31" s="46">
        <v>2709</v>
      </c>
      <c r="E31" s="56">
        <v>384.3</v>
      </c>
      <c r="F31" s="48">
        <v>3093.3</v>
      </c>
      <c r="G31" s="376">
        <v>3100</v>
      </c>
      <c r="H31" s="56">
        <f>'[10]NR 2026'!N31</f>
        <v>340</v>
      </c>
      <c r="I31" s="49">
        <f t="shared" si="5"/>
        <v>3440</v>
      </c>
      <c r="J31" s="362">
        <v>3100</v>
      </c>
      <c r="K31" s="103">
        <v>340</v>
      </c>
      <c r="L31" s="58">
        <f t="shared" si="6"/>
        <v>3440</v>
      </c>
      <c r="M31" s="104">
        <v>3200</v>
      </c>
      <c r="N31" s="105">
        <v>340</v>
      </c>
      <c r="O31" s="48">
        <f t="shared" si="7"/>
        <v>3540</v>
      </c>
      <c r="P31" s="104">
        <v>3200</v>
      </c>
      <c r="Q31" s="105">
        <v>340</v>
      </c>
      <c r="R31" s="48">
        <f t="shared" si="8"/>
        <v>3540</v>
      </c>
      <c r="S31" s="3"/>
    </row>
    <row r="32" spans="1:19" x14ac:dyDescent="0.25">
      <c r="A32" s="1"/>
      <c r="B32" s="54" t="s">
        <v>50</v>
      </c>
      <c r="C32" s="67" t="s">
        <v>51</v>
      </c>
      <c r="D32" s="46">
        <v>1059.2</v>
      </c>
      <c r="E32" s="47">
        <v>28.3</v>
      </c>
      <c r="F32" s="48">
        <v>1027.5999999999999</v>
      </c>
      <c r="G32" s="376">
        <v>1459</v>
      </c>
      <c r="H32" s="47">
        <f>'[10]NR 2026'!N32</f>
        <v>0</v>
      </c>
      <c r="I32" s="49">
        <f t="shared" si="5"/>
        <v>1459</v>
      </c>
      <c r="J32" s="362">
        <v>1449</v>
      </c>
      <c r="K32" s="57"/>
      <c r="L32" s="58">
        <f t="shared" si="6"/>
        <v>1449</v>
      </c>
      <c r="M32" s="104">
        <v>1500</v>
      </c>
      <c r="N32" s="104"/>
      <c r="O32" s="48">
        <f t="shared" si="7"/>
        <v>1500</v>
      </c>
      <c r="P32" s="104">
        <v>1500</v>
      </c>
      <c r="Q32" s="104"/>
      <c r="R32" s="48">
        <f t="shared" si="8"/>
        <v>1500</v>
      </c>
      <c r="S32" s="3"/>
    </row>
    <row r="33" spans="1:19" x14ac:dyDescent="0.25">
      <c r="A33" s="1"/>
      <c r="B33" s="54" t="s">
        <v>52</v>
      </c>
      <c r="C33" s="67" t="s">
        <v>53</v>
      </c>
      <c r="D33" s="46">
        <v>32029.3</v>
      </c>
      <c r="E33" s="47">
        <v>1.7</v>
      </c>
      <c r="F33" s="48">
        <v>32031</v>
      </c>
      <c r="G33" s="376">
        <v>35070</v>
      </c>
      <c r="H33" s="47">
        <f>'[10]NR 2026'!N33</f>
        <v>0</v>
      </c>
      <c r="I33" s="49">
        <f t="shared" si="5"/>
        <v>35070</v>
      </c>
      <c r="J33" s="362">
        <v>36128</v>
      </c>
      <c r="K33" s="57"/>
      <c r="L33" s="58">
        <f t="shared" si="6"/>
        <v>36128</v>
      </c>
      <c r="M33" s="104">
        <v>37272.400000000001</v>
      </c>
      <c r="N33" s="104"/>
      <c r="O33" s="48">
        <f t="shared" si="7"/>
        <v>37272.400000000001</v>
      </c>
      <c r="P33" s="104">
        <v>38096</v>
      </c>
      <c r="Q33" s="104"/>
      <c r="R33" s="48">
        <f t="shared" si="8"/>
        <v>38096</v>
      </c>
      <c r="S33" s="3"/>
    </row>
    <row r="34" spans="1:19" x14ac:dyDescent="0.25">
      <c r="A34" s="1"/>
      <c r="B34" s="54" t="s">
        <v>54</v>
      </c>
      <c r="C34" s="64" t="s">
        <v>55</v>
      </c>
      <c r="D34" s="46">
        <v>31846.400000000001</v>
      </c>
      <c r="E34" s="47"/>
      <c r="F34" s="48">
        <v>31846.400000000001</v>
      </c>
      <c r="G34" s="376">
        <v>34870</v>
      </c>
      <c r="H34" s="47">
        <f>'[10]NR 2026'!N34</f>
        <v>0</v>
      </c>
      <c r="I34" s="49">
        <f t="shared" si="5"/>
        <v>34870</v>
      </c>
      <c r="J34" s="362">
        <v>36028</v>
      </c>
      <c r="K34" s="57"/>
      <c r="L34" s="58">
        <f t="shared" si="6"/>
        <v>36028</v>
      </c>
      <c r="M34" s="104">
        <v>37172.400000000001</v>
      </c>
      <c r="N34" s="104"/>
      <c r="O34" s="48">
        <f t="shared" si="7"/>
        <v>37172.400000000001</v>
      </c>
      <c r="P34" s="104">
        <v>37996</v>
      </c>
      <c r="Q34" s="104"/>
      <c r="R34" s="48">
        <f t="shared" si="8"/>
        <v>37996</v>
      </c>
      <c r="S34" s="3"/>
    </row>
    <row r="35" spans="1:19" x14ac:dyDescent="0.25">
      <c r="A35" s="1"/>
      <c r="B35" s="54" t="s">
        <v>56</v>
      </c>
      <c r="C35" s="106" t="s">
        <v>57</v>
      </c>
      <c r="D35" s="46">
        <v>182.9</v>
      </c>
      <c r="E35" s="47"/>
      <c r="F35" s="48">
        <v>182.9</v>
      </c>
      <c r="G35" s="376">
        <v>200</v>
      </c>
      <c r="H35" s="47">
        <f>'[10]NR 2026'!N35</f>
        <v>0</v>
      </c>
      <c r="I35" s="49">
        <f t="shared" si="5"/>
        <v>200</v>
      </c>
      <c r="J35" s="362">
        <v>100</v>
      </c>
      <c r="K35" s="57"/>
      <c r="L35" s="58">
        <f t="shared" si="6"/>
        <v>100</v>
      </c>
      <c r="M35" s="104">
        <v>100</v>
      </c>
      <c r="N35" s="104"/>
      <c r="O35" s="48">
        <f t="shared" si="7"/>
        <v>100</v>
      </c>
      <c r="P35" s="104">
        <v>100</v>
      </c>
      <c r="Q35" s="104"/>
      <c r="R35" s="48">
        <f t="shared" si="8"/>
        <v>100</v>
      </c>
      <c r="S35" s="3"/>
    </row>
    <row r="36" spans="1:19" x14ac:dyDescent="0.25">
      <c r="A36" s="1"/>
      <c r="B36" s="54" t="s">
        <v>58</v>
      </c>
      <c r="C36" s="67" t="s">
        <v>59</v>
      </c>
      <c r="D36" s="46">
        <v>10604.2</v>
      </c>
      <c r="E36" s="47"/>
      <c r="F36" s="48">
        <v>10604.2</v>
      </c>
      <c r="G36" s="376">
        <v>11646</v>
      </c>
      <c r="H36" s="47">
        <f>'[10]NR 2026'!N36</f>
        <v>0</v>
      </c>
      <c r="I36" s="49">
        <f t="shared" si="5"/>
        <v>11646</v>
      </c>
      <c r="J36" s="362">
        <v>12342.2</v>
      </c>
      <c r="K36" s="57"/>
      <c r="L36" s="58">
        <f t="shared" si="6"/>
        <v>12342.2</v>
      </c>
      <c r="M36" s="104">
        <v>12564.2</v>
      </c>
      <c r="N36" s="104"/>
      <c r="O36" s="48">
        <v>12564.2</v>
      </c>
      <c r="P36" s="104">
        <v>12842</v>
      </c>
      <c r="Q36" s="104"/>
      <c r="R36" s="48">
        <f t="shared" si="8"/>
        <v>12842</v>
      </c>
      <c r="S36" s="3"/>
    </row>
    <row r="37" spans="1:19" x14ac:dyDescent="0.25">
      <c r="A37" s="1"/>
      <c r="B37" s="54" t="s">
        <v>60</v>
      </c>
      <c r="C37" s="67" t="s">
        <v>61</v>
      </c>
      <c r="D37" s="46">
        <v>0</v>
      </c>
      <c r="E37" s="47"/>
      <c r="F37" s="48">
        <v>0</v>
      </c>
      <c r="G37" s="376">
        <v>0</v>
      </c>
      <c r="H37" s="47">
        <f>'[10]NR 2026'!N37</f>
        <v>0</v>
      </c>
      <c r="I37" s="49">
        <f t="shared" si="5"/>
        <v>0</v>
      </c>
      <c r="J37" s="362">
        <v>0</v>
      </c>
      <c r="K37" s="57"/>
      <c r="L37" s="58">
        <f t="shared" si="6"/>
        <v>0</v>
      </c>
      <c r="M37" s="104"/>
      <c r="N37" s="104"/>
      <c r="O37" s="48">
        <f t="shared" si="7"/>
        <v>0</v>
      </c>
      <c r="P37" s="104"/>
      <c r="Q37" s="104"/>
      <c r="R37" s="48">
        <f t="shared" si="8"/>
        <v>0</v>
      </c>
      <c r="S37" s="3"/>
    </row>
    <row r="38" spans="1:19" x14ac:dyDescent="0.25">
      <c r="A38" s="1"/>
      <c r="B38" s="54" t="s">
        <v>62</v>
      </c>
      <c r="C38" s="67" t="s">
        <v>63</v>
      </c>
      <c r="D38" s="46">
        <v>1797</v>
      </c>
      <c r="E38" s="47"/>
      <c r="F38" s="48">
        <v>1797</v>
      </c>
      <c r="G38" s="376">
        <v>1797</v>
      </c>
      <c r="H38" s="47">
        <f>'[10]NR 2026'!N38</f>
        <v>0</v>
      </c>
      <c r="I38" s="49">
        <f t="shared" si="5"/>
        <v>1797</v>
      </c>
      <c r="J38" s="362">
        <v>2503</v>
      </c>
      <c r="K38" s="57"/>
      <c r="L38" s="58">
        <f t="shared" si="6"/>
        <v>2503</v>
      </c>
      <c r="M38" s="104">
        <v>2503</v>
      </c>
      <c r="N38" s="104"/>
      <c r="O38" s="48">
        <f t="shared" si="7"/>
        <v>2503</v>
      </c>
      <c r="P38" s="104">
        <v>2503</v>
      </c>
      <c r="Q38" s="104"/>
      <c r="R38" s="48">
        <f t="shared" si="8"/>
        <v>2503</v>
      </c>
      <c r="S38" s="3"/>
    </row>
    <row r="39" spans="1:19" ht="15.75" thickBot="1" x14ac:dyDescent="0.3">
      <c r="A39" s="1"/>
      <c r="B39" s="107" t="s">
        <v>64</v>
      </c>
      <c r="C39" s="108" t="s">
        <v>65</v>
      </c>
      <c r="D39" s="46">
        <v>1319.8</v>
      </c>
      <c r="E39" s="47"/>
      <c r="F39" s="75">
        <v>1379.7</v>
      </c>
      <c r="G39" s="378">
        <v>1805.5</v>
      </c>
      <c r="H39" s="47">
        <f>'[10]NR 2026'!N39</f>
        <v>0</v>
      </c>
      <c r="I39" s="72">
        <f t="shared" si="5"/>
        <v>1805.5</v>
      </c>
      <c r="J39" s="362">
        <v>650.20000000000005</v>
      </c>
      <c r="K39" s="57"/>
      <c r="L39" s="58">
        <f t="shared" si="6"/>
        <v>650.20000000000005</v>
      </c>
      <c r="M39" s="109">
        <v>2289.1999999999998</v>
      </c>
      <c r="N39" s="109"/>
      <c r="O39" s="75">
        <f t="shared" si="7"/>
        <v>2289.1999999999998</v>
      </c>
      <c r="P39" s="109">
        <v>2440.9</v>
      </c>
      <c r="Q39" s="109"/>
      <c r="R39" s="75">
        <f t="shared" si="8"/>
        <v>2440.9</v>
      </c>
      <c r="S39" s="3"/>
    </row>
    <row r="40" spans="1:19" ht="15.75" thickBot="1" x14ac:dyDescent="0.3">
      <c r="A40" s="1"/>
      <c r="B40" s="77" t="s">
        <v>66</v>
      </c>
      <c r="C40" s="110" t="s">
        <v>67</v>
      </c>
      <c r="D40" s="111">
        <f>SUM(D29:D33)+SUM(D36:D39)</f>
        <v>53317.599999999999</v>
      </c>
      <c r="E40" s="111">
        <f>SUM(E29:E33)+SUM(E36:E39)</f>
        <v>494.3</v>
      </c>
      <c r="F40" s="112">
        <f>SUM(F36:F39)+SUM(F29:F33)</f>
        <v>53811.9</v>
      </c>
      <c r="G40" s="111">
        <f>SUM(G29:G33)+SUM(G36:G39)</f>
        <v>58218.7</v>
      </c>
      <c r="H40" s="111">
        <f>SUM(H29:H33)+SUM(H36:H39)</f>
        <v>400</v>
      </c>
      <c r="I40" s="113">
        <f>SUM(I36:I39)+SUM(I29:I33)</f>
        <v>58618.7</v>
      </c>
      <c r="J40" s="115"/>
      <c r="K40" s="114">
        <v>400</v>
      </c>
      <c r="L40" s="115">
        <f>SUM(L36:L39)+SUM(L29:L33)</f>
        <v>60122.400000000001</v>
      </c>
      <c r="M40" s="111">
        <f>SUM(M29:M33)+SUM(M36:M39)</f>
        <v>62778.8</v>
      </c>
      <c r="N40" s="111">
        <f>SUM(N29:N33)+SUM(N36:N39)</f>
        <v>400</v>
      </c>
      <c r="O40" s="112">
        <f>SUM(O36:O39)+SUM(O29:O33)</f>
        <v>63178.8</v>
      </c>
      <c r="P40" s="111">
        <f>SUM(P29:P33)+SUM(P36:P39)</f>
        <v>64031.9</v>
      </c>
      <c r="Q40" s="111">
        <f>SUM(Q29:Q33)+SUM(Q36:Q39)</f>
        <v>400</v>
      </c>
      <c r="R40" s="112">
        <f>SUM(R36:R39)+SUM(R29:R33)</f>
        <v>64431.9</v>
      </c>
      <c r="S40" s="3"/>
    </row>
    <row r="41" spans="1:19" ht="19.5" thickBot="1" x14ac:dyDescent="0.35">
      <c r="A41" s="1"/>
      <c r="B41" s="116" t="s">
        <v>68</v>
      </c>
      <c r="C41" s="117" t="s">
        <v>69</v>
      </c>
      <c r="D41" s="118">
        <f t="shared" ref="D41:R41" si="9">D25-D40</f>
        <v>1</v>
      </c>
      <c r="E41" s="118">
        <f t="shared" si="9"/>
        <v>56.099999999999966</v>
      </c>
      <c r="F41" s="119">
        <f t="shared" si="9"/>
        <v>57.099999999998545</v>
      </c>
      <c r="G41" s="120">
        <f t="shared" si="9"/>
        <v>0</v>
      </c>
      <c r="H41" s="120">
        <f t="shared" si="9"/>
        <v>0</v>
      </c>
      <c r="I41" s="121">
        <f t="shared" si="9"/>
        <v>0</v>
      </c>
      <c r="J41" s="118">
        <f t="shared" si="9"/>
        <v>59722.400000000001</v>
      </c>
      <c r="K41" s="118">
        <f t="shared" si="9"/>
        <v>0</v>
      </c>
      <c r="L41" s="119">
        <f t="shared" si="9"/>
        <v>0</v>
      </c>
      <c r="M41" s="122">
        <f t="shared" si="9"/>
        <v>0</v>
      </c>
      <c r="N41" s="118">
        <f t="shared" si="9"/>
        <v>0</v>
      </c>
      <c r="O41" s="119">
        <f t="shared" si="9"/>
        <v>0</v>
      </c>
      <c r="P41" s="118">
        <f t="shared" si="9"/>
        <v>0</v>
      </c>
      <c r="Q41" s="118">
        <f t="shared" si="9"/>
        <v>0</v>
      </c>
      <c r="R41" s="119">
        <f t="shared" si="9"/>
        <v>0</v>
      </c>
      <c r="S41" s="3"/>
    </row>
    <row r="42" spans="1:19" ht="15.75" thickBot="1" x14ac:dyDescent="0.3">
      <c r="A42" s="1"/>
      <c r="B42" s="123" t="s">
        <v>70</v>
      </c>
      <c r="C42" s="124" t="s">
        <v>71</v>
      </c>
      <c r="D42" s="125"/>
      <c r="E42" s="126"/>
      <c r="F42" s="127">
        <f>F41-D16</f>
        <v>-5313.0000000000018</v>
      </c>
      <c r="G42" s="125"/>
      <c r="H42" s="128"/>
      <c r="I42" s="129">
        <f>I41-G16</f>
        <v>-5900</v>
      </c>
      <c r="J42" s="130"/>
      <c r="K42" s="128"/>
      <c r="L42" s="127">
        <f>L41-J16</f>
        <v>-6349</v>
      </c>
      <c r="M42" s="131"/>
      <c r="N42" s="128"/>
      <c r="O42" s="127">
        <f>O41-M16</f>
        <v>-6300</v>
      </c>
      <c r="P42" s="125"/>
      <c r="Q42" s="128"/>
      <c r="R42" s="127">
        <f>R41-P16</f>
        <v>-6300</v>
      </c>
      <c r="S42" s="3"/>
    </row>
    <row r="43" spans="1:19" s="137" customFormat="1" ht="8.25" customHeight="1" thickBot="1" x14ac:dyDescent="0.3">
      <c r="A43" s="132"/>
      <c r="B43" s="133"/>
      <c r="C43" s="134"/>
      <c r="D43" s="132"/>
      <c r="E43" s="135"/>
      <c r="F43" s="135"/>
      <c r="G43" s="132"/>
      <c r="H43" s="135"/>
      <c r="I43" s="135"/>
      <c r="J43" s="135"/>
      <c r="K43" s="135"/>
      <c r="L43" s="136"/>
      <c r="M43" s="136"/>
      <c r="N43" s="136"/>
      <c r="O43" s="136"/>
      <c r="P43" s="136"/>
      <c r="Q43" s="136"/>
      <c r="R43" s="136"/>
      <c r="S43" s="136"/>
    </row>
    <row r="44" spans="1:19" s="137" customFormat="1" ht="15.75" customHeight="1" x14ac:dyDescent="0.25">
      <c r="A44" s="132"/>
      <c r="B44" s="138"/>
      <c r="C44" s="139" t="s">
        <v>72</v>
      </c>
      <c r="D44" s="140" t="s">
        <v>73</v>
      </c>
      <c r="E44" s="135"/>
      <c r="F44" s="141"/>
      <c r="G44" s="140" t="s">
        <v>74</v>
      </c>
      <c r="H44" s="135"/>
      <c r="I44" s="135"/>
      <c r="J44" s="140" t="s">
        <v>75</v>
      </c>
      <c r="K44" s="135"/>
      <c r="L44" s="135"/>
      <c r="M44" s="140" t="s">
        <v>76</v>
      </c>
      <c r="N44" s="136"/>
      <c r="O44" s="136"/>
      <c r="P44" s="140" t="s">
        <v>76</v>
      </c>
      <c r="Q44" s="136"/>
      <c r="R44" s="136"/>
      <c r="S44" s="136"/>
    </row>
    <row r="45" spans="1:19" ht="15.75" thickBot="1" x14ac:dyDescent="0.3">
      <c r="A45" s="1"/>
      <c r="B45" s="138"/>
      <c r="C45" s="142"/>
      <c r="D45" s="143">
        <v>392.1</v>
      </c>
      <c r="E45" s="135"/>
      <c r="F45" s="141"/>
      <c r="G45" s="143">
        <v>392.1</v>
      </c>
      <c r="H45" s="144"/>
      <c r="I45" s="144"/>
      <c r="J45" s="143">
        <v>392.1</v>
      </c>
      <c r="K45" s="144"/>
      <c r="L45" s="144"/>
      <c r="M45" s="143">
        <v>392.1</v>
      </c>
      <c r="N45" s="3"/>
      <c r="O45" s="3"/>
      <c r="P45" s="143">
        <v>392.1</v>
      </c>
      <c r="Q45" s="3"/>
      <c r="R45" s="3"/>
      <c r="S45" s="3"/>
    </row>
    <row r="46" spans="1:19" s="137" customFormat="1" ht="8.25" customHeight="1" thickBot="1" x14ac:dyDescent="0.3">
      <c r="A46" s="132"/>
      <c r="B46" s="138"/>
      <c r="C46" s="134"/>
      <c r="D46" s="135"/>
      <c r="E46" s="135"/>
      <c r="F46" s="141"/>
      <c r="G46" s="135"/>
      <c r="H46" s="135"/>
      <c r="I46" s="141"/>
      <c r="J46" s="141"/>
      <c r="K46" s="141"/>
      <c r="L46" s="136"/>
      <c r="M46" s="136"/>
      <c r="N46" s="136"/>
      <c r="O46" s="136"/>
      <c r="P46" s="136"/>
      <c r="Q46" s="136"/>
      <c r="R46" s="136"/>
      <c r="S46" s="136"/>
    </row>
    <row r="47" spans="1:19" s="137" customFormat="1" ht="37.5" customHeight="1" thickBot="1" x14ac:dyDescent="0.3">
      <c r="A47" s="132"/>
      <c r="B47" s="138"/>
      <c r="C47" s="139" t="s">
        <v>77</v>
      </c>
      <c r="D47" s="145" t="s">
        <v>78</v>
      </c>
      <c r="E47" s="146" t="s">
        <v>79</v>
      </c>
      <c r="F47" s="141"/>
      <c r="G47" s="145" t="s">
        <v>78</v>
      </c>
      <c r="H47" s="146" t="s">
        <v>79</v>
      </c>
      <c r="I47" s="136"/>
      <c r="J47" s="145" t="s">
        <v>78</v>
      </c>
      <c r="K47" s="146" t="s">
        <v>79</v>
      </c>
      <c r="L47" s="147"/>
      <c r="M47" s="145" t="s">
        <v>78</v>
      </c>
      <c r="N47" s="146" t="s">
        <v>79</v>
      </c>
      <c r="O47" s="136"/>
      <c r="P47" s="145" t="s">
        <v>78</v>
      </c>
      <c r="Q47" s="146" t="s">
        <v>79</v>
      </c>
      <c r="R47" s="136"/>
      <c r="S47" s="136"/>
    </row>
    <row r="48" spans="1:19" ht="15.75" thickBot="1" x14ac:dyDescent="0.3">
      <c r="A48" s="1"/>
      <c r="B48" s="148"/>
      <c r="C48" s="149"/>
      <c r="D48" s="150">
        <v>0</v>
      </c>
      <c r="E48" s="151">
        <v>0</v>
      </c>
      <c r="F48" s="141"/>
      <c r="G48" s="150">
        <v>0</v>
      </c>
      <c r="H48" s="151">
        <v>0</v>
      </c>
      <c r="I48" s="3"/>
      <c r="J48" s="150">
        <v>0</v>
      </c>
      <c r="K48" s="151">
        <v>0</v>
      </c>
      <c r="L48" s="144"/>
      <c r="M48" s="150">
        <v>0</v>
      </c>
      <c r="N48" s="151">
        <v>0</v>
      </c>
      <c r="O48" s="3"/>
      <c r="P48" s="150">
        <v>0</v>
      </c>
      <c r="Q48" s="151">
        <v>0</v>
      </c>
      <c r="R48" s="3"/>
      <c r="S48" s="3"/>
    </row>
    <row r="49" spans="1:19" x14ac:dyDescent="0.25">
      <c r="A49" s="1"/>
      <c r="B49" s="148"/>
      <c r="C49" s="134"/>
      <c r="D49" s="135"/>
      <c r="E49" s="135"/>
      <c r="F49" s="141"/>
      <c r="G49" s="135"/>
      <c r="H49" s="135"/>
      <c r="I49" s="141"/>
      <c r="J49" s="141"/>
      <c r="K49" s="141"/>
      <c r="L49" s="136"/>
      <c r="M49" s="3"/>
      <c r="N49" s="136"/>
      <c r="O49" s="136"/>
      <c r="P49" s="3"/>
      <c r="Q49" s="3"/>
      <c r="R49" s="3"/>
      <c r="S49" s="3"/>
    </row>
    <row r="50" spans="1:19" x14ac:dyDescent="0.25">
      <c r="A50" s="1"/>
      <c r="B50" s="148"/>
      <c r="C50" s="152" t="s">
        <v>80</v>
      </c>
      <c r="D50" s="153" t="s">
        <v>81</v>
      </c>
      <c r="E50" s="135"/>
      <c r="F50" s="3"/>
      <c r="G50" s="153" t="s">
        <v>82</v>
      </c>
      <c r="H50" s="3"/>
      <c r="I50" s="3"/>
      <c r="J50" s="153" t="s">
        <v>83</v>
      </c>
      <c r="K50" s="3"/>
      <c r="L50" s="154"/>
      <c r="M50" s="153" t="s">
        <v>84</v>
      </c>
      <c r="N50" s="154"/>
      <c r="O50" s="154"/>
      <c r="P50" s="153" t="s">
        <v>85</v>
      </c>
      <c r="Q50" s="3"/>
      <c r="R50" s="3"/>
      <c r="S50" s="3"/>
    </row>
    <row r="51" spans="1:19" x14ac:dyDescent="0.25">
      <c r="A51" s="1"/>
      <c r="B51" s="148"/>
      <c r="C51" s="155" t="s">
        <v>86</v>
      </c>
      <c r="D51" s="156">
        <v>3345.6</v>
      </c>
      <c r="E51" s="135"/>
      <c r="F51" s="3"/>
      <c r="G51" s="156">
        <v>2962</v>
      </c>
      <c r="H51" s="3"/>
      <c r="I51" s="3"/>
      <c r="J51" s="156">
        <v>3922.9</v>
      </c>
      <c r="K51" s="3"/>
      <c r="L51" s="157"/>
      <c r="M51" s="156">
        <v>3604</v>
      </c>
      <c r="N51" s="157"/>
      <c r="O51" s="157"/>
      <c r="P51" s="156">
        <v>3290</v>
      </c>
      <c r="Q51" s="3"/>
      <c r="R51" s="3"/>
      <c r="S51" s="3"/>
    </row>
    <row r="52" spans="1:19" x14ac:dyDescent="0.25">
      <c r="A52" s="1"/>
      <c r="B52" s="148"/>
      <c r="C52" s="155" t="s">
        <v>87</v>
      </c>
      <c r="D52" s="156">
        <v>1372.9</v>
      </c>
      <c r="E52" s="135"/>
      <c r="F52" s="3"/>
      <c r="G52" s="156">
        <v>1860</v>
      </c>
      <c r="H52" s="3"/>
      <c r="I52" s="3"/>
      <c r="J52" s="156">
        <v>1083.3</v>
      </c>
      <c r="K52" s="3"/>
      <c r="L52" s="157"/>
      <c r="M52" s="156">
        <v>1084</v>
      </c>
      <c r="N52" s="157"/>
      <c r="O52" s="157"/>
      <c r="P52" s="156">
        <v>1085</v>
      </c>
      <c r="Q52" s="3"/>
      <c r="R52" s="3"/>
      <c r="S52" s="3"/>
    </row>
    <row r="53" spans="1:19" x14ac:dyDescent="0.25">
      <c r="A53" s="1"/>
      <c r="B53" s="148"/>
      <c r="C53" s="155" t="s">
        <v>88</v>
      </c>
      <c r="D53" s="156">
        <v>1632.2</v>
      </c>
      <c r="E53" s="135"/>
      <c r="F53" s="3"/>
      <c r="G53" s="156">
        <v>842</v>
      </c>
      <c r="H53" s="3"/>
      <c r="I53" s="3"/>
      <c r="J53" s="156">
        <v>2610.5</v>
      </c>
      <c r="K53" s="3"/>
      <c r="L53" s="157"/>
      <c r="M53" s="156">
        <v>2300</v>
      </c>
      <c r="N53" s="157"/>
      <c r="O53" s="157"/>
      <c r="P53" s="156">
        <v>2000</v>
      </c>
      <c r="Q53" s="3"/>
      <c r="R53" s="3"/>
      <c r="S53" s="3"/>
    </row>
    <row r="54" spans="1:19" x14ac:dyDescent="0.25">
      <c r="A54" s="1"/>
      <c r="B54" s="148"/>
      <c r="C54" s="155" t="s">
        <v>89</v>
      </c>
      <c r="D54" s="156">
        <v>229.4</v>
      </c>
      <c r="E54" s="135"/>
      <c r="F54" s="3"/>
      <c r="G54" s="156">
        <v>230</v>
      </c>
      <c r="H54" s="3"/>
      <c r="I54" s="3"/>
      <c r="J54" s="156">
        <v>190.8</v>
      </c>
      <c r="K54" s="3"/>
      <c r="L54" s="157"/>
      <c r="M54" s="156">
        <v>180</v>
      </c>
      <c r="N54" s="157"/>
      <c r="O54" s="157"/>
      <c r="P54" s="156">
        <v>170</v>
      </c>
      <c r="Q54" s="3"/>
      <c r="R54" s="3"/>
      <c r="S54" s="3"/>
    </row>
    <row r="55" spans="1:19" x14ac:dyDescent="0.25">
      <c r="A55" s="1"/>
      <c r="B55" s="148"/>
      <c r="C55" s="158" t="s">
        <v>90</v>
      </c>
      <c r="D55" s="156">
        <v>111.1</v>
      </c>
      <c r="E55" s="135"/>
      <c r="F55" s="3"/>
      <c r="G55" s="156">
        <v>30</v>
      </c>
      <c r="H55" s="3"/>
      <c r="I55" s="3"/>
      <c r="J55" s="156">
        <v>38.299999999999997</v>
      </c>
      <c r="K55" s="3"/>
      <c r="L55" s="157"/>
      <c r="M55" s="156">
        <v>40</v>
      </c>
      <c r="N55" s="157"/>
      <c r="O55" s="157"/>
      <c r="P55" s="156">
        <v>35</v>
      </c>
      <c r="Q55" s="3"/>
      <c r="R55" s="3"/>
      <c r="S55" s="3"/>
    </row>
    <row r="56" spans="1:19" ht="10.5" customHeight="1" x14ac:dyDescent="0.25">
      <c r="A56" s="1"/>
      <c r="B56" s="148"/>
      <c r="C56" s="134"/>
      <c r="D56" s="135"/>
      <c r="E56" s="13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1"/>
      <c r="B57" s="148"/>
      <c r="C57" s="152" t="s">
        <v>112</v>
      </c>
      <c r="D57" s="153" t="s">
        <v>81</v>
      </c>
      <c r="E57" s="135"/>
      <c r="F57" s="141"/>
      <c r="G57" s="153" t="s">
        <v>92</v>
      </c>
      <c r="H57" s="135"/>
      <c r="I57" s="141"/>
      <c r="J57" s="153" t="s">
        <v>83</v>
      </c>
      <c r="K57" s="141"/>
      <c r="L57" s="3"/>
      <c r="M57" s="153" t="s">
        <v>84</v>
      </c>
      <c r="N57" s="154"/>
      <c r="O57" s="154"/>
      <c r="P57" s="153" t="s">
        <v>85</v>
      </c>
      <c r="Q57" s="3"/>
      <c r="R57" s="3"/>
      <c r="S57" s="3"/>
    </row>
    <row r="58" spans="1:19" x14ac:dyDescent="0.25">
      <c r="A58" s="1"/>
      <c r="B58" s="148"/>
      <c r="C58" s="364" t="s">
        <v>91</v>
      </c>
      <c r="D58" s="159">
        <v>58.4</v>
      </c>
      <c r="E58" s="135"/>
      <c r="F58" s="141"/>
      <c r="G58" s="159">
        <v>59</v>
      </c>
      <c r="H58" s="135"/>
      <c r="I58" s="141"/>
      <c r="J58" s="159">
        <v>59</v>
      </c>
      <c r="K58" s="141"/>
      <c r="L58" s="3"/>
      <c r="M58" s="159">
        <v>59</v>
      </c>
      <c r="N58" s="3"/>
      <c r="O58" s="3"/>
      <c r="P58" s="159">
        <v>59</v>
      </c>
      <c r="Q58" s="3"/>
      <c r="R58" s="3"/>
      <c r="S58" s="3"/>
    </row>
    <row r="59" spans="1:19" x14ac:dyDescent="0.25">
      <c r="A59" s="1"/>
      <c r="B59" s="148"/>
      <c r="C59" s="365" t="s">
        <v>113</v>
      </c>
      <c r="D59" s="159">
        <v>13.7</v>
      </c>
      <c r="E59" s="135"/>
      <c r="F59" s="141"/>
      <c r="G59" s="159">
        <v>13.7</v>
      </c>
      <c r="H59" s="135"/>
      <c r="I59" s="141"/>
      <c r="J59" s="159">
        <v>13.7</v>
      </c>
      <c r="K59" s="141"/>
      <c r="L59" s="3"/>
      <c r="M59" s="159">
        <v>13.7</v>
      </c>
      <c r="N59" s="3"/>
      <c r="O59" s="3"/>
      <c r="P59" s="159">
        <v>13.7</v>
      </c>
      <c r="Q59" s="3"/>
      <c r="R59" s="3"/>
      <c r="S59" s="3"/>
    </row>
    <row r="60" spans="1:19" s="136" customFormat="1" x14ac:dyDescent="0.25">
      <c r="A60" s="132"/>
      <c r="B60" s="148"/>
      <c r="C60" s="366"/>
      <c r="D60" s="367"/>
      <c r="E60" s="144"/>
      <c r="F60" s="135"/>
      <c r="G60" s="141"/>
      <c r="H60" s="144"/>
      <c r="I60" s="141"/>
      <c r="K60" s="144"/>
      <c r="N60" s="144"/>
    </row>
    <row r="61" spans="1:19" s="3" customFormat="1" x14ac:dyDescent="0.25">
      <c r="A61" s="1"/>
      <c r="B61" s="148"/>
      <c r="C61" s="368" t="s">
        <v>114</v>
      </c>
      <c r="D61" s="153" t="s">
        <v>81</v>
      </c>
      <c r="E61" s="144"/>
      <c r="F61" s="135"/>
      <c r="G61" s="153" t="s">
        <v>92</v>
      </c>
      <c r="H61" s="135"/>
      <c r="I61" s="141"/>
      <c r="J61" s="153" t="s">
        <v>83</v>
      </c>
      <c r="K61" s="141"/>
      <c r="M61" s="153" t="s">
        <v>84</v>
      </c>
      <c r="N61" s="154"/>
      <c r="O61" s="154"/>
      <c r="P61" s="153" t="s">
        <v>85</v>
      </c>
    </row>
    <row r="62" spans="1:19" s="3" customFormat="1" x14ac:dyDescent="0.25">
      <c r="A62" s="1"/>
      <c r="B62" s="148"/>
      <c r="C62" s="369" t="s">
        <v>115</v>
      </c>
      <c r="D62" s="370" t="s">
        <v>158</v>
      </c>
      <c r="E62" s="144"/>
      <c r="F62" s="135"/>
      <c r="G62" s="370" t="s">
        <v>158</v>
      </c>
      <c r="H62" s="144"/>
      <c r="I62" s="141"/>
      <c r="J62" s="370">
        <v>5199.5</v>
      </c>
      <c r="K62" s="144"/>
      <c r="M62" s="370">
        <v>6129.6</v>
      </c>
      <c r="N62" s="144"/>
      <c r="P62" s="370">
        <v>6436</v>
      </c>
    </row>
    <row r="63" spans="1:19" s="3" customFormat="1" x14ac:dyDescent="0.25">
      <c r="A63" s="1"/>
      <c r="B63" s="148"/>
      <c r="C63" s="369" t="s">
        <v>116</v>
      </c>
      <c r="D63" s="370" t="s">
        <v>158</v>
      </c>
      <c r="E63" s="144"/>
      <c r="F63" s="135"/>
      <c r="G63" s="370" t="s">
        <v>158</v>
      </c>
      <c r="H63" s="144"/>
      <c r="I63" s="141"/>
      <c r="J63" s="370">
        <v>1973.2</v>
      </c>
      <c r="K63" s="144"/>
      <c r="M63" s="370">
        <v>2071.8000000000002</v>
      </c>
      <c r="N63" s="144"/>
      <c r="P63" s="370">
        <v>2175.3000000000002</v>
      </c>
    </row>
    <row r="64" spans="1:19" s="3" customFormat="1" x14ac:dyDescent="0.25">
      <c r="A64" s="1"/>
      <c r="B64" s="148"/>
      <c r="C64" s="369" t="s">
        <v>117</v>
      </c>
      <c r="D64" s="370" t="s">
        <v>158</v>
      </c>
      <c r="E64" s="144"/>
      <c r="F64" s="135"/>
      <c r="G64" s="370" t="s">
        <v>158</v>
      </c>
      <c r="H64" s="144"/>
      <c r="I64" s="141"/>
      <c r="J64" s="370">
        <v>0</v>
      </c>
      <c r="K64" s="144"/>
      <c r="M64" s="370">
        <v>20</v>
      </c>
      <c r="N64" s="144"/>
      <c r="P64" s="370">
        <v>20</v>
      </c>
    </row>
    <row r="65" spans="1:19" s="3" customFormat="1" x14ac:dyDescent="0.25">
      <c r="A65" s="1"/>
      <c r="B65" s="148"/>
      <c r="C65" s="369" t="s">
        <v>118</v>
      </c>
      <c r="D65" s="370" t="s">
        <v>158</v>
      </c>
      <c r="E65" s="144"/>
      <c r="F65" s="135"/>
      <c r="G65" s="370" t="s">
        <v>158</v>
      </c>
      <c r="H65" s="144"/>
      <c r="I65" s="141"/>
      <c r="J65" s="370">
        <v>51.9</v>
      </c>
      <c r="K65" s="144"/>
      <c r="M65" s="370">
        <v>61.2</v>
      </c>
      <c r="N65" s="144"/>
      <c r="P65" s="370">
        <v>64.2</v>
      </c>
    </row>
    <row r="66" spans="1:19" s="3" customFormat="1" x14ac:dyDescent="0.25">
      <c r="A66" s="1"/>
      <c r="B66" s="148"/>
      <c r="C66" s="369" t="s">
        <v>119</v>
      </c>
      <c r="D66" s="371" t="s">
        <v>158</v>
      </c>
      <c r="E66" s="144"/>
      <c r="F66" s="135"/>
      <c r="G66" s="371" t="s">
        <v>158</v>
      </c>
      <c r="H66" s="144"/>
      <c r="I66" s="141"/>
      <c r="J66" s="371">
        <f>SUM(J67:J70)</f>
        <v>734.9</v>
      </c>
      <c r="K66" s="144"/>
      <c r="M66" s="371">
        <f>SUM(M67:M70)</f>
        <v>720</v>
      </c>
      <c r="N66" s="144"/>
      <c r="P66" s="371">
        <f>SUM(P67:P70)</f>
        <v>770</v>
      </c>
    </row>
    <row r="67" spans="1:19" s="3" customFormat="1" x14ac:dyDescent="0.25">
      <c r="A67" s="1"/>
      <c r="B67" s="148"/>
      <c r="C67" s="372" t="s">
        <v>120</v>
      </c>
      <c r="D67" s="370" t="s">
        <v>158</v>
      </c>
      <c r="E67" s="144"/>
      <c r="F67" s="135"/>
      <c r="G67" s="370" t="s">
        <v>158</v>
      </c>
      <c r="H67" s="144"/>
      <c r="I67" s="141"/>
      <c r="J67" s="370">
        <v>300</v>
      </c>
      <c r="K67" s="144"/>
      <c r="M67" s="370">
        <v>250</v>
      </c>
      <c r="N67" s="144"/>
      <c r="P67" s="370">
        <v>300</v>
      </c>
    </row>
    <row r="68" spans="1:19" s="3" customFormat="1" x14ac:dyDescent="0.25">
      <c r="A68" s="1"/>
      <c r="B68" s="148"/>
      <c r="C68" s="372" t="s">
        <v>121</v>
      </c>
      <c r="D68" s="370" t="s">
        <v>158</v>
      </c>
      <c r="E68" s="144"/>
      <c r="F68" s="135"/>
      <c r="G68" s="370" t="s">
        <v>158</v>
      </c>
      <c r="H68" s="144"/>
      <c r="I68" s="141"/>
      <c r="J68" s="370">
        <v>120</v>
      </c>
      <c r="K68" s="144"/>
      <c r="M68" s="370">
        <v>120</v>
      </c>
      <c r="N68" s="144"/>
      <c r="P68" s="370">
        <v>120</v>
      </c>
    </row>
    <row r="69" spans="1:19" s="3" customFormat="1" x14ac:dyDescent="0.25">
      <c r="A69" s="1"/>
      <c r="B69" s="148"/>
      <c r="C69" s="372" t="s">
        <v>122</v>
      </c>
      <c r="D69" s="370" t="s">
        <v>158</v>
      </c>
      <c r="E69" s="144"/>
      <c r="F69" s="135"/>
      <c r="G69" s="370" t="s">
        <v>158</v>
      </c>
      <c r="H69" s="144"/>
      <c r="I69" s="141"/>
      <c r="J69" s="370">
        <v>100</v>
      </c>
      <c r="K69" s="144"/>
      <c r="M69" s="370">
        <v>100</v>
      </c>
      <c r="N69" s="144"/>
      <c r="P69" s="370">
        <v>100</v>
      </c>
    </row>
    <row r="70" spans="1:19" s="3" customFormat="1" x14ac:dyDescent="0.25">
      <c r="A70" s="1"/>
      <c r="B70" s="148"/>
      <c r="C70" s="372" t="s">
        <v>123</v>
      </c>
      <c r="D70" s="370" t="s">
        <v>158</v>
      </c>
      <c r="E70" s="144"/>
      <c r="F70" s="135"/>
      <c r="G70" s="370" t="s">
        <v>158</v>
      </c>
      <c r="H70" s="144"/>
      <c r="I70" s="141"/>
      <c r="J70" s="370">
        <v>214.9</v>
      </c>
      <c r="K70" s="144"/>
      <c r="M70" s="370">
        <v>250</v>
      </c>
      <c r="N70" s="144"/>
      <c r="P70" s="370">
        <v>250</v>
      </c>
    </row>
    <row r="71" spans="1:19" s="3" customFormat="1" x14ac:dyDescent="0.25">
      <c r="A71" s="1"/>
      <c r="B71" s="148"/>
      <c r="C71" s="134" t="s">
        <v>124</v>
      </c>
      <c r="D71" s="135" t="s">
        <v>158</v>
      </c>
      <c r="E71" s="144"/>
      <c r="F71" s="135"/>
      <c r="G71" s="135" t="s">
        <v>158</v>
      </c>
      <c r="H71" s="144"/>
      <c r="I71" s="141"/>
      <c r="J71" s="135">
        <f>SUM(J62:J66)</f>
        <v>7959.4999999999991</v>
      </c>
      <c r="K71" s="144"/>
      <c r="M71" s="135">
        <f>SUM(M62:M66)</f>
        <v>9002.6000000000022</v>
      </c>
      <c r="N71" s="144"/>
      <c r="P71" s="135">
        <f>SUM(P62:P66)</f>
        <v>9465.5</v>
      </c>
    </row>
    <row r="72" spans="1:19" s="3" customFormat="1" x14ac:dyDescent="0.25">
      <c r="A72" s="1"/>
      <c r="B72" s="148"/>
      <c r="C72" s="134"/>
      <c r="D72" s="135"/>
      <c r="E72" s="135"/>
      <c r="F72" s="141"/>
      <c r="G72" s="135"/>
      <c r="H72" s="135"/>
      <c r="I72" s="141"/>
      <c r="J72" s="141"/>
      <c r="K72" s="141"/>
    </row>
    <row r="73" spans="1:19" x14ac:dyDescent="0.25">
      <c r="A73" s="1"/>
      <c r="B73" s="160" t="s">
        <v>93</v>
      </c>
      <c r="C73" s="161"/>
      <c r="D73" s="162"/>
      <c r="E73" s="162"/>
      <c r="F73" s="162"/>
      <c r="G73" s="162"/>
      <c r="H73" s="162"/>
      <c r="I73" s="162"/>
      <c r="J73" s="162"/>
      <c r="K73" s="162"/>
      <c r="L73" s="163"/>
      <c r="M73" s="163"/>
      <c r="N73" s="163"/>
      <c r="O73" s="163"/>
      <c r="P73" s="163"/>
      <c r="Q73" s="163"/>
      <c r="R73" s="164"/>
      <c r="S73" s="3"/>
    </row>
    <row r="74" spans="1:19" x14ac:dyDescent="0.25">
      <c r="A74" s="1"/>
      <c r="B74" s="165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66"/>
      <c r="S74" s="3"/>
    </row>
    <row r="75" spans="1:19" x14ac:dyDescent="0.25">
      <c r="A75" s="1"/>
      <c r="B75" s="167" t="s">
        <v>159</v>
      </c>
      <c r="C75" s="168"/>
      <c r="D75" s="168"/>
      <c r="E75" s="168"/>
      <c r="F75" s="168"/>
      <c r="G75" s="168"/>
      <c r="H75" s="168"/>
      <c r="I75" s="168"/>
      <c r="J75" s="168"/>
      <c r="K75" s="168"/>
      <c r="L75" s="137"/>
      <c r="N75" s="137"/>
      <c r="O75" s="137"/>
      <c r="P75" s="137"/>
      <c r="Q75" s="137"/>
      <c r="R75" s="166"/>
      <c r="S75" s="3"/>
    </row>
    <row r="76" spans="1:19" x14ac:dyDescent="0.25">
      <c r="A76" s="1"/>
      <c r="B76" s="175"/>
      <c r="C76" s="176"/>
      <c r="D76" s="177"/>
      <c r="E76" s="177"/>
      <c r="F76" s="177"/>
      <c r="G76" s="177"/>
      <c r="H76" s="177"/>
      <c r="I76" s="177"/>
      <c r="J76" s="177"/>
      <c r="K76" s="177"/>
      <c r="L76" s="178"/>
      <c r="M76" s="178"/>
      <c r="N76" s="178"/>
      <c r="O76" s="178"/>
      <c r="P76" s="178"/>
      <c r="Q76" s="178"/>
      <c r="R76" s="179"/>
      <c r="S76" s="3"/>
    </row>
    <row r="77" spans="1:19" x14ac:dyDescent="0.25">
      <c r="A77" s="132"/>
      <c r="B77" s="180"/>
      <c r="C77" s="181"/>
      <c r="D77" s="182"/>
      <c r="E77" s="182"/>
      <c r="F77" s="182"/>
      <c r="G77" s="182"/>
      <c r="H77" s="182"/>
      <c r="I77" s="182"/>
      <c r="J77" s="182"/>
      <c r="K77" s="182"/>
      <c r="L77" s="3"/>
      <c r="M77" s="3"/>
      <c r="N77" s="3"/>
      <c r="O77" s="3"/>
      <c r="P77" s="3"/>
      <c r="Q77" s="3"/>
      <c r="R77" s="3"/>
      <c r="S77" s="3"/>
    </row>
    <row r="78" spans="1:19" x14ac:dyDescent="0.25">
      <c r="A78" s="1"/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3"/>
      <c r="M78" s="3"/>
      <c r="N78" s="3"/>
      <c r="O78" s="3"/>
      <c r="P78" s="3"/>
      <c r="Q78" s="3"/>
      <c r="R78" s="3"/>
      <c r="S78" s="3"/>
    </row>
    <row r="79" spans="1:19" x14ac:dyDescent="0.25">
      <c r="A79" s="1"/>
      <c r="B79" s="183" t="s">
        <v>94</v>
      </c>
      <c r="C79" s="184">
        <v>45919</v>
      </c>
      <c r="D79" s="171" t="s">
        <v>160</v>
      </c>
      <c r="E79" s="183"/>
      <c r="F79" s="183" t="s">
        <v>95</v>
      </c>
      <c r="G79" s="373" t="s">
        <v>161</v>
      </c>
      <c r="H79" s="183"/>
      <c r="I79" s="183"/>
      <c r="J79" s="183"/>
      <c r="K79" s="183"/>
      <c r="L79" s="3"/>
      <c r="M79" s="3"/>
      <c r="N79" s="3"/>
      <c r="O79" s="3"/>
      <c r="P79" s="3"/>
      <c r="Q79" s="3"/>
      <c r="R79" s="3"/>
      <c r="S79" s="3"/>
    </row>
    <row r="80" spans="1:19" ht="7.5" customHeight="1" x14ac:dyDescent="0.25">
      <c r="A80" s="1"/>
      <c r="B80" s="183"/>
      <c r="C80" s="183"/>
      <c r="D80" s="183"/>
      <c r="E80" s="183"/>
      <c r="F80" s="183"/>
      <c r="G80" s="183"/>
      <c r="H80" s="183"/>
      <c r="I80" s="183"/>
      <c r="J80" s="183"/>
      <c r="K80" s="183"/>
      <c r="L80" s="3"/>
      <c r="M80" s="3"/>
      <c r="N80" s="3"/>
      <c r="O80" s="3"/>
      <c r="P80" s="3"/>
      <c r="Q80" s="3"/>
      <c r="R80" s="3"/>
      <c r="S80" s="3"/>
    </row>
    <row r="81" spans="1:19" x14ac:dyDescent="0.25">
      <c r="A81" s="1"/>
      <c r="B81" s="183"/>
      <c r="C81" s="183"/>
      <c r="D81" s="186"/>
      <c r="E81" s="183"/>
      <c r="F81" s="183" t="s">
        <v>97</v>
      </c>
      <c r="G81" s="187"/>
      <c r="H81" s="183"/>
      <c r="I81" s="183"/>
      <c r="J81" s="183"/>
      <c r="K81" s="183"/>
      <c r="L81" s="3"/>
      <c r="M81" s="3"/>
      <c r="N81" s="3"/>
      <c r="O81" s="3"/>
      <c r="P81" s="3"/>
      <c r="Q81" s="3"/>
      <c r="R81" s="3"/>
      <c r="S81" s="3"/>
    </row>
    <row r="82" spans="1:19" x14ac:dyDescent="0.25">
      <c r="A82" s="1"/>
      <c r="B82" s="183"/>
      <c r="C82" s="183"/>
      <c r="D82" s="186"/>
      <c r="E82" s="183"/>
      <c r="F82" s="183"/>
      <c r="G82" s="187"/>
      <c r="H82" s="183"/>
      <c r="I82" s="183"/>
      <c r="J82" s="183"/>
      <c r="K82" s="183"/>
      <c r="L82" s="3"/>
      <c r="M82" s="3"/>
      <c r="N82" s="3"/>
      <c r="O82" s="3"/>
      <c r="P82" s="3"/>
      <c r="Q82" s="3"/>
      <c r="R82" s="3"/>
      <c r="S82" s="3"/>
    </row>
    <row r="83" spans="1:19" x14ac:dyDescent="0.25">
      <c r="A83" s="1"/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3"/>
      <c r="M83" s="3"/>
      <c r="N83" s="3"/>
      <c r="O83" s="3"/>
      <c r="P83" s="3"/>
      <c r="Q83" s="3"/>
      <c r="R83" s="3"/>
      <c r="S83" s="3"/>
    </row>
    <row r="84" spans="1:19" x14ac:dyDescent="0.25">
      <c r="A84" s="132"/>
      <c r="B84" s="180"/>
      <c r="C84" s="181"/>
      <c r="D84" s="182"/>
      <c r="E84" s="182"/>
      <c r="F84" s="182"/>
      <c r="G84" s="182"/>
      <c r="H84" s="182"/>
      <c r="I84" s="182"/>
      <c r="J84" s="182"/>
      <c r="K84" s="182"/>
      <c r="L84" s="3"/>
      <c r="M84" s="3"/>
      <c r="N84" s="3"/>
      <c r="O84" s="3"/>
      <c r="P84" s="3"/>
      <c r="Q84" s="3"/>
      <c r="R84" s="3"/>
      <c r="S84" s="3"/>
    </row>
    <row r="85" spans="1:19" hidden="1" x14ac:dyDescent="0.25"/>
    <row r="86" spans="1:19" hidden="1" x14ac:dyDescent="0.25"/>
    <row r="87" spans="1:19" hidden="1" x14ac:dyDescent="0.25"/>
    <row r="88" spans="1:19" hidden="1" x14ac:dyDescent="0.25"/>
    <row r="89" spans="1:19" hidden="1" x14ac:dyDescent="0.25"/>
    <row r="90" spans="1:19" hidden="1" x14ac:dyDescent="0.25"/>
    <row r="91" spans="1:19" hidden="1" x14ac:dyDescent="0.25"/>
    <row r="92" spans="1:19" hidden="1" x14ac:dyDescent="0.25"/>
    <row r="93" spans="1:19" hidden="1" x14ac:dyDescent="0.25"/>
    <row r="94" spans="1:19" hidden="1" x14ac:dyDescent="0.25"/>
    <row r="95" spans="1:19" hidden="1" x14ac:dyDescent="0.25"/>
    <row r="96" spans="1:19" hidden="1" x14ac:dyDescent="0.25"/>
    <row r="97" hidden="1" x14ac:dyDescent="0.25"/>
    <row r="98" hidden="1" x14ac:dyDescent="0.25"/>
    <row r="99" hidden="1" x14ac:dyDescent="0.25"/>
    <row r="100" hidden="1" x14ac:dyDescent="0.25"/>
    <row r="101" ht="15" hidden="1" customHeight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t="15" hidden="1" customHeight="1" x14ac:dyDescent="0.25"/>
    <row r="116" ht="15" hidden="1" customHeight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</sheetData>
  <mergeCells count="55">
    <mergeCell ref="C47:C48"/>
    <mergeCell ref="D73:K73"/>
    <mergeCell ref="B75:K75"/>
    <mergeCell ref="N27:N28"/>
    <mergeCell ref="O27:O28"/>
    <mergeCell ref="P27:P28"/>
    <mergeCell ref="Q27:Q28"/>
    <mergeCell ref="R27:R28"/>
    <mergeCell ref="C44:C45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N13:N14"/>
    <mergeCell ref="O13:O14"/>
    <mergeCell ref="P13:P14"/>
    <mergeCell ref="Q13:Q14"/>
    <mergeCell ref="R13:R14"/>
    <mergeCell ref="D26:F26"/>
    <mergeCell ref="G26:I26"/>
    <mergeCell ref="J26:L26"/>
    <mergeCell ref="M26:O26"/>
    <mergeCell ref="P26:R2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15"/>
  <sheetViews>
    <sheetView showGridLines="0" zoomScale="71" zoomScaleNormal="71" zoomScaleSheetLayoutView="80" workbookViewId="0">
      <selection activeCell="C79" sqref="C7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35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21" x14ac:dyDescent="0.25">
      <c r="A1" s="3"/>
      <c r="B1" s="3"/>
      <c r="C1" s="3"/>
      <c r="D1" s="3"/>
      <c r="E1" s="3"/>
      <c r="F1" s="3"/>
      <c r="G1" s="189"/>
      <c r="H1" s="3"/>
      <c r="I1" s="3"/>
      <c r="J1" s="3"/>
      <c r="K1" s="3"/>
      <c r="L1" s="3"/>
      <c r="M1" s="3"/>
      <c r="N1" s="3"/>
      <c r="O1" s="3"/>
      <c r="P1" s="3"/>
      <c r="Q1" s="3"/>
      <c r="R1" s="3" t="str">
        <f>'[11]NR 2026'!AB1</f>
        <v>verze po 11.9.2025</v>
      </c>
      <c r="S1" s="3"/>
    </row>
    <row r="2" spans="1:21" ht="21" x14ac:dyDescent="0.35">
      <c r="A2" s="3"/>
      <c r="B2" s="190" t="s">
        <v>0</v>
      </c>
      <c r="C2" s="3"/>
      <c r="D2" s="3"/>
      <c r="E2" s="3"/>
      <c r="F2" s="3"/>
      <c r="G2" s="18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7.5" customHeight="1" x14ac:dyDescent="0.25">
      <c r="A3" s="3"/>
      <c r="B3" s="3"/>
      <c r="C3" s="3"/>
      <c r="D3" s="3"/>
      <c r="E3" s="3"/>
      <c r="F3" s="3"/>
      <c r="G3" s="18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ht="21" x14ac:dyDescent="0.35">
      <c r="A4" s="3"/>
      <c r="B4" s="3" t="s">
        <v>1</v>
      </c>
      <c r="C4" s="3"/>
      <c r="D4" s="379" t="s">
        <v>162</v>
      </c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</row>
    <row r="5" spans="1:21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89"/>
      <c r="N5" s="3"/>
      <c r="O5" s="3"/>
      <c r="P5" s="3"/>
      <c r="Q5" s="3"/>
      <c r="R5" s="3"/>
      <c r="S5" s="3"/>
      <c r="T5" s="3"/>
      <c r="U5" s="3"/>
    </row>
    <row r="6" spans="1:21" x14ac:dyDescent="0.25">
      <c r="A6" s="3"/>
      <c r="B6" s="3" t="s">
        <v>3</v>
      </c>
      <c r="C6" s="3"/>
      <c r="D6" s="341">
        <v>46789766</v>
      </c>
      <c r="E6" s="3"/>
      <c r="F6" s="3"/>
      <c r="G6" s="3"/>
      <c r="H6" s="3"/>
      <c r="I6" s="3"/>
      <c r="J6" s="3"/>
      <c r="K6" s="3"/>
      <c r="L6" s="3"/>
      <c r="M6" s="189"/>
      <c r="N6" s="3"/>
      <c r="O6" s="3"/>
      <c r="P6" s="3"/>
      <c r="Q6" s="3"/>
      <c r="R6" s="3"/>
      <c r="S6" s="3"/>
      <c r="T6" s="3"/>
      <c r="U6" s="3"/>
    </row>
    <row r="7" spans="1:21" ht="3.75" customHeight="1" x14ac:dyDescent="0.25">
      <c r="A7" s="3"/>
      <c r="B7" s="3"/>
      <c r="C7" s="3"/>
      <c r="D7" s="380"/>
      <c r="E7" s="3"/>
      <c r="F7" s="3"/>
      <c r="G7" s="3"/>
      <c r="H7" s="3"/>
      <c r="I7" s="3"/>
      <c r="J7" s="3"/>
      <c r="K7" s="3"/>
      <c r="L7" s="3"/>
      <c r="M7" s="189"/>
      <c r="N7" s="3"/>
      <c r="O7" s="3"/>
      <c r="P7" s="3"/>
      <c r="Q7" s="3"/>
      <c r="R7" s="3"/>
      <c r="S7" s="3"/>
      <c r="T7" s="3"/>
      <c r="U7" s="3"/>
    </row>
    <row r="8" spans="1:21" x14ac:dyDescent="0.25">
      <c r="A8" s="3"/>
      <c r="B8" s="3" t="s">
        <v>5</v>
      </c>
      <c r="C8" s="3"/>
      <c r="D8" s="381" t="s">
        <v>163</v>
      </c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</row>
    <row r="9" spans="1:21" ht="15.75" thickBot="1" x14ac:dyDescent="0.3">
      <c r="A9" s="3"/>
      <c r="B9" s="3"/>
      <c r="C9" s="3"/>
      <c r="D9" s="3"/>
      <c r="E9" s="3"/>
      <c r="F9" s="3"/>
      <c r="G9" s="18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1" ht="29.25" customHeight="1" thickBot="1" x14ac:dyDescent="0.3">
      <c r="A10" s="3"/>
      <c r="B10" s="195" t="s">
        <v>7</v>
      </c>
      <c r="C10" s="196" t="s">
        <v>8</v>
      </c>
      <c r="D10" s="197" t="s">
        <v>9</v>
      </c>
      <c r="E10" s="197"/>
      <c r="F10" s="198"/>
      <c r="G10" s="197" t="s">
        <v>10</v>
      </c>
      <c r="H10" s="197"/>
      <c r="I10" s="199"/>
      <c r="J10" s="423" t="s">
        <v>11</v>
      </c>
      <c r="K10" s="424"/>
      <c r="L10" s="425"/>
      <c r="M10" s="201" t="s">
        <v>12</v>
      </c>
      <c r="N10" s="197"/>
      <c r="O10" s="198"/>
      <c r="P10" s="197" t="s">
        <v>13</v>
      </c>
      <c r="Q10" s="197"/>
      <c r="R10" s="198"/>
      <c r="S10" s="3"/>
    </row>
    <row r="11" spans="1:21" ht="30.75" customHeight="1" thickBot="1" x14ac:dyDescent="0.3">
      <c r="A11" s="3"/>
      <c r="B11" s="202"/>
      <c r="C11" s="203"/>
      <c r="D11" s="204" t="s">
        <v>14</v>
      </c>
      <c r="E11" s="205" t="s">
        <v>15</v>
      </c>
      <c r="F11" s="205" t="s">
        <v>16</v>
      </c>
      <c r="G11" s="204" t="s">
        <v>14</v>
      </c>
      <c r="H11" s="205" t="s">
        <v>15</v>
      </c>
      <c r="I11" s="206" t="s">
        <v>16</v>
      </c>
      <c r="J11" s="206" t="s">
        <v>14</v>
      </c>
      <c r="K11" s="205" t="s">
        <v>15</v>
      </c>
      <c r="L11" s="205" t="s">
        <v>16</v>
      </c>
      <c r="M11" s="207" t="s">
        <v>14</v>
      </c>
      <c r="N11" s="205" t="s">
        <v>15</v>
      </c>
      <c r="O11" s="205" t="s">
        <v>16</v>
      </c>
      <c r="P11" s="204" t="s">
        <v>14</v>
      </c>
      <c r="Q11" s="205" t="s">
        <v>15</v>
      </c>
      <c r="R11" s="205" t="s">
        <v>16</v>
      </c>
      <c r="S11" s="3"/>
    </row>
    <row r="12" spans="1:21" ht="15.75" customHeight="1" thickBot="1" x14ac:dyDescent="0.3">
      <c r="A12" s="3"/>
      <c r="B12" s="208"/>
      <c r="C12" s="209" t="s">
        <v>17</v>
      </c>
      <c r="D12" s="210"/>
      <c r="E12" s="210"/>
      <c r="F12" s="211"/>
      <c r="G12" s="210"/>
      <c r="H12" s="210"/>
      <c r="I12" s="210"/>
      <c r="J12" s="212"/>
      <c r="K12" s="210"/>
      <c r="L12" s="211"/>
      <c r="M12" s="210"/>
      <c r="N12" s="210"/>
      <c r="O12" s="211"/>
      <c r="P12" s="210"/>
      <c r="Q12" s="210"/>
      <c r="R12" s="211"/>
      <c r="S12" s="3"/>
    </row>
    <row r="13" spans="1:21" ht="15.75" customHeight="1" x14ac:dyDescent="0.25">
      <c r="A13" s="3"/>
      <c r="B13" s="213" t="s">
        <v>7</v>
      </c>
      <c r="C13" s="214" t="s">
        <v>8</v>
      </c>
      <c r="D13" s="215" t="s">
        <v>18</v>
      </c>
      <c r="E13" s="216" t="s">
        <v>19</v>
      </c>
      <c r="F13" s="217" t="s">
        <v>17</v>
      </c>
      <c r="G13" s="218" t="s">
        <v>18</v>
      </c>
      <c r="H13" s="216" t="s">
        <v>19</v>
      </c>
      <c r="I13" s="219" t="s">
        <v>17</v>
      </c>
      <c r="J13" s="215" t="s">
        <v>18</v>
      </c>
      <c r="K13" s="216" t="s">
        <v>19</v>
      </c>
      <c r="L13" s="217" t="s">
        <v>17</v>
      </c>
      <c r="M13" s="220" t="s">
        <v>18</v>
      </c>
      <c r="N13" s="216" t="s">
        <v>19</v>
      </c>
      <c r="O13" s="217" t="s">
        <v>17</v>
      </c>
      <c r="P13" s="218" t="s">
        <v>18</v>
      </c>
      <c r="Q13" s="216" t="s">
        <v>19</v>
      </c>
      <c r="R13" s="217" t="s">
        <v>17</v>
      </c>
      <c r="S13" s="3"/>
    </row>
    <row r="14" spans="1:21" ht="15.75" thickBot="1" x14ac:dyDescent="0.3">
      <c r="A14" s="3"/>
      <c r="B14" s="221"/>
      <c r="C14" s="222"/>
      <c r="D14" s="223"/>
      <c r="E14" s="224"/>
      <c r="F14" s="225"/>
      <c r="G14" s="226"/>
      <c r="H14" s="224"/>
      <c r="I14" s="227"/>
      <c r="J14" s="223"/>
      <c r="K14" s="224"/>
      <c r="L14" s="225"/>
      <c r="M14" s="228"/>
      <c r="N14" s="224"/>
      <c r="O14" s="225"/>
      <c r="P14" s="226"/>
      <c r="Q14" s="224"/>
      <c r="R14" s="225"/>
      <c r="S14" s="3"/>
    </row>
    <row r="15" spans="1:21" x14ac:dyDescent="0.25">
      <c r="A15" s="3"/>
      <c r="B15" s="229" t="s">
        <v>20</v>
      </c>
      <c r="C15" s="230" t="s">
        <v>21</v>
      </c>
      <c r="D15" s="426">
        <f>'[11]NR 2026'!G15</f>
        <v>2149.9</v>
      </c>
      <c r="E15" s="427">
        <f>'[11]NR 2026'!H15</f>
        <v>504.7</v>
      </c>
      <c r="F15" s="428">
        <f>D15+E15</f>
        <v>2654.6</v>
      </c>
      <c r="G15" s="426">
        <f>'[11]NR 2026'!M15</f>
        <v>2496</v>
      </c>
      <c r="H15" s="427">
        <f>'[11]NR 2026'!N15</f>
        <v>450</v>
      </c>
      <c r="I15" s="428">
        <f>G15+H15</f>
        <v>2946</v>
      </c>
      <c r="J15" s="236">
        <f>'[11]NR 2026'!Y15</f>
        <v>2150</v>
      </c>
      <c r="K15" s="237">
        <f>'[11]NR 2026'!Z15</f>
        <v>445</v>
      </c>
      <c r="L15" s="238">
        <f>J15+K15</f>
        <v>2595</v>
      </c>
      <c r="M15" s="239">
        <f>J15*1.02</f>
        <v>2193</v>
      </c>
      <c r="N15" s="232">
        <f>K15*1.02</f>
        <v>453.90000000000003</v>
      </c>
      <c r="O15" s="233">
        <f t="shared" ref="O15:O24" si="0">M15+N15</f>
        <v>2646.9</v>
      </c>
      <c r="P15" s="234">
        <f>M15*1.03</f>
        <v>2258.79</v>
      </c>
      <c r="Q15" s="232">
        <f>N15*1.03</f>
        <v>467.51700000000005</v>
      </c>
      <c r="R15" s="233">
        <f t="shared" ref="R15:R24" si="1">P15+Q15</f>
        <v>2726.3069999999998</v>
      </c>
      <c r="S15" s="3"/>
    </row>
    <row r="16" spans="1:21" x14ac:dyDescent="0.25">
      <c r="A16" s="3"/>
      <c r="B16" s="240" t="s">
        <v>22</v>
      </c>
      <c r="C16" s="241" t="s">
        <v>23</v>
      </c>
      <c r="D16" s="426">
        <f>'[11]NR 2026'!G16</f>
        <v>6783.2</v>
      </c>
      <c r="E16" s="427">
        <f>'[11]NR 2026'!H16</f>
        <v>0</v>
      </c>
      <c r="F16" s="428">
        <f t="shared" ref="F16:F21" si="2">D16+E16</f>
        <v>6783.2</v>
      </c>
      <c r="G16" s="426">
        <f>'[11]NR 2026'!M16</f>
        <v>7000</v>
      </c>
      <c r="H16" s="429">
        <f>'[11]NR 2026'!N16</f>
        <v>0</v>
      </c>
      <c r="I16" s="428">
        <f t="shared" ref="I16:I24" si="3">G16+H16</f>
        <v>7000</v>
      </c>
      <c r="J16" s="236">
        <f>'[11]NR 2026'!Y16</f>
        <v>7234</v>
      </c>
      <c r="K16" s="237">
        <f>'[11]NR 2026'!Z16</f>
        <v>0</v>
      </c>
      <c r="L16" s="245">
        <f t="shared" ref="L16:L24" si="4">J16+K16</f>
        <v>7234</v>
      </c>
      <c r="M16" s="239">
        <f t="shared" ref="M16:N24" si="5">J16*1.02</f>
        <v>7378.68</v>
      </c>
      <c r="N16" s="232">
        <f t="shared" si="5"/>
        <v>0</v>
      </c>
      <c r="O16" s="233">
        <f t="shared" si="0"/>
        <v>7378.68</v>
      </c>
      <c r="P16" s="234">
        <f t="shared" ref="P16:Q24" si="6">M16*1.03</f>
        <v>7600.0404000000008</v>
      </c>
      <c r="Q16" s="232">
        <f t="shared" si="6"/>
        <v>0</v>
      </c>
      <c r="R16" s="233">
        <f t="shared" si="1"/>
        <v>7600.0404000000008</v>
      </c>
      <c r="S16" s="3"/>
    </row>
    <row r="17" spans="1:19" x14ac:dyDescent="0.25">
      <c r="A17" s="3"/>
      <c r="B17" s="240" t="s">
        <v>24</v>
      </c>
      <c r="C17" s="248" t="s">
        <v>25</v>
      </c>
      <c r="D17" s="426">
        <f>'[11]NR 2026'!G17</f>
        <v>480.9</v>
      </c>
      <c r="E17" s="427">
        <f>'[11]NR 2026'!H17</f>
        <v>0</v>
      </c>
      <c r="F17" s="428">
        <f t="shared" si="2"/>
        <v>480.9</v>
      </c>
      <c r="G17" s="426">
        <f>'[11]NR 2026'!M17</f>
        <v>396.7</v>
      </c>
      <c r="H17" s="429">
        <f>'[11]NR 2026'!N17</f>
        <v>0</v>
      </c>
      <c r="I17" s="428">
        <f t="shared" si="3"/>
        <v>396.7</v>
      </c>
      <c r="J17" s="236">
        <f>'[11]NR 2026'!Y17</f>
        <v>225.6</v>
      </c>
      <c r="K17" s="237">
        <f>'[11]NR 2026'!Z17</f>
        <v>0</v>
      </c>
      <c r="L17" s="245">
        <f t="shared" si="4"/>
        <v>225.6</v>
      </c>
      <c r="M17" s="239">
        <f t="shared" si="5"/>
        <v>230.11199999999999</v>
      </c>
      <c r="N17" s="232">
        <f t="shared" si="5"/>
        <v>0</v>
      </c>
      <c r="O17" s="233">
        <f t="shared" si="0"/>
        <v>230.11199999999999</v>
      </c>
      <c r="P17" s="234">
        <f t="shared" si="6"/>
        <v>237.01535999999999</v>
      </c>
      <c r="Q17" s="232">
        <f t="shared" si="6"/>
        <v>0</v>
      </c>
      <c r="R17" s="233">
        <f t="shared" si="1"/>
        <v>237.01535999999999</v>
      </c>
      <c r="S17" s="3"/>
    </row>
    <row r="18" spans="1:19" x14ac:dyDescent="0.25">
      <c r="A18" s="3"/>
      <c r="B18" s="240" t="s">
        <v>110</v>
      </c>
      <c r="C18" s="404" t="s">
        <v>111</v>
      </c>
      <c r="D18" s="426">
        <f>'[11]NR 2026'!G18</f>
        <v>0</v>
      </c>
      <c r="E18" s="427">
        <f>'[11]NR 2026'!H18</f>
        <v>0</v>
      </c>
      <c r="F18" s="428">
        <f t="shared" si="2"/>
        <v>0</v>
      </c>
      <c r="G18" s="426">
        <f>'[11]NR 2026'!M18</f>
        <v>0</v>
      </c>
      <c r="H18" s="429">
        <f>'[11]NR 2026'!N18</f>
        <v>0</v>
      </c>
      <c r="I18" s="428">
        <f t="shared" si="3"/>
        <v>0</v>
      </c>
      <c r="J18" s="236">
        <f>'[11]NR 2026'!Y18</f>
        <v>9246.4</v>
      </c>
      <c r="K18" s="237">
        <f>'[11]NR 2026'!Z18</f>
        <v>0</v>
      </c>
      <c r="L18" s="245">
        <f t="shared" si="4"/>
        <v>9246.4</v>
      </c>
      <c r="M18" s="239">
        <f t="shared" si="5"/>
        <v>9431.3279999999995</v>
      </c>
      <c r="N18" s="232">
        <f t="shared" si="5"/>
        <v>0</v>
      </c>
      <c r="O18" s="233">
        <f t="shared" si="0"/>
        <v>9431.3279999999995</v>
      </c>
      <c r="P18" s="234">
        <f t="shared" si="6"/>
        <v>9714.2678400000004</v>
      </c>
      <c r="Q18" s="232">
        <f t="shared" si="6"/>
        <v>0</v>
      </c>
      <c r="R18" s="233">
        <f t="shared" si="1"/>
        <v>9714.2678400000004</v>
      </c>
      <c r="S18" s="3"/>
    </row>
    <row r="19" spans="1:19" x14ac:dyDescent="0.25">
      <c r="A19" s="3"/>
      <c r="B19" s="240" t="s">
        <v>26</v>
      </c>
      <c r="C19" s="250" t="s">
        <v>27</v>
      </c>
      <c r="D19" s="426">
        <f>'[11]NR 2026'!G19</f>
        <v>49562.700000000004</v>
      </c>
      <c r="E19" s="427">
        <f>'[11]NR 2026'!H19</f>
        <v>0</v>
      </c>
      <c r="F19" s="428">
        <f t="shared" si="2"/>
        <v>49562.700000000004</v>
      </c>
      <c r="G19" s="426">
        <f>'[11]NR 2026'!M19</f>
        <v>48932.6</v>
      </c>
      <c r="H19" s="427">
        <f>'[11]NR 2026'!N19</f>
        <v>0</v>
      </c>
      <c r="I19" s="428">
        <f t="shared" si="3"/>
        <v>48932.6</v>
      </c>
      <c r="J19" s="236">
        <f>'[11]NR 2026'!Y19</f>
        <v>42075.199999999997</v>
      </c>
      <c r="K19" s="237">
        <f>'[11]NR 2026'!Z19</f>
        <v>0</v>
      </c>
      <c r="L19" s="245">
        <f t="shared" si="4"/>
        <v>42075.199999999997</v>
      </c>
      <c r="M19" s="239">
        <f t="shared" si="5"/>
        <v>42916.703999999998</v>
      </c>
      <c r="N19" s="232">
        <f t="shared" si="5"/>
        <v>0</v>
      </c>
      <c r="O19" s="233">
        <f t="shared" si="0"/>
        <v>42916.703999999998</v>
      </c>
      <c r="P19" s="234">
        <f t="shared" si="6"/>
        <v>44204.205119999999</v>
      </c>
      <c r="Q19" s="232">
        <f t="shared" si="6"/>
        <v>0</v>
      </c>
      <c r="R19" s="233">
        <f t="shared" si="1"/>
        <v>44204.205119999999</v>
      </c>
      <c r="S19" s="3"/>
    </row>
    <row r="20" spans="1:19" x14ac:dyDescent="0.25">
      <c r="A20" s="3"/>
      <c r="B20" s="240" t="s">
        <v>28</v>
      </c>
      <c r="C20" s="251" t="s">
        <v>29</v>
      </c>
      <c r="D20" s="426">
        <f>'[11]NR 2026'!G20</f>
        <v>1001</v>
      </c>
      <c r="E20" s="427">
        <f>'[11]NR 2026'!H20</f>
        <v>0</v>
      </c>
      <c r="F20" s="428">
        <f t="shared" si="2"/>
        <v>1001</v>
      </c>
      <c r="G20" s="426">
        <f>'[11]NR 2026'!M20</f>
        <v>1030</v>
      </c>
      <c r="H20" s="427">
        <f>'[11]NR 2026'!N20</f>
        <v>0</v>
      </c>
      <c r="I20" s="428">
        <f t="shared" si="3"/>
        <v>1030</v>
      </c>
      <c r="J20" s="236">
        <f>'[11]NR 2026'!Y20</f>
        <v>800</v>
      </c>
      <c r="K20" s="237">
        <f>'[11]NR 2026'!Z20</f>
        <v>0</v>
      </c>
      <c r="L20" s="245">
        <f t="shared" si="4"/>
        <v>800</v>
      </c>
      <c r="M20" s="239">
        <f t="shared" si="5"/>
        <v>816</v>
      </c>
      <c r="N20" s="232">
        <f t="shared" si="5"/>
        <v>0</v>
      </c>
      <c r="O20" s="233">
        <f t="shared" si="0"/>
        <v>816</v>
      </c>
      <c r="P20" s="234">
        <f t="shared" si="6"/>
        <v>840.48</v>
      </c>
      <c r="Q20" s="232">
        <f t="shared" si="6"/>
        <v>0</v>
      </c>
      <c r="R20" s="233">
        <f t="shared" si="1"/>
        <v>840.48</v>
      </c>
      <c r="S20" s="3"/>
    </row>
    <row r="21" spans="1:19" x14ac:dyDescent="0.25">
      <c r="A21" s="3"/>
      <c r="B21" s="240" t="s">
        <v>30</v>
      </c>
      <c r="C21" s="252" t="s">
        <v>31</v>
      </c>
      <c r="D21" s="426">
        <f>'[11]NR 2026'!G21</f>
        <v>232.6</v>
      </c>
      <c r="E21" s="427">
        <f>'[11]NR 2026'!H21</f>
        <v>0</v>
      </c>
      <c r="F21" s="428">
        <f t="shared" si="2"/>
        <v>232.6</v>
      </c>
      <c r="G21" s="426">
        <f>'[11]NR 2026'!M21</f>
        <v>520</v>
      </c>
      <c r="H21" s="427">
        <f>'[11]NR 2026'!N21</f>
        <v>0</v>
      </c>
      <c r="I21" s="428">
        <f t="shared" si="3"/>
        <v>520</v>
      </c>
      <c r="J21" s="236">
        <f>'[11]NR 2026'!Y21</f>
        <v>80</v>
      </c>
      <c r="K21" s="237">
        <f>'[11]NR 2026'!Z21</f>
        <v>211</v>
      </c>
      <c r="L21" s="245">
        <f t="shared" si="4"/>
        <v>291</v>
      </c>
      <c r="M21" s="239">
        <f t="shared" si="5"/>
        <v>81.599999999999994</v>
      </c>
      <c r="N21" s="232">
        <f t="shared" si="5"/>
        <v>215.22</v>
      </c>
      <c r="O21" s="233">
        <f t="shared" si="0"/>
        <v>296.82</v>
      </c>
      <c r="P21" s="234">
        <f t="shared" si="6"/>
        <v>84.048000000000002</v>
      </c>
      <c r="Q21" s="232">
        <f t="shared" si="6"/>
        <v>221.67660000000001</v>
      </c>
      <c r="R21" s="233">
        <f t="shared" si="1"/>
        <v>305.72460000000001</v>
      </c>
      <c r="S21" s="3"/>
    </row>
    <row r="22" spans="1:19" x14ac:dyDescent="0.25">
      <c r="A22" s="3"/>
      <c r="B22" s="240" t="s">
        <v>32</v>
      </c>
      <c r="C22" s="253" t="s">
        <v>33</v>
      </c>
      <c r="D22" s="426">
        <f>'[11]NR 2026'!G22</f>
        <v>685.6</v>
      </c>
      <c r="E22" s="427">
        <f>'[11]NR 2026'!H22</f>
        <v>221.3</v>
      </c>
      <c r="F22" s="428">
        <f>D22+E22</f>
        <v>906.90000000000009</v>
      </c>
      <c r="G22" s="426">
        <f>'[11]NR 2026'!M22</f>
        <v>465</v>
      </c>
      <c r="H22" s="427">
        <f>'[11]NR 2026'!N22</f>
        <v>229.6</v>
      </c>
      <c r="I22" s="428">
        <f t="shared" si="3"/>
        <v>694.6</v>
      </c>
      <c r="J22" s="236">
        <f>'[11]NR 2026'!Y22</f>
        <v>583</v>
      </c>
      <c r="K22" s="237">
        <f>'[11]NR 2026'!Z22</f>
        <v>211</v>
      </c>
      <c r="L22" s="245">
        <f t="shared" si="4"/>
        <v>794</v>
      </c>
      <c r="M22" s="239">
        <f t="shared" si="5"/>
        <v>594.66</v>
      </c>
      <c r="N22" s="232">
        <f t="shared" si="5"/>
        <v>215.22</v>
      </c>
      <c r="O22" s="233">
        <f t="shared" si="0"/>
        <v>809.88</v>
      </c>
      <c r="P22" s="234">
        <f t="shared" si="6"/>
        <v>612.49979999999994</v>
      </c>
      <c r="Q22" s="232">
        <f t="shared" si="6"/>
        <v>221.67660000000001</v>
      </c>
      <c r="R22" s="233">
        <f t="shared" si="1"/>
        <v>834.17639999999994</v>
      </c>
      <c r="S22" s="3"/>
    </row>
    <row r="23" spans="1:19" x14ac:dyDescent="0.25">
      <c r="A23" s="3"/>
      <c r="B23" s="240" t="s">
        <v>34</v>
      </c>
      <c r="C23" s="253" t="s">
        <v>35</v>
      </c>
      <c r="D23" s="426">
        <f>'[11]NR 2026'!G23</f>
        <v>0</v>
      </c>
      <c r="E23" s="427">
        <f>'[11]NR 2026'!H23</f>
        <v>221.3</v>
      </c>
      <c r="F23" s="428">
        <f t="shared" ref="F23:F24" si="7">D23+E23</f>
        <v>221.3</v>
      </c>
      <c r="G23" s="426">
        <f>'[11]NR 2026'!M23</f>
        <v>0</v>
      </c>
      <c r="H23" s="427">
        <f>'[11]NR 2026'!N23</f>
        <v>229.6</v>
      </c>
      <c r="I23" s="428">
        <f>G23+H23</f>
        <v>229.6</v>
      </c>
      <c r="J23" s="236">
        <f>'[11]NR 2026'!Y23</f>
        <v>0</v>
      </c>
      <c r="K23" s="237">
        <f>'[11]NR 2026'!Z23</f>
        <v>0</v>
      </c>
      <c r="L23" s="245">
        <f t="shared" si="4"/>
        <v>0</v>
      </c>
      <c r="M23" s="239">
        <f t="shared" si="5"/>
        <v>0</v>
      </c>
      <c r="N23" s="232">
        <f t="shared" si="5"/>
        <v>0</v>
      </c>
      <c r="O23" s="233">
        <f t="shared" si="0"/>
        <v>0</v>
      </c>
      <c r="P23" s="234">
        <f t="shared" si="6"/>
        <v>0</v>
      </c>
      <c r="Q23" s="232">
        <f t="shared" si="6"/>
        <v>0</v>
      </c>
      <c r="R23" s="233">
        <f t="shared" si="1"/>
        <v>0</v>
      </c>
      <c r="S23" s="3"/>
    </row>
    <row r="24" spans="1:19" ht="15.75" thickBot="1" x14ac:dyDescent="0.3">
      <c r="A24" s="3"/>
      <c r="B24" s="255" t="s">
        <v>36</v>
      </c>
      <c r="C24" s="256" t="s">
        <v>37</v>
      </c>
      <c r="D24" s="426">
        <f>'[11]NR 2026'!G24</f>
        <v>0</v>
      </c>
      <c r="E24" s="427">
        <f>'[11]NR 2026'!H24</f>
        <v>0</v>
      </c>
      <c r="F24" s="428">
        <f t="shared" si="7"/>
        <v>0</v>
      </c>
      <c r="G24" s="426">
        <f>'[11]NR 2026'!M24</f>
        <v>0</v>
      </c>
      <c r="H24" s="427">
        <f>'[11]NR 2026'!N24</f>
        <v>0</v>
      </c>
      <c r="I24" s="430">
        <f t="shared" si="3"/>
        <v>0</v>
      </c>
      <c r="J24" s="236">
        <f>'[11]NR 2026'!Y24</f>
        <v>0</v>
      </c>
      <c r="K24" s="237">
        <f>'[11]NR 2026'!Z24</f>
        <v>0</v>
      </c>
      <c r="L24" s="245">
        <f t="shared" si="4"/>
        <v>0</v>
      </c>
      <c r="M24" s="239">
        <f t="shared" si="5"/>
        <v>0</v>
      </c>
      <c r="N24" s="232">
        <f t="shared" si="5"/>
        <v>0</v>
      </c>
      <c r="O24" s="260">
        <f t="shared" si="0"/>
        <v>0</v>
      </c>
      <c r="P24" s="234">
        <f t="shared" si="6"/>
        <v>0</v>
      </c>
      <c r="Q24" s="232">
        <f t="shared" si="6"/>
        <v>0</v>
      </c>
      <c r="R24" s="260">
        <f t="shared" si="1"/>
        <v>0</v>
      </c>
      <c r="S24" s="3"/>
    </row>
    <row r="25" spans="1:19" ht="15.75" thickBot="1" x14ac:dyDescent="0.3">
      <c r="A25" s="3"/>
      <c r="B25" s="262" t="s">
        <v>38</v>
      </c>
      <c r="C25" s="263" t="s">
        <v>39</v>
      </c>
      <c r="D25" s="431">
        <f t="shared" ref="D25:R25" si="8">SUM(D15:D22)</f>
        <v>60895.9</v>
      </c>
      <c r="E25" s="431">
        <f>SUM(E15:E22)</f>
        <v>726</v>
      </c>
      <c r="F25" s="431">
        <f t="shared" si="8"/>
        <v>61621.9</v>
      </c>
      <c r="G25" s="431">
        <f t="shared" si="8"/>
        <v>60840.3</v>
      </c>
      <c r="H25" s="431">
        <f>SUM(H15:H22)</f>
        <v>679.6</v>
      </c>
      <c r="I25" s="432">
        <f t="shared" si="8"/>
        <v>61519.9</v>
      </c>
      <c r="J25" s="266">
        <f t="shared" si="8"/>
        <v>62394.2</v>
      </c>
      <c r="K25" s="266">
        <f t="shared" si="8"/>
        <v>867</v>
      </c>
      <c r="L25" s="266">
        <f t="shared" si="8"/>
        <v>63261.2</v>
      </c>
      <c r="M25" s="267">
        <f>SUM(M15:M24)</f>
        <v>63642.083999999995</v>
      </c>
      <c r="N25" s="264">
        <f t="shared" si="8"/>
        <v>884.34</v>
      </c>
      <c r="O25" s="264">
        <f t="shared" si="8"/>
        <v>64526.423999999992</v>
      </c>
      <c r="P25" s="264">
        <f t="shared" si="8"/>
        <v>65551.346520000006</v>
      </c>
      <c r="Q25" s="264">
        <f t="shared" si="8"/>
        <v>910.87020000000007</v>
      </c>
      <c r="R25" s="264">
        <f t="shared" si="8"/>
        <v>66462.216719999997</v>
      </c>
      <c r="S25" s="3"/>
    </row>
    <row r="26" spans="1:19" ht="15.75" customHeight="1" thickBot="1" x14ac:dyDescent="0.3">
      <c r="A26" s="3"/>
      <c r="B26" s="268"/>
      <c r="C26" s="269" t="s">
        <v>40</v>
      </c>
      <c r="D26" s="270"/>
      <c r="E26" s="270"/>
      <c r="F26" s="271"/>
      <c r="G26" s="270"/>
      <c r="H26" s="270"/>
      <c r="I26" s="270"/>
      <c r="J26" s="272"/>
      <c r="K26" s="270"/>
      <c r="L26" s="271"/>
      <c r="M26" s="270"/>
      <c r="N26" s="270"/>
      <c r="O26" s="271"/>
      <c r="P26" s="270"/>
      <c r="Q26" s="270"/>
      <c r="R26" s="271"/>
      <c r="S26" s="3"/>
    </row>
    <row r="27" spans="1:19" x14ac:dyDescent="0.25">
      <c r="A27" s="3"/>
      <c r="B27" s="213" t="s">
        <v>7</v>
      </c>
      <c r="C27" s="214" t="s">
        <v>8</v>
      </c>
      <c r="D27" s="433" t="s">
        <v>41</v>
      </c>
      <c r="E27" s="434" t="s">
        <v>42</v>
      </c>
      <c r="F27" s="435" t="s">
        <v>43</v>
      </c>
      <c r="G27" s="436" t="s">
        <v>41</v>
      </c>
      <c r="H27" s="433" t="s">
        <v>42</v>
      </c>
      <c r="I27" s="437" t="s">
        <v>43</v>
      </c>
      <c r="J27" s="215" t="s">
        <v>41</v>
      </c>
      <c r="K27" s="273" t="s">
        <v>42</v>
      </c>
      <c r="L27" s="274" t="s">
        <v>43</v>
      </c>
      <c r="M27" s="220" t="s">
        <v>41</v>
      </c>
      <c r="N27" s="273" t="s">
        <v>42</v>
      </c>
      <c r="O27" s="274" t="s">
        <v>43</v>
      </c>
      <c r="P27" s="218" t="s">
        <v>41</v>
      </c>
      <c r="Q27" s="273" t="s">
        <v>42</v>
      </c>
      <c r="R27" s="274" t="s">
        <v>43</v>
      </c>
      <c r="S27" s="3"/>
    </row>
    <row r="28" spans="1:19" ht="15.75" thickBot="1" x14ac:dyDescent="0.3">
      <c r="A28" s="3"/>
      <c r="B28" s="221"/>
      <c r="C28" s="222"/>
      <c r="D28" s="438"/>
      <c r="E28" s="439"/>
      <c r="F28" s="440"/>
      <c r="G28" s="441"/>
      <c r="H28" s="438"/>
      <c r="I28" s="442"/>
      <c r="J28" s="223"/>
      <c r="K28" s="276"/>
      <c r="L28" s="277"/>
      <c r="M28" s="228"/>
      <c r="N28" s="276"/>
      <c r="O28" s="277"/>
      <c r="P28" s="226"/>
      <c r="Q28" s="276"/>
      <c r="R28" s="277"/>
      <c r="S28" s="3"/>
    </row>
    <row r="29" spans="1:19" x14ac:dyDescent="0.25">
      <c r="A29" s="3"/>
      <c r="B29" s="229" t="s">
        <v>44</v>
      </c>
      <c r="C29" s="230" t="s">
        <v>45</v>
      </c>
      <c r="D29" s="426">
        <f>'[11]NR 2026'!G29</f>
        <v>469.6</v>
      </c>
      <c r="E29" s="427">
        <f>'[11]NR 2026'!H29</f>
        <v>0</v>
      </c>
      <c r="F29" s="443">
        <f>E29+D29</f>
        <v>469.6</v>
      </c>
      <c r="G29" s="426">
        <f>'[11]NR 2026'!M29</f>
        <v>220.5</v>
      </c>
      <c r="H29" s="427">
        <f>'[11]NR 2026'!N29</f>
        <v>4</v>
      </c>
      <c r="I29" s="428">
        <f t="shared" ref="I29:I39" si="9">G29+H29</f>
        <v>224.5</v>
      </c>
      <c r="J29" s="236">
        <f>'[11]NR 2026'!Y29</f>
        <v>262</v>
      </c>
      <c r="K29" s="237">
        <f>'[11]NR 2026'!Z29</f>
        <v>10</v>
      </c>
      <c r="L29" s="238">
        <f>J29+K29</f>
        <v>272</v>
      </c>
      <c r="M29" s="279">
        <f>J29*1.02</f>
        <v>267.24</v>
      </c>
      <c r="N29" s="279">
        <f>K29*1.02</f>
        <v>10.199999999999999</v>
      </c>
      <c r="O29" s="233">
        <f t="shared" ref="O29:O39" si="10">M29+N29</f>
        <v>277.44</v>
      </c>
      <c r="P29" s="279">
        <f>M29*1.03</f>
        <v>275.25720000000001</v>
      </c>
      <c r="Q29" s="279">
        <f>N29*1.03</f>
        <v>10.506</v>
      </c>
      <c r="R29" s="233">
        <f t="shared" ref="R29:R39" si="11">P29+Q29</f>
        <v>285.76319999999998</v>
      </c>
      <c r="S29" s="3"/>
    </row>
    <row r="30" spans="1:19" x14ac:dyDescent="0.25">
      <c r="A30" s="3"/>
      <c r="B30" s="240" t="s">
        <v>46</v>
      </c>
      <c r="C30" s="253" t="s">
        <v>47</v>
      </c>
      <c r="D30" s="426">
        <f>'[11]NR 2026'!G30</f>
        <v>3618.9</v>
      </c>
      <c r="E30" s="427">
        <f>'[11]NR 2026'!H30</f>
        <v>326.5</v>
      </c>
      <c r="F30" s="443">
        <f t="shared" ref="F30:F39" si="12">E30+D30</f>
        <v>3945.4</v>
      </c>
      <c r="G30" s="426">
        <f>'[11]NR 2026'!M30</f>
        <v>3646.1</v>
      </c>
      <c r="H30" s="429">
        <f>'[11]NR 2026'!N30</f>
        <v>290</v>
      </c>
      <c r="I30" s="428">
        <f t="shared" si="9"/>
        <v>3936.1</v>
      </c>
      <c r="J30" s="236">
        <f>'[11]NR 2026'!Y30</f>
        <v>3755.5</v>
      </c>
      <c r="K30" s="237">
        <f>'[11]NR 2026'!Z30</f>
        <v>471</v>
      </c>
      <c r="L30" s="245">
        <f t="shared" ref="L30:L39" si="13">J30+K30</f>
        <v>4226.5</v>
      </c>
      <c r="M30" s="279">
        <f t="shared" ref="M30:N39" si="14">J30*1.02</f>
        <v>3830.61</v>
      </c>
      <c r="N30" s="279">
        <f t="shared" si="14"/>
        <v>480.42</v>
      </c>
      <c r="O30" s="233">
        <f t="shared" si="10"/>
        <v>4311.03</v>
      </c>
      <c r="P30" s="279">
        <f t="shared" ref="P30:Q39" si="15">M30*1.03</f>
        <v>3945.5283000000004</v>
      </c>
      <c r="Q30" s="279">
        <f t="shared" si="15"/>
        <v>494.83260000000001</v>
      </c>
      <c r="R30" s="233">
        <f t="shared" si="11"/>
        <v>4440.3609000000006</v>
      </c>
      <c r="S30" s="3"/>
    </row>
    <row r="31" spans="1:19" x14ac:dyDescent="0.25">
      <c r="A31" s="3"/>
      <c r="B31" s="240" t="s">
        <v>48</v>
      </c>
      <c r="C31" s="253" t="s">
        <v>49</v>
      </c>
      <c r="D31" s="426">
        <f>'[11]NR 2026'!G31</f>
        <v>2854.8</v>
      </c>
      <c r="E31" s="427">
        <f>'[11]NR 2026'!H31</f>
        <v>60</v>
      </c>
      <c r="F31" s="443">
        <f t="shared" si="12"/>
        <v>2914.8</v>
      </c>
      <c r="G31" s="426">
        <f>'[11]NR 2026'!M31</f>
        <v>3339.7</v>
      </c>
      <c r="H31" s="429">
        <f>'[11]NR 2026'!N31</f>
        <v>85.8</v>
      </c>
      <c r="I31" s="428">
        <f t="shared" si="9"/>
        <v>3425.5</v>
      </c>
      <c r="J31" s="236">
        <f>'[11]NR 2026'!Y31</f>
        <v>3110</v>
      </c>
      <c r="K31" s="237">
        <f>'[11]NR 2026'!Z31</f>
        <v>99</v>
      </c>
      <c r="L31" s="245">
        <f t="shared" si="13"/>
        <v>3209</v>
      </c>
      <c r="M31" s="279">
        <f t="shared" si="14"/>
        <v>3172.2000000000003</v>
      </c>
      <c r="N31" s="279">
        <f t="shared" si="14"/>
        <v>100.98</v>
      </c>
      <c r="O31" s="233">
        <f t="shared" si="10"/>
        <v>3273.1800000000003</v>
      </c>
      <c r="P31" s="279">
        <f t="shared" si="15"/>
        <v>3267.3660000000004</v>
      </c>
      <c r="Q31" s="279">
        <f t="shared" si="15"/>
        <v>104.00940000000001</v>
      </c>
      <c r="R31" s="233">
        <f t="shared" si="11"/>
        <v>3371.3754000000004</v>
      </c>
      <c r="S31" s="3"/>
    </row>
    <row r="32" spans="1:19" x14ac:dyDescent="0.25">
      <c r="A32" s="3"/>
      <c r="B32" s="240" t="s">
        <v>50</v>
      </c>
      <c r="C32" s="253" t="s">
        <v>51</v>
      </c>
      <c r="D32" s="426">
        <f>'[11]NR 2026'!G32</f>
        <v>2006.5</v>
      </c>
      <c r="E32" s="427">
        <f>'[11]NR 2026'!H32</f>
        <v>0</v>
      </c>
      <c r="F32" s="443">
        <f t="shared" si="12"/>
        <v>2006.5</v>
      </c>
      <c r="G32" s="426">
        <f>'[11]NR 2026'!M32</f>
        <v>1845.5</v>
      </c>
      <c r="H32" s="427">
        <f>'[11]NR 2026'!N32</f>
        <v>15</v>
      </c>
      <c r="I32" s="428">
        <f t="shared" si="9"/>
        <v>1860.5</v>
      </c>
      <c r="J32" s="236">
        <f>'[11]NR 2026'!Y32</f>
        <v>1972.5</v>
      </c>
      <c r="K32" s="237">
        <f>'[11]NR 2026'!Z32</f>
        <v>15</v>
      </c>
      <c r="L32" s="245">
        <f t="shared" si="13"/>
        <v>1987.5</v>
      </c>
      <c r="M32" s="279">
        <f t="shared" si="14"/>
        <v>2011.95</v>
      </c>
      <c r="N32" s="279">
        <f t="shared" si="14"/>
        <v>15.3</v>
      </c>
      <c r="O32" s="233">
        <f t="shared" si="10"/>
        <v>2027.25</v>
      </c>
      <c r="P32" s="279">
        <f t="shared" si="15"/>
        <v>2072.3085000000001</v>
      </c>
      <c r="Q32" s="279">
        <f t="shared" si="15"/>
        <v>15.759</v>
      </c>
      <c r="R32" s="233">
        <f t="shared" si="11"/>
        <v>2088.0675000000001</v>
      </c>
      <c r="S32" s="3"/>
    </row>
    <row r="33" spans="1:19" x14ac:dyDescent="0.25">
      <c r="A33" s="3"/>
      <c r="B33" s="240" t="s">
        <v>52</v>
      </c>
      <c r="C33" s="253" t="s">
        <v>53</v>
      </c>
      <c r="D33" s="426">
        <f>'[11]NR 2026'!G33</f>
        <v>35974.100000000006</v>
      </c>
      <c r="E33" s="427">
        <f>'[11]NR 2026'!H33</f>
        <v>132</v>
      </c>
      <c r="F33" s="443">
        <f t="shared" si="12"/>
        <v>36106.100000000006</v>
      </c>
      <c r="G33" s="426">
        <f>'[11]NR 2026'!M33</f>
        <v>35531.5</v>
      </c>
      <c r="H33" s="427">
        <f>'[11]NR 2026'!N33</f>
        <v>155</v>
      </c>
      <c r="I33" s="428">
        <f t="shared" si="9"/>
        <v>35686.5</v>
      </c>
      <c r="J33" s="236">
        <f>'[11]NR 2026'!Y33</f>
        <v>37515.199999999997</v>
      </c>
      <c r="K33" s="237">
        <f>'[11]NR 2026'!Z33</f>
        <v>148</v>
      </c>
      <c r="L33" s="245">
        <f t="shared" si="13"/>
        <v>37663.199999999997</v>
      </c>
      <c r="M33" s="279">
        <f t="shared" si="14"/>
        <v>38265.504000000001</v>
      </c>
      <c r="N33" s="279">
        <f t="shared" si="14"/>
        <v>150.96</v>
      </c>
      <c r="O33" s="233">
        <f t="shared" si="10"/>
        <v>38416.464</v>
      </c>
      <c r="P33" s="279">
        <f t="shared" si="15"/>
        <v>39413.469120000002</v>
      </c>
      <c r="Q33" s="279">
        <f t="shared" si="15"/>
        <v>155.48880000000003</v>
      </c>
      <c r="R33" s="233">
        <f t="shared" si="11"/>
        <v>39568.957920000001</v>
      </c>
      <c r="S33" s="3"/>
    </row>
    <row r="34" spans="1:19" x14ac:dyDescent="0.25">
      <c r="A34" s="3"/>
      <c r="B34" s="240" t="s">
        <v>54</v>
      </c>
      <c r="C34" s="251" t="s">
        <v>55</v>
      </c>
      <c r="D34" s="426">
        <f>'[11]NR 2026'!G34</f>
        <v>35202</v>
      </c>
      <c r="E34" s="427">
        <f>'[11]NR 2026'!H34</f>
        <v>68</v>
      </c>
      <c r="F34" s="443">
        <f t="shared" si="12"/>
        <v>35270</v>
      </c>
      <c r="G34" s="426">
        <f>'[11]NR 2026'!M34</f>
        <v>35161.1</v>
      </c>
      <c r="H34" s="427">
        <f>'[11]NR 2026'!N34</f>
        <v>55</v>
      </c>
      <c r="I34" s="428">
        <f t="shared" si="9"/>
        <v>35216.1</v>
      </c>
      <c r="J34" s="236">
        <f>'[11]NR 2026'!Y34</f>
        <v>37240.199999999997</v>
      </c>
      <c r="K34" s="237">
        <f>'[11]NR 2026'!Z34</f>
        <v>68</v>
      </c>
      <c r="L34" s="245">
        <f t="shared" si="13"/>
        <v>37308.199999999997</v>
      </c>
      <c r="M34" s="279">
        <f t="shared" si="14"/>
        <v>37985.004000000001</v>
      </c>
      <c r="N34" s="279">
        <f t="shared" si="14"/>
        <v>69.36</v>
      </c>
      <c r="O34" s="233">
        <f t="shared" si="10"/>
        <v>38054.364000000001</v>
      </c>
      <c r="P34" s="279">
        <f t="shared" si="15"/>
        <v>39124.554120000001</v>
      </c>
      <c r="Q34" s="279">
        <f t="shared" si="15"/>
        <v>71.440799999999996</v>
      </c>
      <c r="R34" s="233">
        <f t="shared" si="11"/>
        <v>39195.994919999997</v>
      </c>
      <c r="S34" s="3"/>
    </row>
    <row r="35" spans="1:19" x14ac:dyDescent="0.25">
      <c r="A35" s="3"/>
      <c r="B35" s="240" t="s">
        <v>56</v>
      </c>
      <c r="C35" s="283" t="s">
        <v>57</v>
      </c>
      <c r="D35" s="426">
        <f>'[11]NR 2026'!G35</f>
        <v>772.09999999999991</v>
      </c>
      <c r="E35" s="427">
        <f>'[11]NR 2026'!H35</f>
        <v>64</v>
      </c>
      <c r="F35" s="443">
        <f t="shared" si="12"/>
        <v>836.09999999999991</v>
      </c>
      <c r="G35" s="426">
        <f>'[11]NR 2026'!M35</f>
        <v>370.4</v>
      </c>
      <c r="H35" s="427">
        <f>'[11]NR 2026'!N35</f>
        <v>100</v>
      </c>
      <c r="I35" s="428">
        <f t="shared" si="9"/>
        <v>470.4</v>
      </c>
      <c r="J35" s="236">
        <f>'[11]NR 2026'!Y35</f>
        <v>275</v>
      </c>
      <c r="K35" s="237">
        <f>'[11]NR 2026'!Z35</f>
        <v>80</v>
      </c>
      <c r="L35" s="245">
        <f t="shared" si="13"/>
        <v>355</v>
      </c>
      <c r="M35" s="279">
        <f t="shared" si="14"/>
        <v>280.5</v>
      </c>
      <c r="N35" s="279">
        <f t="shared" si="14"/>
        <v>81.599999999999994</v>
      </c>
      <c r="O35" s="233">
        <f t="shared" si="10"/>
        <v>362.1</v>
      </c>
      <c r="P35" s="279">
        <f t="shared" si="15"/>
        <v>288.91500000000002</v>
      </c>
      <c r="Q35" s="279">
        <f t="shared" si="15"/>
        <v>84.048000000000002</v>
      </c>
      <c r="R35" s="233">
        <f t="shared" si="11"/>
        <v>372.96300000000002</v>
      </c>
      <c r="S35" s="3"/>
    </row>
    <row r="36" spans="1:19" x14ac:dyDescent="0.25">
      <c r="A36" s="3"/>
      <c r="B36" s="240" t="s">
        <v>58</v>
      </c>
      <c r="C36" s="253" t="s">
        <v>59</v>
      </c>
      <c r="D36" s="426">
        <f>'[11]NR 2026'!G36</f>
        <v>11707.8</v>
      </c>
      <c r="E36" s="427">
        <f>'[11]NR 2026'!H36</f>
        <v>23</v>
      </c>
      <c r="F36" s="443">
        <f t="shared" si="12"/>
        <v>11730.8</v>
      </c>
      <c r="G36" s="426">
        <f>'[11]NR 2026'!M36</f>
        <v>11954.300000000001</v>
      </c>
      <c r="H36" s="427">
        <f>'[11]NR 2026'!N36</f>
        <v>18.899999999999999</v>
      </c>
      <c r="I36" s="428">
        <f t="shared" si="9"/>
        <v>11973.2</v>
      </c>
      <c r="J36" s="236">
        <f>'[11]NR 2026'!Y36</f>
        <v>12831.9</v>
      </c>
      <c r="K36" s="237">
        <f>'[11]NR 2026'!Z36</f>
        <v>0</v>
      </c>
      <c r="L36" s="245">
        <f t="shared" si="13"/>
        <v>12831.9</v>
      </c>
      <c r="M36" s="279">
        <f t="shared" si="14"/>
        <v>13088.538</v>
      </c>
      <c r="N36" s="279">
        <f t="shared" si="14"/>
        <v>0</v>
      </c>
      <c r="O36" s="233">
        <f t="shared" si="10"/>
        <v>13088.538</v>
      </c>
      <c r="P36" s="279">
        <f t="shared" si="15"/>
        <v>13481.194140000001</v>
      </c>
      <c r="Q36" s="279">
        <f t="shared" si="15"/>
        <v>0</v>
      </c>
      <c r="R36" s="233">
        <f t="shared" si="11"/>
        <v>13481.194140000001</v>
      </c>
      <c r="S36" s="3"/>
    </row>
    <row r="37" spans="1:19" x14ac:dyDescent="0.25">
      <c r="A37" s="3"/>
      <c r="B37" s="240" t="s">
        <v>60</v>
      </c>
      <c r="C37" s="253" t="s">
        <v>61</v>
      </c>
      <c r="D37" s="426">
        <f>'[11]NR 2026'!G37</f>
        <v>118.2</v>
      </c>
      <c r="E37" s="427">
        <f>'[11]NR 2026'!H37</f>
        <v>0</v>
      </c>
      <c r="F37" s="443">
        <f t="shared" si="12"/>
        <v>118.2</v>
      </c>
      <c r="G37" s="426">
        <f>'[11]NR 2026'!M37</f>
        <v>0</v>
      </c>
      <c r="H37" s="427">
        <f>'[11]NR 2026'!N37</f>
        <v>0</v>
      </c>
      <c r="I37" s="428">
        <f t="shared" si="9"/>
        <v>0</v>
      </c>
      <c r="J37" s="236">
        <f>'[11]NR 2026'!Y37</f>
        <v>71</v>
      </c>
      <c r="K37" s="237">
        <f>'[11]NR 2026'!Z37</f>
        <v>23.4</v>
      </c>
      <c r="L37" s="245">
        <f t="shared" si="13"/>
        <v>94.4</v>
      </c>
      <c r="M37" s="279">
        <f t="shared" si="14"/>
        <v>72.42</v>
      </c>
      <c r="N37" s="279">
        <f t="shared" si="14"/>
        <v>23.867999999999999</v>
      </c>
      <c r="O37" s="233">
        <f t="shared" si="10"/>
        <v>96.287999999999997</v>
      </c>
      <c r="P37" s="279">
        <f t="shared" si="15"/>
        <v>74.592600000000004</v>
      </c>
      <c r="Q37" s="279">
        <f t="shared" si="15"/>
        <v>24.584039999999998</v>
      </c>
      <c r="R37" s="233">
        <f t="shared" si="11"/>
        <v>99.176640000000006</v>
      </c>
      <c r="S37" s="3"/>
    </row>
    <row r="38" spans="1:19" x14ac:dyDescent="0.25">
      <c r="A38" s="3"/>
      <c r="B38" s="240" t="s">
        <v>62</v>
      </c>
      <c r="C38" s="253" t="s">
        <v>63</v>
      </c>
      <c r="D38" s="426">
        <f>'[11]NR 2026'!G38</f>
        <v>1952</v>
      </c>
      <c r="E38" s="427">
        <f>'[11]NR 2026'!H38</f>
        <v>0</v>
      </c>
      <c r="F38" s="443">
        <f t="shared" si="12"/>
        <v>1952</v>
      </c>
      <c r="G38" s="426">
        <f>'[11]NR 2026'!M38</f>
        <v>2026.4</v>
      </c>
      <c r="H38" s="427">
        <f>'[11]NR 2026'!N38</f>
        <v>0</v>
      </c>
      <c r="I38" s="428">
        <f t="shared" si="9"/>
        <v>2026.4</v>
      </c>
      <c r="J38" s="236">
        <f>'[11]NR 2026'!Y38</f>
        <v>1822.5</v>
      </c>
      <c r="K38" s="237">
        <f>'[11]NR 2026'!Z38</f>
        <v>0</v>
      </c>
      <c r="L38" s="245">
        <f t="shared" si="13"/>
        <v>1822.5</v>
      </c>
      <c r="M38" s="279">
        <f t="shared" si="14"/>
        <v>1858.95</v>
      </c>
      <c r="N38" s="279">
        <f t="shared" si="14"/>
        <v>0</v>
      </c>
      <c r="O38" s="233">
        <f t="shared" si="10"/>
        <v>1858.95</v>
      </c>
      <c r="P38" s="279">
        <f t="shared" si="15"/>
        <v>1914.7185000000002</v>
      </c>
      <c r="Q38" s="279">
        <f t="shared" si="15"/>
        <v>0</v>
      </c>
      <c r="R38" s="233">
        <f t="shared" si="11"/>
        <v>1914.7185000000002</v>
      </c>
      <c r="S38" s="3"/>
    </row>
    <row r="39" spans="1:19" ht="15.75" thickBot="1" x14ac:dyDescent="0.3">
      <c r="A39" s="3"/>
      <c r="B39" s="374" t="s">
        <v>64</v>
      </c>
      <c r="C39" s="284" t="s">
        <v>65</v>
      </c>
      <c r="D39" s="426">
        <f>'[11]NR 2026'!G39</f>
        <v>2145.7000000000003</v>
      </c>
      <c r="E39" s="427">
        <f>'[11]NR 2026'!H39</f>
        <v>0.6</v>
      </c>
      <c r="F39" s="443">
        <f t="shared" si="12"/>
        <v>2146.3000000000002</v>
      </c>
      <c r="G39" s="426">
        <f>'[11]NR 2026'!M39</f>
        <v>2276.3000000000002</v>
      </c>
      <c r="H39" s="427">
        <f>'[11]NR 2026'!N39</f>
        <v>110.9</v>
      </c>
      <c r="I39" s="430">
        <f t="shared" si="9"/>
        <v>2387.2000000000003</v>
      </c>
      <c r="J39" s="236">
        <f>'[11]NR 2026'!Y39</f>
        <v>1053.5999999999999</v>
      </c>
      <c r="K39" s="237">
        <f>'[11]NR 2026'!Z39</f>
        <v>100.6</v>
      </c>
      <c r="L39" s="245">
        <f t="shared" si="13"/>
        <v>1154.1999999999998</v>
      </c>
      <c r="M39" s="279">
        <f t="shared" si="14"/>
        <v>1074.672</v>
      </c>
      <c r="N39" s="279">
        <f t="shared" si="14"/>
        <v>102.61199999999999</v>
      </c>
      <c r="O39" s="260">
        <f t="shared" si="10"/>
        <v>1177.2840000000001</v>
      </c>
      <c r="P39" s="279">
        <f t="shared" si="15"/>
        <v>1106.9121600000001</v>
      </c>
      <c r="Q39" s="279">
        <f t="shared" si="15"/>
        <v>105.69036</v>
      </c>
      <c r="R39" s="260">
        <f t="shared" si="11"/>
        <v>1212.6025200000001</v>
      </c>
      <c r="S39" s="3"/>
    </row>
    <row r="40" spans="1:19" ht="15.75" thickBot="1" x14ac:dyDescent="0.3">
      <c r="A40" s="3"/>
      <c r="B40" s="262" t="s">
        <v>66</v>
      </c>
      <c r="C40" s="286" t="s">
        <v>67</v>
      </c>
      <c r="D40" s="287">
        <f>SUM(D29:D33)+SUM(D36:D39)</f>
        <v>60847.600000000006</v>
      </c>
      <c r="E40" s="287">
        <f>SUM(E29:E33)+SUM(E36:E39)</f>
        <v>542.1</v>
      </c>
      <c r="F40" s="288">
        <f>SUM(F36:F39)+SUM(F29:F33)</f>
        <v>61389.700000000012</v>
      </c>
      <c r="G40" s="287">
        <f>SUM(G29:G33)+SUM(G36:G39)</f>
        <v>60840.3</v>
      </c>
      <c r="H40" s="287">
        <f>SUM(H29:H33)+SUM(H36:H39)</f>
        <v>679.59999999999991</v>
      </c>
      <c r="I40" s="289">
        <f>SUM(I36:I39)+SUM(I29:I33)</f>
        <v>61519.899999999994</v>
      </c>
      <c r="J40" s="289">
        <f>SUM(J36:J39)+SUM(J29:J33)</f>
        <v>62394.2</v>
      </c>
      <c r="K40" s="289">
        <f>SUM(K36:K39)+SUM(K29:K33)</f>
        <v>867</v>
      </c>
      <c r="L40" s="290">
        <f>SUM(L36:L39)+SUM(L29:L33)</f>
        <v>63261.2</v>
      </c>
      <c r="M40" s="287">
        <f>SUM(M29:M33)+SUM(M36:M39)</f>
        <v>63642.084000000003</v>
      </c>
      <c r="N40" s="287">
        <f>SUM(N29:N33)+SUM(N36:N39)</f>
        <v>884.34</v>
      </c>
      <c r="O40" s="288">
        <f>SUM(O36:O39)+SUM(O29:O33)</f>
        <v>64526.423999999999</v>
      </c>
      <c r="P40" s="287">
        <f>SUM(P29:P33)+SUM(P36:P39)</f>
        <v>65551.346520000006</v>
      </c>
      <c r="Q40" s="287">
        <f>SUM(Q29:Q33)+SUM(Q36:Q39)</f>
        <v>910.87020000000007</v>
      </c>
      <c r="R40" s="288">
        <f>SUM(R36:R39)+SUM(R29:R33)</f>
        <v>66462.216719999997</v>
      </c>
      <c r="S40" s="3"/>
    </row>
    <row r="41" spans="1:19" ht="19.5" thickBot="1" x14ac:dyDescent="0.35">
      <c r="A41" s="3"/>
      <c r="B41" s="292" t="s">
        <v>68</v>
      </c>
      <c r="C41" s="293" t="s">
        <v>69</v>
      </c>
      <c r="D41" s="294">
        <f t="shared" ref="D41:R41" si="16">D25-D40</f>
        <v>48.299999999995634</v>
      </c>
      <c r="E41" s="294">
        <f t="shared" si="16"/>
        <v>183.89999999999998</v>
      </c>
      <c r="F41" s="295">
        <f t="shared" si="16"/>
        <v>232.19999999998981</v>
      </c>
      <c r="G41" s="296">
        <f t="shared" si="16"/>
        <v>0</v>
      </c>
      <c r="H41" s="296">
        <f t="shared" si="16"/>
        <v>0</v>
      </c>
      <c r="I41" s="297">
        <f t="shared" si="16"/>
        <v>0</v>
      </c>
      <c r="J41" s="294">
        <f t="shared" si="16"/>
        <v>0</v>
      </c>
      <c r="K41" s="294">
        <f t="shared" si="16"/>
        <v>0</v>
      </c>
      <c r="L41" s="295">
        <f t="shared" si="16"/>
        <v>0</v>
      </c>
      <c r="M41" s="298">
        <f t="shared" si="16"/>
        <v>0</v>
      </c>
      <c r="N41" s="294">
        <f t="shared" si="16"/>
        <v>0</v>
      </c>
      <c r="O41" s="295">
        <f t="shared" si="16"/>
        <v>0</v>
      </c>
      <c r="P41" s="294">
        <f t="shared" si="16"/>
        <v>0</v>
      </c>
      <c r="Q41" s="294">
        <f t="shared" si="16"/>
        <v>0</v>
      </c>
      <c r="R41" s="295">
        <f t="shared" si="16"/>
        <v>0</v>
      </c>
      <c r="S41" s="3"/>
    </row>
    <row r="42" spans="1:19" ht="15.75" thickBot="1" x14ac:dyDescent="0.3">
      <c r="A42" s="3"/>
      <c r="B42" s="299" t="s">
        <v>70</v>
      </c>
      <c r="C42" s="300" t="s">
        <v>71</v>
      </c>
      <c r="D42" s="301"/>
      <c r="E42" s="302"/>
      <c r="F42" s="303">
        <f>F41-D16</f>
        <v>-6551.00000000001</v>
      </c>
      <c r="G42" s="301"/>
      <c r="H42" s="304"/>
      <c r="I42" s="305">
        <f>I41-G16</f>
        <v>-7000</v>
      </c>
      <c r="J42" s="306"/>
      <c r="K42" s="304"/>
      <c r="L42" s="303">
        <f>L41-J16</f>
        <v>-7234</v>
      </c>
      <c r="M42" s="307"/>
      <c r="N42" s="304"/>
      <c r="O42" s="303">
        <f>O41-M16</f>
        <v>-7378.68</v>
      </c>
      <c r="P42" s="301"/>
      <c r="Q42" s="304"/>
      <c r="R42" s="303">
        <f>R41-P16</f>
        <v>-7600.0404000000008</v>
      </c>
      <c r="S42" s="3"/>
    </row>
    <row r="43" spans="1:19" ht="8.25" customHeight="1" thickBot="1" x14ac:dyDescent="0.3">
      <c r="A43" s="3"/>
      <c r="B43" s="308"/>
      <c r="C43" s="309"/>
      <c r="D43" s="3"/>
      <c r="E43" s="310"/>
      <c r="F43" s="310"/>
      <c r="G43" s="3"/>
      <c r="H43" s="310"/>
      <c r="I43" s="310"/>
      <c r="J43" s="310"/>
      <c r="K43" s="310"/>
      <c r="L43" s="3"/>
      <c r="M43" s="3"/>
      <c r="N43" s="3"/>
      <c r="O43" s="3"/>
      <c r="P43" s="3"/>
      <c r="Q43" s="3"/>
      <c r="R43" s="3"/>
      <c r="S43" s="3"/>
    </row>
    <row r="44" spans="1:19" ht="15.75" customHeight="1" x14ac:dyDescent="0.25">
      <c r="A44" s="3"/>
      <c r="B44" s="308"/>
      <c r="C44" s="311" t="s">
        <v>72</v>
      </c>
      <c r="D44" s="312" t="s">
        <v>73</v>
      </c>
      <c r="E44" s="310"/>
      <c r="F44" s="313"/>
      <c r="G44" s="312" t="s">
        <v>74</v>
      </c>
      <c r="H44" s="310"/>
      <c r="I44" s="310"/>
      <c r="J44" s="312" t="s">
        <v>75</v>
      </c>
      <c r="K44" s="310"/>
      <c r="L44" s="310"/>
      <c r="M44" s="312" t="s">
        <v>76</v>
      </c>
      <c r="N44" s="3"/>
      <c r="O44" s="3"/>
      <c r="P44" s="312" t="s">
        <v>76</v>
      </c>
      <c r="Q44" s="3"/>
      <c r="R44" s="3"/>
      <c r="S44" s="3"/>
    </row>
    <row r="45" spans="1:19" ht="15.75" thickBot="1" x14ac:dyDescent="0.3">
      <c r="A45" s="3"/>
      <c r="B45" s="308"/>
      <c r="C45" s="314"/>
      <c r="D45" s="315">
        <f>'[11]NR 2026'!D45</f>
        <v>642.1</v>
      </c>
      <c r="E45" s="310"/>
      <c r="F45" s="313"/>
      <c r="G45" s="315">
        <f>'[11]NR 2026'!J45</f>
        <v>642.1</v>
      </c>
      <c r="H45" s="316"/>
      <c r="I45" s="316"/>
      <c r="J45" s="444">
        <f>'[11]NR 2026'!V45</f>
        <v>642.1</v>
      </c>
      <c r="K45" s="445"/>
      <c r="L45" s="445"/>
      <c r="M45" s="444">
        <v>642.1</v>
      </c>
      <c r="N45" s="380"/>
      <c r="O45" s="380"/>
      <c r="P45" s="444">
        <v>642.1</v>
      </c>
      <c r="Q45" s="3"/>
      <c r="R45" s="3"/>
      <c r="S45" s="3"/>
    </row>
    <row r="46" spans="1:19" ht="8.25" customHeight="1" thickBot="1" x14ac:dyDescent="0.3">
      <c r="A46" s="3"/>
      <c r="B46" s="308"/>
      <c r="C46" s="309"/>
      <c r="D46" s="310"/>
      <c r="E46" s="310"/>
      <c r="F46" s="313"/>
      <c r="G46" s="310"/>
      <c r="H46" s="310"/>
      <c r="I46" s="313"/>
      <c r="J46" s="313"/>
      <c r="K46" s="313"/>
      <c r="L46" s="3"/>
      <c r="M46" s="3"/>
      <c r="N46" s="3"/>
      <c r="O46" s="3"/>
      <c r="P46" s="3"/>
      <c r="Q46" s="3"/>
      <c r="R46" s="3"/>
      <c r="S46" s="3"/>
    </row>
    <row r="47" spans="1:19" ht="37.5" customHeight="1" thickBot="1" x14ac:dyDescent="0.3">
      <c r="A47" s="3"/>
      <c r="B47" s="308"/>
      <c r="C47" s="311" t="s">
        <v>77</v>
      </c>
      <c r="D47" s="145" t="s">
        <v>78</v>
      </c>
      <c r="E47" s="317" t="s">
        <v>79</v>
      </c>
      <c r="F47" s="313"/>
      <c r="G47" s="145" t="s">
        <v>78</v>
      </c>
      <c r="H47" s="317" t="s">
        <v>79</v>
      </c>
      <c r="I47" s="3"/>
      <c r="J47" s="145" t="s">
        <v>78</v>
      </c>
      <c r="K47" s="317" t="s">
        <v>79</v>
      </c>
      <c r="L47" s="318"/>
      <c r="M47" s="145" t="s">
        <v>78</v>
      </c>
      <c r="N47" s="317" t="s">
        <v>79</v>
      </c>
      <c r="O47" s="3"/>
      <c r="P47" s="145" t="s">
        <v>78</v>
      </c>
      <c r="Q47" s="317" t="s">
        <v>79</v>
      </c>
      <c r="R47" s="3"/>
      <c r="S47" s="3"/>
    </row>
    <row r="48" spans="1:19" ht="15.75" thickBot="1" x14ac:dyDescent="0.3">
      <c r="A48" s="3"/>
      <c r="B48" s="319"/>
      <c r="C48" s="320"/>
      <c r="D48" s="321">
        <v>0</v>
      </c>
      <c r="E48" s="322">
        <v>0</v>
      </c>
      <c r="F48" s="313"/>
      <c r="G48" s="321">
        <v>0</v>
      </c>
      <c r="H48" s="322">
        <v>0</v>
      </c>
      <c r="I48" s="3"/>
      <c r="J48" s="321">
        <v>0</v>
      </c>
      <c r="K48" s="322">
        <v>0</v>
      </c>
      <c r="L48" s="316"/>
      <c r="M48" s="321">
        <v>0</v>
      </c>
      <c r="N48" s="322">
        <v>0</v>
      </c>
      <c r="O48" s="3"/>
      <c r="P48" s="321">
        <v>0</v>
      </c>
      <c r="Q48" s="322">
        <v>0</v>
      </c>
      <c r="R48" s="3"/>
      <c r="S48" s="3"/>
    </row>
    <row r="49" spans="1:19" x14ac:dyDescent="0.25">
      <c r="A49" s="3"/>
      <c r="B49" s="319"/>
      <c r="C49" s="309"/>
      <c r="D49" s="310"/>
      <c r="E49" s="310"/>
      <c r="F49" s="313"/>
      <c r="G49" s="310"/>
      <c r="H49" s="310"/>
      <c r="I49" s="313"/>
      <c r="J49" s="313"/>
      <c r="K49" s="313"/>
      <c r="L49" s="3"/>
      <c r="M49" s="3"/>
      <c r="N49" s="3"/>
      <c r="O49" s="3"/>
      <c r="P49" s="3"/>
      <c r="Q49" s="3"/>
      <c r="R49" s="3"/>
      <c r="S49" s="3"/>
    </row>
    <row r="50" spans="1:19" x14ac:dyDescent="0.25">
      <c r="A50" s="3"/>
      <c r="B50" s="319"/>
      <c r="C50" s="323" t="s">
        <v>80</v>
      </c>
      <c r="D50" s="324" t="s">
        <v>81</v>
      </c>
      <c r="E50" s="310"/>
      <c r="F50" s="3"/>
      <c r="G50" s="324" t="s">
        <v>82</v>
      </c>
      <c r="H50" s="3"/>
      <c r="I50" s="3"/>
      <c r="J50" s="324" t="s">
        <v>83</v>
      </c>
      <c r="K50" s="3"/>
      <c r="L50" s="325"/>
      <c r="M50" s="324" t="s">
        <v>84</v>
      </c>
      <c r="N50" s="325"/>
      <c r="O50" s="325"/>
      <c r="P50" s="324" t="s">
        <v>85</v>
      </c>
      <c r="Q50" s="3"/>
      <c r="R50" s="3"/>
      <c r="S50" s="3"/>
    </row>
    <row r="51" spans="1:19" x14ac:dyDescent="0.25">
      <c r="A51" s="3"/>
      <c r="B51" s="319"/>
      <c r="C51" s="326" t="s">
        <v>86</v>
      </c>
      <c r="D51" s="327">
        <f>'[11]NR 2026'!G51</f>
        <v>6070.6</v>
      </c>
      <c r="E51" s="310"/>
      <c r="F51" s="3"/>
      <c r="G51" s="327">
        <f>'[11]NR 2026'!M51</f>
        <v>3685.8</v>
      </c>
      <c r="H51" s="3"/>
      <c r="I51" s="3"/>
      <c r="J51" s="327">
        <f>'[11]NR 2026'!Y51</f>
        <v>4078.3</v>
      </c>
      <c r="K51" s="3"/>
      <c r="L51" s="328"/>
      <c r="M51" s="327">
        <f>SUM(M52:M55)</f>
        <v>4249</v>
      </c>
      <c r="N51" s="328"/>
      <c r="O51" s="328"/>
      <c r="P51" s="327">
        <f>SUM(P52:P55)</f>
        <v>4716</v>
      </c>
      <c r="Q51" s="3"/>
      <c r="R51" s="3"/>
      <c r="S51" s="3"/>
    </row>
    <row r="52" spans="1:19" x14ac:dyDescent="0.25">
      <c r="A52" s="3"/>
      <c r="B52" s="319"/>
      <c r="C52" s="326" t="s">
        <v>87</v>
      </c>
      <c r="D52" s="327">
        <f>'[11]NR 2026'!G52</f>
        <v>5133.5000000000018</v>
      </c>
      <c r="E52" s="310"/>
      <c r="F52" s="3"/>
      <c r="G52" s="327">
        <f>'[11]NR 2026'!M52</f>
        <v>1439.8</v>
      </c>
      <c r="H52" s="3"/>
      <c r="I52" s="3"/>
      <c r="J52" s="327">
        <f>'[11]NR 2026'!Y52</f>
        <v>1182</v>
      </c>
      <c r="K52" s="3"/>
      <c r="L52" s="328"/>
      <c r="M52" s="327">
        <v>1356</v>
      </c>
      <c r="N52" s="328"/>
      <c r="O52" s="328"/>
      <c r="P52" s="327">
        <v>1499</v>
      </c>
      <c r="Q52" s="3"/>
      <c r="R52" s="3"/>
      <c r="S52" s="3"/>
    </row>
    <row r="53" spans="1:19" x14ac:dyDescent="0.25">
      <c r="A53" s="3"/>
      <c r="B53" s="319"/>
      <c r="C53" s="326" t="s">
        <v>88</v>
      </c>
      <c r="D53" s="327">
        <f>'[11]NR 2026'!G53</f>
        <v>643.5</v>
      </c>
      <c r="E53" s="310"/>
      <c r="F53" s="3"/>
      <c r="G53" s="327">
        <f>'[11]NR 2026'!M53</f>
        <v>1896</v>
      </c>
      <c r="H53" s="3"/>
      <c r="I53" s="3"/>
      <c r="J53" s="327">
        <f>'[11]NR 2026'!Y53</f>
        <v>2514</v>
      </c>
      <c r="K53" s="3"/>
      <c r="L53" s="328"/>
      <c r="M53" s="327">
        <v>2500</v>
      </c>
      <c r="N53" s="328"/>
      <c r="O53" s="328"/>
      <c r="P53" s="327">
        <v>2800</v>
      </c>
      <c r="Q53" s="3"/>
      <c r="R53" s="3"/>
      <c r="S53" s="3"/>
    </row>
    <row r="54" spans="1:19" x14ac:dyDescent="0.25">
      <c r="A54" s="3"/>
      <c r="B54" s="319"/>
      <c r="C54" s="326" t="s">
        <v>89</v>
      </c>
      <c r="D54" s="327">
        <f>'[11]NR 2026'!G54</f>
        <v>203.1</v>
      </c>
      <c r="E54" s="310"/>
      <c r="F54" s="3"/>
      <c r="G54" s="327">
        <f>'[11]NR 2026'!M54</f>
        <v>220</v>
      </c>
      <c r="H54" s="3"/>
      <c r="I54" s="3"/>
      <c r="J54" s="327">
        <f>'[11]NR 2026'!Y54</f>
        <v>212</v>
      </c>
      <c r="K54" s="3"/>
      <c r="L54" s="328"/>
      <c r="M54" s="327">
        <v>218</v>
      </c>
      <c r="N54" s="328"/>
      <c r="O54" s="328"/>
      <c r="P54" s="327">
        <v>235</v>
      </c>
      <c r="Q54" s="3"/>
      <c r="R54" s="3"/>
      <c r="S54" s="3"/>
    </row>
    <row r="55" spans="1:19" x14ac:dyDescent="0.25">
      <c r="A55" s="3"/>
      <c r="B55" s="319"/>
      <c r="C55" s="329" t="s">
        <v>90</v>
      </c>
      <c r="D55" s="327">
        <f>'[11]NR 2026'!G55</f>
        <v>90.499999999999886</v>
      </c>
      <c r="E55" s="310"/>
      <c r="F55" s="3"/>
      <c r="G55" s="327">
        <f>'[11]NR 2026'!M55</f>
        <v>130</v>
      </c>
      <c r="H55" s="3"/>
      <c r="I55" s="3"/>
      <c r="J55" s="327">
        <f>'[11]NR 2026'!Y55</f>
        <v>170.29999999999995</v>
      </c>
      <c r="K55" s="3"/>
      <c r="L55" s="328"/>
      <c r="M55" s="327">
        <v>175</v>
      </c>
      <c r="N55" s="328"/>
      <c r="O55" s="328"/>
      <c r="P55" s="327">
        <v>182</v>
      </c>
      <c r="Q55" s="3"/>
      <c r="R55" s="3"/>
      <c r="S55" s="3"/>
    </row>
    <row r="56" spans="1:19" ht="10.5" customHeight="1" x14ac:dyDescent="0.25">
      <c r="A56" s="3"/>
      <c r="B56" s="319"/>
      <c r="C56" s="309"/>
      <c r="D56" s="310"/>
      <c r="E56" s="310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3"/>
      <c r="B57" s="319"/>
      <c r="C57" s="323" t="s">
        <v>112</v>
      </c>
      <c r="D57" s="324" t="s">
        <v>81</v>
      </c>
      <c r="E57" s="310"/>
      <c r="F57" s="313"/>
      <c r="G57" s="324" t="s">
        <v>92</v>
      </c>
      <c r="H57" s="310"/>
      <c r="I57" s="313"/>
      <c r="J57" s="324" t="s">
        <v>83</v>
      </c>
      <c r="K57" s="313"/>
      <c r="L57" s="3"/>
      <c r="M57" s="324" t="s">
        <v>84</v>
      </c>
      <c r="N57" s="325"/>
      <c r="O57" s="325"/>
      <c r="P57" s="324" t="s">
        <v>85</v>
      </c>
      <c r="Q57" s="3"/>
      <c r="R57" s="3"/>
      <c r="S57" s="3"/>
    </row>
    <row r="58" spans="1:19" x14ac:dyDescent="0.25">
      <c r="A58" s="3"/>
      <c r="B58" s="319"/>
      <c r="C58" s="415" t="s">
        <v>91</v>
      </c>
      <c r="D58" s="330">
        <v>70.8</v>
      </c>
      <c r="E58" s="310"/>
      <c r="F58" s="313"/>
      <c r="G58" s="330">
        <f>'[11]NR 2026'!J58</f>
        <v>70.7</v>
      </c>
      <c r="H58" s="310"/>
      <c r="I58" s="313"/>
      <c r="J58" s="330">
        <f>'[11]NR 2026'!Y58</f>
        <v>72.5</v>
      </c>
      <c r="K58" s="313"/>
      <c r="L58" s="3"/>
      <c r="M58" s="330">
        <v>72.8</v>
      </c>
      <c r="N58" s="3"/>
      <c r="O58" s="3"/>
      <c r="P58" s="330">
        <v>62.8</v>
      </c>
      <c r="Q58" s="3"/>
      <c r="R58" s="3"/>
      <c r="S58" s="3"/>
    </row>
    <row r="59" spans="1:19" x14ac:dyDescent="0.25">
      <c r="A59" s="3"/>
      <c r="B59" s="319"/>
      <c r="C59" s="416" t="s">
        <v>113</v>
      </c>
      <c r="D59" s="330">
        <v>19.5</v>
      </c>
      <c r="E59" s="310"/>
      <c r="F59" s="313"/>
      <c r="G59" s="330">
        <v>19</v>
      </c>
      <c r="H59" s="310"/>
      <c r="I59" s="313"/>
      <c r="J59" s="330">
        <f>'[11]NR 2026'!Y59</f>
        <v>19.2</v>
      </c>
      <c r="K59" s="313"/>
      <c r="L59" s="3"/>
      <c r="M59" s="330">
        <f>J59</f>
        <v>19.2</v>
      </c>
      <c r="N59" s="3"/>
      <c r="O59" s="3"/>
      <c r="P59" s="330">
        <v>10.199999999999999</v>
      </c>
      <c r="Q59" s="3"/>
      <c r="R59" s="3"/>
      <c r="S59" s="3"/>
    </row>
    <row r="60" spans="1:19" s="3" customFormat="1" x14ac:dyDescent="0.25">
      <c r="B60" s="319"/>
      <c r="C60" s="417"/>
      <c r="D60" s="367"/>
      <c r="E60" s="316"/>
      <c r="F60" s="310"/>
      <c r="G60" s="313"/>
      <c r="H60" s="316"/>
      <c r="I60" s="313"/>
      <c r="K60" s="316"/>
      <c r="N60" s="316"/>
    </row>
    <row r="61" spans="1:19" s="3" customFormat="1" x14ac:dyDescent="0.25">
      <c r="B61" s="319"/>
      <c r="C61" s="418" t="s">
        <v>114</v>
      </c>
      <c r="D61" s="324" t="s">
        <v>81</v>
      </c>
      <c r="E61" s="316"/>
      <c r="F61" s="310"/>
      <c r="G61" s="324" t="s">
        <v>92</v>
      </c>
      <c r="H61" s="310"/>
      <c r="I61" s="313"/>
      <c r="J61" s="324" t="s">
        <v>83</v>
      </c>
      <c r="K61" s="313"/>
      <c r="M61" s="324" t="s">
        <v>84</v>
      </c>
      <c r="N61" s="325"/>
      <c r="O61" s="325"/>
      <c r="P61" s="324" t="s">
        <v>85</v>
      </c>
    </row>
    <row r="62" spans="1:19" s="3" customFormat="1" x14ac:dyDescent="0.25">
      <c r="B62" s="319"/>
      <c r="C62" s="419" t="s">
        <v>115</v>
      </c>
      <c r="D62" s="420">
        <v>0</v>
      </c>
      <c r="E62" s="316"/>
      <c r="F62" s="310"/>
      <c r="G62" s="420">
        <v>0</v>
      </c>
      <c r="H62" s="316"/>
      <c r="I62" s="313"/>
      <c r="J62" s="420">
        <f>'[11]NR 2026'!Y67</f>
        <v>6046.4</v>
      </c>
      <c r="K62" s="316"/>
      <c r="M62" s="420">
        <f>J62*1.05</f>
        <v>6348.72</v>
      </c>
      <c r="N62" s="316"/>
      <c r="P62" s="420">
        <f>M62</f>
        <v>6348.72</v>
      </c>
    </row>
    <row r="63" spans="1:19" s="3" customFormat="1" x14ac:dyDescent="0.25">
      <c r="B63" s="319"/>
      <c r="C63" s="419" t="s">
        <v>116</v>
      </c>
      <c r="D63" s="420">
        <v>0</v>
      </c>
      <c r="E63" s="316"/>
      <c r="F63" s="310"/>
      <c r="G63" s="420">
        <v>0</v>
      </c>
      <c r="H63" s="316"/>
      <c r="I63" s="313"/>
      <c r="J63" s="420">
        <f>'[11]NR 2026'!Y68</f>
        <v>2294.4</v>
      </c>
      <c r="K63" s="316"/>
      <c r="M63" s="420">
        <f t="shared" ref="M63:M65" si="17">J63*1.05</f>
        <v>2409.1200000000003</v>
      </c>
      <c r="N63" s="316"/>
      <c r="P63" s="420">
        <f t="shared" ref="P63:P65" si="18">M63</f>
        <v>2409.1200000000003</v>
      </c>
    </row>
    <row r="64" spans="1:19" s="3" customFormat="1" x14ac:dyDescent="0.25">
      <c r="B64" s="319"/>
      <c r="C64" s="419" t="s">
        <v>117</v>
      </c>
      <c r="D64" s="420">
        <v>0</v>
      </c>
      <c r="E64" s="316"/>
      <c r="F64" s="310"/>
      <c r="G64" s="420">
        <v>0</v>
      </c>
      <c r="H64" s="316"/>
      <c r="I64" s="313"/>
      <c r="J64" s="420">
        <f>'[11]NR 2026'!Y69</f>
        <v>155</v>
      </c>
      <c r="K64" s="316"/>
      <c r="M64" s="420">
        <f t="shared" si="17"/>
        <v>162.75</v>
      </c>
      <c r="N64" s="316"/>
      <c r="P64" s="420">
        <f t="shared" si="18"/>
        <v>162.75</v>
      </c>
    </row>
    <row r="65" spans="1:19" s="3" customFormat="1" x14ac:dyDescent="0.25">
      <c r="B65" s="319"/>
      <c r="C65" s="419" t="s">
        <v>118</v>
      </c>
      <c r="D65" s="420">
        <v>0</v>
      </c>
      <c r="E65" s="316"/>
      <c r="F65" s="310"/>
      <c r="G65" s="420">
        <v>0</v>
      </c>
      <c r="H65" s="316"/>
      <c r="I65" s="313"/>
      <c r="J65" s="420">
        <f>'[11]NR 2026'!Y70</f>
        <v>60.5</v>
      </c>
      <c r="K65" s="316"/>
      <c r="M65" s="420">
        <f t="shared" si="17"/>
        <v>63.525000000000006</v>
      </c>
      <c r="N65" s="316"/>
      <c r="P65" s="420">
        <f t="shared" si="18"/>
        <v>63.525000000000006</v>
      </c>
    </row>
    <row r="66" spans="1:19" s="3" customFormat="1" x14ac:dyDescent="0.25">
      <c r="B66" s="319"/>
      <c r="C66" s="419" t="s">
        <v>119</v>
      </c>
      <c r="D66" s="421">
        <f>SUM(D67,D68,D69,D70)</f>
        <v>0</v>
      </c>
      <c r="E66" s="316"/>
      <c r="F66" s="310"/>
      <c r="G66" s="421">
        <f>SUM(G67:G70)</f>
        <v>0</v>
      </c>
      <c r="H66" s="316"/>
      <c r="I66" s="313"/>
      <c r="J66" s="421">
        <f>SUM(J67:J70)</f>
        <v>690</v>
      </c>
      <c r="K66" s="316"/>
      <c r="M66" s="421">
        <v>695</v>
      </c>
      <c r="N66" s="316"/>
      <c r="P66" s="421">
        <f>SUM(P67:P70)</f>
        <v>695</v>
      </c>
    </row>
    <row r="67" spans="1:19" s="3" customFormat="1" x14ac:dyDescent="0.25">
      <c r="B67" s="319"/>
      <c r="C67" s="422" t="s">
        <v>120</v>
      </c>
      <c r="D67" s="420">
        <v>0</v>
      </c>
      <c r="E67" s="316"/>
      <c r="F67" s="310"/>
      <c r="G67" s="420">
        <v>0</v>
      </c>
      <c r="H67" s="316"/>
      <c r="I67" s="313"/>
      <c r="J67" s="420">
        <f>'[11]NR 2026'!Y72</f>
        <v>500</v>
      </c>
      <c r="K67" s="316"/>
      <c r="M67" s="420">
        <v>495</v>
      </c>
      <c r="N67" s="316"/>
      <c r="P67" s="420">
        <f>M67</f>
        <v>495</v>
      </c>
    </row>
    <row r="68" spans="1:19" s="3" customFormat="1" x14ac:dyDescent="0.25">
      <c r="B68" s="319"/>
      <c r="C68" s="422" t="s">
        <v>121</v>
      </c>
      <c r="D68" s="420">
        <v>0</v>
      </c>
      <c r="E68" s="316"/>
      <c r="F68" s="310"/>
      <c r="G68" s="420">
        <v>0</v>
      </c>
      <c r="H68" s="316"/>
      <c r="I68" s="313"/>
      <c r="J68" s="420">
        <f>'[11]NR 2026'!Y73</f>
        <v>50</v>
      </c>
      <c r="K68" s="316"/>
      <c r="M68" s="420">
        <v>50</v>
      </c>
      <c r="N68" s="316"/>
      <c r="P68" s="420">
        <f t="shared" ref="P68:P70" si="19">M68</f>
        <v>50</v>
      </c>
    </row>
    <row r="69" spans="1:19" s="3" customFormat="1" x14ac:dyDescent="0.25">
      <c r="B69" s="319"/>
      <c r="C69" s="422" t="s">
        <v>122</v>
      </c>
      <c r="D69" s="420">
        <v>0</v>
      </c>
      <c r="E69" s="316"/>
      <c r="F69" s="310"/>
      <c r="G69" s="420">
        <v>0</v>
      </c>
      <c r="H69" s="316"/>
      <c r="I69" s="313"/>
      <c r="J69" s="420">
        <f>'[11]NR 2026'!Y74</f>
        <v>90</v>
      </c>
      <c r="K69" s="316"/>
      <c r="M69" s="420">
        <v>90</v>
      </c>
      <c r="N69" s="316"/>
      <c r="P69" s="420">
        <f t="shared" si="19"/>
        <v>90</v>
      </c>
    </row>
    <row r="70" spans="1:19" s="3" customFormat="1" x14ac:dyDescent="0.25">
      <c r="B70" s="319"/>
      <c r="C70" s="422" t="s">
        <v>123</v>
      </c>
      <c r="D70" s="420">
        <v>0</v>
      </c>
      <c r="E70" s="316"/>
      <c r="F70" s="310"/>
      <c r="G70" s="420">
        <v>0</v>
      </c>
      <c r="H70" s="316"/>
      <c r="I70" s="313"/>
      <c r="J70" s="420">
        <f>'[11]NR 2026'!Y75</f>
        <v>50</v>
      </c>
      <c r="K70" s="316"/>
      <c r="M70" s="420">
        <v>60</v>
      </c>
      <c r="N70" s="316"/>
      <c r="P70" s="420">
        <f t="shared" si="19"/>
        <v>60</v>
      </c>
    </row>
    <row r="71" spans="1:19" s="3" customFormat="1" x14ac:dyDescent="0.25">
      <c r="B71" s="319"/>
      <c r="C71" s="309" t="s">
        <v>124</v>
      </c>
      <c r="D71" s="310">
        <f>SUM(D62:D66)</f>
        <v>0</v>
      </c>
      <c r="E71" s="316"/>
      <c r="F71" s="310"/>
      <c r="G71" s="310">
        <f>SUM(G62:G66)</f>
        <v>0</v>
      </c>
      <c r="H71" s="316"/>
      <c r="I71" s="313"/>
      <c r="J71" s="310">
        <f>SUM(J62:J66)</f>
        <v>9246.2999999999993</v>
      </c>
      <c r="K71" s="316"/>
      <c r="M71" s="310">
        <f>SUM(M62:M66)</f>
        <v>9679.1149999999998</v>
      </c>
      <c r="N71" s="316"/>
      <c r="P71" s="310">
        <f>SUM(P62:P66)</f>
        <v>9679.1149999999998</v>
      </c>
    </row>
    <row r="72" spans="1:19" s="3" customFormat="1" x14ac:dyDescent="0.25">
      <c r="B72" s="319"/>
      <c r="C72" s="309"/>
      <c r="D72" s="310"/>
      <c r="E72" s="310"/>
      <c r="F72" s="313"/>
      <c r="G72" s="310"/>
      <c r="H72" s="310"/>
      <c r="I72" s="313"/>
      <c r="J72" s="313"/>
      <c r="K72" s="313"/>
    </row>
    <row r="73" spans="1:19" x14ac:dyDescent="0.25">
      <c r="A73" s="3"/>
      <c r="B73" s="331" t="s">
        <v>93</v>
      </c>
      <c r="C73" s="332"/>
      <c r="D73" s="333"/>
      <c r="E73" s="333"/>
      <c r="F73" s="333"/>
      <c r="G73" s="333"/>
      <c r="H73" s="333"/>
      <c r="I73" s="333"/>
      <c r="J73" s="333"/>
      <c r="K73" s="333"/>
      <c r="L73" s="334"/>
      <c r="M73" s="334"/>
      <c r="N73" s="334"/>
      <c r="O73" s="334"/>
      <c r="P73" s="334"/>
      <c r="Q73" s="334"/>
      <c r="R73" s="335"/>
      <c r="S73" s="3"/>
    </row>
    <row r="74" spans="1:19" x14ac:dyDescent="0.25">
      <c r="A74" s="3"/>
      <c r="B74" s="336" t="s">
        <v>164</v>
      </c>
      <c r="G74"/>
      <c r="R74" s="337"/>
      <c r="S74" s="3"/>
    </row>
    <row r="75" spans="1:19" x14ac:dyDescent="0.25">
      <c r="A75" s="3"/>
      <c r="B75" s="338"/>
      <c r="C75" s="339"/>
      <c r="D75" s="339"/>
      <c r="E75" s="339"/>
      <c r="F75" s="339"/>
      <c r="G75" s="339"/>
      <c r="H75" s="339"/>
      <c r="I75" s="339"/>
      <c r="J75" s="339"/>
      <c r="K75" s="339"/>
      <c r="R75" s="337"/>
      <c r="S75" s="3"/>
    </row>
    <row r="76" spans="1:19" x14ac:dyDescent="0.25">
      <c r="A76" s="3"/>
      <c r="B76" s="338" t="s">
        <v>165</v>
      </c>
      <c r="C76" s="339"/>
      <c r="D76" s="339"/>
      <c r="E76" s="339"/>
      <c r="F76" s="339"/>
      <c r="G76" s="339"/>
      <c r="H76" s="339"/>
      <c r="I76" s="339"/>
      <c r="J76" s="339"/>
      <c r="K76" s="339"/>
      <c r="R76" s="337"/>
      <c r="S76" s="3"/>
    </row>
    <row r="77" spans="1:19" x14ac:dyDescent="0.25">
      <c r="A77" s="3"/>
      <c r="B77" s="349"/>
      <c r="C77" s="350"/>
      <c r="D77" s="351"/>
      <c r="E77" s="351"/>
      <c r="F77" s="351"/>
      <c r="G77" s="351"/>
      <c r="H77" s="351"/>
      <c r="I77" s="351"/>
      <c r="J77" s="351"/>
      <c r="K77" s="351"/>
      <c r="L77" s="3"/>
      <c r="M77" s="3"/>
      <c r="N77" s="3"/>
      <c r="O77" s="3"/>
      <c r="P77" s="3"/>
      <c r="Q77" s="3"/>
      <c r="R77" s="3"/>
      <c r="S77" s="3"/>
    </row>
    <row r="78" spans="1:19" x14ac:dyDescent="0.25">
      <c r="A78" s="3"/>
      <c r="B78" s="352"/>
      <c r="C78" s="352"/>
      <c r="D78" s="352"/>
      <c r="E78" s="352"/>
      <c r="F78" s="352"/>
      <c r="G78" s="352"/>
      <c r="H78" s="352"/>
      <c r="I78" s="352"/>
      <c r="J78" s="352"/>
      <c r="K78" s="352"/>
      <c r="L78" s="3"/>
      <c r="M78" s="3"/>
      <c r="N78" s="3"/>
      <c r="O78" s="3"/>
      <c r="P78" s="3"/>
      <c r="Q78" s="3"/>
      <c r="R78" s="3"/>
      <c r="S78" s="3"/>
    </row>
    <row r="79" spans="1:19" x14ac:dyDescent="0.25">
      <c r="A79" s="3"/>
      <c r="B79" s="352" t="s">
        <v>94</v>
      </c>
      <c r="C79" s="353" t="s">
        <v>166</v>
      </c>
      <c r="D79" s="341"/>
      <c r="E79" s="352"/>
      <c r="F79" s="352" t="s">
        <v>95</v>
      </c>
      <c r="G79" s="446" t="s">
        <v>167</v>
      </c>
      <c r="H79" s="446"/>
      <c r="I79" s="446"/>
      <c r="J79" s="446"/>
      <c r="K79" s="352"/>
      <c r="L79" s="3"/>
      <c r="M79" s="3"/>
      <c r="N79" s="3"/>
      <c r="O79" s="3"/>
      <c r="P79" s="3"/>
      <c r="Q79" s="3"/>
      <c r="R79" s="3"/>
      <c r="S79" s="3"/>
    </row>
    <row r="80" spans="1:19" ht="7.5" customHeight="1" x14ac:dyDescent="0.25">
      <c r="A80" s="3"/>
      <c r="B80" s="352"/>
      <c r="C80" s="352"/>
      <c r="D80" s="352"/>
      <c r="E80" s="352"/>
      <c r="F80" s="352"/>
      <c r="G80" s="352"/>
      <c r="H80" s="352"/>
      <c r="I80" s="352"/>
      <c r="J80" s="352"/>
      <c r="K80" s="352"/>
      <c r="L80" s="3"/>
      <c r="M80" s="3"/>
      <c r="N80" s="3"/>
      <c r="O80" s="3"/>
      <c r="P80" s="3"/>
      <c r="Q80" s="3"/>
      <c r="R80" s="3"/>
      <c r="S80" s="3"/>
    </row>
    <row r="81" spans="1:19" x14ac:dyDescent="0.25">
      <c r="A81" s="3"/>
      <c r="B81" s="352"/>
      <c r="C81" s="352"/>
      <c r="D81" s="355"/>
      <c r="E81" s="352"/>
      <c r="F81" s="352" t="s">
        <v>97</v>
      </c>
      <c r="G81" s="356"/>
      <c r="H81" s="352"/>
      <c r="I81" s="352"/>
      <c r="J81" s="352"/>
      <c r="K81" s="352"/>
      <c r="L81" s="3"/>
      <c r="M81" s="3"/>
      <c r="N81" s="3"/>
      <c r="O81" s="3"/>
      <c r="P81" s="3"/>
      <c r="Q81" s="3"/>
      <c r="R81" s="3"/>
      <c r="S81" s="3"/>
    </row>
    <row r="82" spans="1:19" x14ac:dyDescent="0.25">
      <c r="A82" s="3"/>
      <c r="B82" s="352"/>
      <c r="C82" s="352"/>
      <c r="D82" s="355"/>
      <c r="E82" s="352"/>
      <c r="F82" s="352"/>
      <c r="G82" s="356"/>
      <c r="H82" s="352"/>
      <c r="I82" s="352"/>
      <c r="J82" s="352"/>
      <c r="K82" s="352"/>
      <c r="L82" s="3"/>
      <c r="M82" s="3"/>
      <c r="N82" s="3"/>
      <c r="O82" s="3"/>
      <c r="P82" s="3"/>
      <c r="Q82" s="3"/>
      <c r="R82" s="3"/>
      <c r="S82" s="3"/>
    </row>
    <row r="83" spans="1:19" x14ac:dyDescent="0.25">
      <c r="A83" s="3"/>
      <c r="B83" s="349"/>
      <c r="C83" s="350"/>
      <c r="D83" s="351"/>
      <c r="E83" s="351"/>
      <c r="F83" s="351"/>
      <c r="G83" s="351"/>
      <c r="H83" s="351"/>
      <c r="I83" s="351"/>
      <c r="J83" s="351"/>
      <c r="K83" s="351"/>
      <c r="L83" s="3"/>
      <c r="M83" s="3"/>
      <c r="N83" s="3"/>
      <c r="O83" s="3"/>
      <c r="P83" s="3"/>
      <c r="Q83" s="3"/>
      <c r="R83" s="3"/>
      <c r="S83" s="3"/>
    </row>
    <row r="89" spans="1:19" x14ac:dyDescent="0.25"/>
    <row r="90" spans="1:19" x14ac:dyDescent="0.25"/>
    <row r="91" spans="1:19" x14ac:dyDescent="0.25"/>
    <row r="92" spans="1:19" x14ac:dyDescent="0.25"/>
    <row r="93" spans="1:19" x14ac:dyDescent="0.25"/>
    <row r="94" spans="1:19" x14ac:dyDescent="0.25"/>
    <row r="95" spans="1:19" x14ac:dyDescent="0.25"/>
    <row r="96" spans="1:19" x14ac:dyDescent="0.25"/>
    <row r="100" ht="15" hidden="1" customHeight="1" x14ac:dyDescent="0.25"/>
    <row r="114" ht="15" hidden="1" customHeight="1" x14ac:dyDescent="0.25"/>
    <row r="115" ht="15" hidden="1" customHeight="1" x14ac:dyDescent="0.25"/>
  </sheetData>
  <mergeCells count="57">
    <mergeCell ref="C44:C45"/>
    <mergeCell ref="C47:C48"/>
    <mergeCell ref="D73:K73"/>
    <mergeCell ref="B75:K75"/>
    <mergeCell ref="B76:K76"/>
    <mergeCell ref="G79:J79"/>
    <mergeCell ref="M27:M28"/>
    <mergeCell ref="N27:N28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D26:F26"/>
    <mergeCell ref="G26:I26"/>
    <mergeCell ref="J26:L26"/>
    <mergeCell ref="M26:O26"/>
    <mergeCell ref="P26:R26"/>
    <mergeCell ref="B27:B28"/>
    <mergeCell ref="C27:C28"/>
    <mergeCell ref="D27:D28"/>
    <mergeCell ref="E27:E28"/>
    <mergeCell ref="F27:F28"/>
    <mergeCell ref="M13:M14"/>
    <mergeCell ref="N13:N14"/>
    <mergeCell ref="O13:O14"/>
    <mergeCell ref="P13:P14"/>
    <mergeCell ref="Q13:Q14"/>
    <mergeCell ref="R13:R14"/>
    <mergeCell ref="G13:G14"/>
    <mergeCell ref="H13:H14"/>
    <mergeCell ref="I13:I14"/>
    <mergeCell ref="J13:J14"/>
    <mergeCell ref="K13:K14"/>
    <mergeCell ref="L13:L14"/>
    <mergeCell ref="D12:F12"/>
    <mergeCell ref="G12:I12"/>
    <mergeCell ref="J12:L12"/>
    <mergeCell ref="M12:O12"/>
    <mergeCell ref="P12:R12"/>
    <mergeCell ref="B13:B14"/>
    <mergeCell ref="C13:C14"/>
    <mergeCell ref="D13:D14"/>
    <mergeCell ref="E13:E14"/>
    <mergeCell ref="F13:F14"/>
    <mergeCell ref="D4:U4"/>
    <mergeCell ref="D8:U8"/>
    <mergeCell ref="D10:F10"/>
    <mergeCell ref="G10:I10"/>
    <mergeCell ref="J10:L10"/>
    <mergeCell ref="M10:O10"/>
    <mergeCell ref="P10:R10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123"/>
  <sheetViews>
    <sheetView showGridLines="0" zoomScale="80" zoomScaleNormal="80" zoomScaleSheetLayoutView="80" workbookViewId="0">
      <selection activeCell="N64" sqref="N6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35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3"/>
      <c r="B1" s="3"/>
      <c r="C1" s="3"/>
      <c r="D1" s="3"/>
      <c r="E1" s="3"/>
      <c r="F1" s="3"/>
      <c r="G1" s="18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3"/>
      <c r="B2" s="190" t="s">
        <v>0</v>
      </c>
      <c r="C2" s="3"/>
      <c r="D2" s="3"/>
      <c r="E2" s="3"/>
      <c r="F2" s="3"/>
      <c r="G2" s="18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3"/>
      <c r="B3" s="3"/>
      <c r="C3" s="3"/>
      <c r="D3" s="3"/>
      <c r="E3" s="3"/>
      <c r="F3" s="3"/>
      <c r="G3" s="18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3"/>
      <c r="B4" s="3" t="s">
        <v>1</v>
      </c>
      <c r="C4" s="3"/>
      <c r="D4" s="191" t="s">
        <v>168</v>
      </c>
      <c r="E4" s="191"/>
      <c r="F4" s="191"/>
      <c r="G4" s="191"/>
      <c r="H4" s="191"/>
      <c r="I4" s="191"/>
      <c r="J4" s="191"/>
      <c r="K4" s="191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3"/>
      <c r="B5" s="3"/>
      <c r="C5" s="3"/>
      <c r="D5" s="192"/>
      <c r="E5" s="192"/>
      <c r="F5" s="192"/>
      <c r="G5" s="192"/>
      <c r="H5" s="192"/>
      <c r="I5" s="192"/>
      <c r="J5" s="192"/>
      <c r="K5" s="192"/>
      <c r="L5" s="3"/>
      <c r="M5" s="3"/>
      <c r="N5" s="3"/>
      <c r="O5" s="3"/>
      <c r="P5" s="3"/>
      <c r="Q5" s="3"/>
      <c r="R5" s="3"/>
      <c r="S5" s="3"/>
    </row>
    <row r="6" spans="1:19" x14ac:dyDescent="0.25">
      <c r="A6" s="3"/>
      <c r="B6" s="3" t="s">
        <v>3</v>
      </c>
      <c r="C6" s="3"/>
      <c r="D6" s="193" t="s">
        <v>169</v>
      </c>
      <c r="E6" s="192"/>
      <c r="F6" s="192"/>
      <c r="G6" s="192"/>
      <c r="H6" s="192"/>
      <c r="I6" s="192"/>
      <c r="J6" s="192"/>
      <c r="K6" s="192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3"/>
      <c r="B7" s="3"/>
      <c r="C7" s="3"/>
      <c r="D7" s="192"/>
      <c r="E7" s="192"/>
      <c r="F7" s="192"/>
      <c r="G7" s="192"/>
      <c r="H7" s="192"/>
      <c r="I7" s="192"/>
      <c r="J7" s="192"/>
      <c r="K7" s="192"/>
      <c r="L7" s="3"/>
      <c r="M7" s="3"/>
      <c r="N7" s="3"/>
      <c r="O7" s="3"/>
      <c r="P7" s="3"/>
      <c r="Q7" s="3"/>
      <c r="R7" s="3"/>
      <c r="S7" s="3"/>
    </row>
    <row r="8" spans="1:19" x14ac:dyDescent="0.25">
      <c r="A8" s="3"/>
      <c r="B8" s="3" t="s">
        <v>5</v>
      </c>
      <c r="C8" s="3"/>
      <c r="D8" s="194" t="s">
        <v>170</v>
      </c>
      <c r="E8" s="194"/>
      <c r="F8" s="194"/>
      <c r="G8" s="194"/>
      <c r="H8" s="194"/>
      <c r="I8" s="194"/>
      <c r="J8" s="194"/>
      <c r="K8" s="194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3"/>
      <c r="B9" s="3"/>
      <c r="C9" s="3"/>
      <c r="D9" s="3"/>
      <c r="E9" s="3"/>
      <c r="F9" s="3"/>
      <c r="G9" s="18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3"/>
      <c r="B10" s="195" t="s">
        <v>7</v>
      </c>
      <c r="C10" s="196" t="s">
        <v>8</v>
      </c>
      <c r="D10" s="197" t="s">
        <v>9</v>
      </c>
      <c r="E10" s="197"/>
      <c r="F10" s="198"/>
      <c r="G10" s="197" t="s">
        <v>10</v>
      </c>
      <c r="H10" s="197"/>
      <c r="I10" s="199"/>
      <c r="J10" s="200" t="s">
        <v>11</v>
      </c>
      <c r="K10" s="197"/>
      <c r="L10" s="198"/>
      <c r="M10" s="201" t="s">
        <v>12</v>
      </c>
      <c r="N10" s="197"/>
      <c r="O10" s="198"/>
      <c r="P10" s="197" t="s">
        <v>13</v>
      </c>
      <c r="Q10" s="197"/>
      <c r="R10" s="198"/>
      <c r="S10" s="3"/>
    </row>
    <row r="11" spans="1:19" ht="30.75" customHeight="1" thickBot="1" x14ac:dyDescent="0.3">
      <c r="A11" s="3"/>
      <c r="B11" s="202"/>
      <c r="C11" s="203"/>
      <c r="D11" s="204" t="s">
        <v>14</v>
      </c>
      <c r="E11" s="205" t="s">
        <v>15</v>
      </c>
      <c r="F11" s="205" t="s">
        <v>16</v>
      </c>
      <c r="G11" s="204" t="s">
        <v>14</v>
      </c>
      <c r="H11" s="205" t="s">
        <v>15</v>
      </c>
      <c r="I11" s="206" t="s">
        <v>16</v>
      </c>
      <c r="J11" s="206" t="s">
        <v>14</v>
      </c>
      <c r="K11" s="205" t="s">
        <v>15</v>
      </c>
      <c r="L11" s="205" t="s">
        <v>16</v>
      </c>
      <c r="M11" s="207" t="s">
        <v>14</v>
      </c>
      <c r="N11" s="205" t="s">
        <v>15</v>
      </c>
      <c r="O11" s="205" t="s">
        <v>16</v>
      </c>
      <c r="P11" s="204" t="s">
        <v>14</v>
      </c>
      <c r="Q11" s="205" t="s">
        <v>15</v>
      </c>
      <c r="R11" s="205" t="s">
        <v>16</v>
      </c>
      <c r="S11" s="3"/>
    </row>
    <row r="12" spans="1:19" ht="15.75" customHeight="1" thickBot="1" x14ac:dyDescent="0.3">
      <c r="A12" s="3"/>
      <c r="B12" s="208"/>
      <c r="C12" s="209" t="s">
        <v>17</v>
      </c>
      <c r="D12" s="210"/>
      <c r="E12" s="210"/>
      <c r="F12" s="211"/>
      <c r="G12" s="210"/>
      <c r="H12" s="210"/>
      <c r="I12" s="210"/>
      <c r="J12" s="212"/>
      <c r="K12" s="210"/>
      <c r="L12" s="211"/>
      <c r="M12" s="210"/>
      <c r="N12" s="210"/>
      <c r="O12" s="211"/>
      <c r="P12" s="210"/>
      <c r="Q12" s="210"/>
      <c r="R12" s="211"/>
      <c r="S12" s="3"/>
    </row>
    <row r="13" spans="1:19" ht="15.75" customHeight="1" x14ac:dyDescent="0.25">
      <c r="A13" s="3"/>
      <c r="B13" s="213" t="s">
        <v>7</v>
      </c>
      <c r="C13" s="214" t="s">
        <v>8</v>
      </c>
      <c r="D13" s="215" t="s">
        <v>18</v>
      </c>
      <c r="E13" s="216" t="s">
        <v>19</v>
      </c>
      <c r="F13" s="217" t="s">
        <v>17</v>
      </c>
      <c r="G13" s="218" t="s">
        <v>18</v>
      </c>
      <c r="H13" s="216" t="s">
        <v>19</v>
      </c>
      <c r="I13" s="219" t="s">
        <v>17</v>
      </c>
      <c r="J13" s="215" t="s">
        <v>18</v>
      </c>
      <c r="K13" s="216" t="s">
        <v>19</v>
      </c>
      <c r="L13" s="217" t="s">
        <v>17</v>
      </c>
      <c r="M13" s="220" t="s">
        <v>18</v>
      </c>
      <c r="N13" s="216" t="s">
        <v>19</v>
      </c>
      <c r="O13" s="217" t="s">
        <v>17</v>
      </c>
      <c r="P13" s="218" t="s">
        <v>18</v>
      </c>
      <c r="Q13" s="216" t="s">
        <v>19</v>
      </c>
      <c r="R13" s="217" t="s">
        <v>17</v>
      </c>
      <c r="S13" s="3"/>
    </row>
    <row r="14" spans="1:19" ht="15.75" thickBot="1" x14ac:dyDescent="0.3">
      <c r="A14" s="3"/>
      <c r="B14" s="221"/>
      <c r="C14" s="222"/>
      <c r="D14" s="223"/>
      <c r="E14" s="224"/>
      <c r="F14" s="225"/>
      <c r="G14" s="226"/>
      <c r="H14" s="224"/>
      <c r="I14" s="227"/>
      <c r="J14" s="223"/>
      <c r="K14" s="224"/>
      <c r="L14" s="225"/>
      <c r="M14" s="228"/>
      <c r="N14" s="224"/>
      <c r="O14" s="225"/>
      <c r="P14" s="226"/>
      <c r="Q14" s="224"/>
      <c r="R14" s="225"/>
      <c r="S14" s="3"/>
    </row>
    <row r="15" spans="1:19" x14ac:dyDescent="0.25">
      <c r="A15" s="3"/>
      <c r="B15" s="229" t="s">
        <v>20</v>
      </c>
      <c r="C15" s="230" t="s">
        <v>21</v>
      </c>
      <c r="D15" s="234">
        <v>2810.5</v>
      </c>
      <c r="E15" s="232"/>
      <c r="F15" s="233">
        <f>SUM(D15+E15)</f>
        <v>2810.5</v>
      </c>
      <c r="G15" s="234">
        <f>'[12]NR 2026'!M15</f>
        <v>2788</v>
      </c>
      <c r="H15" s="232"/>
      <c r="I15" s="235">
        <f t="shared" ref="I15:I24" si="0">G15+H15</f>
        <v>2788</v>
      </c>
      <c r="J15" s="236">
        <v>2800</v>
      </c>
      <c r="K15" s="237"/>
      <c r="L15" s="238">
        <f>J15+K15</f>
        <v>2800</v>
      </c>
      <c r="M15" s="239">
        <v>2810</v>
      </c>
      <c r="N15" s="232"/>
      <c r="O15" s="233">
        <f t="shared" ref="O15:O24" si="1">M15+N15</f>
        <v>2810</v>
      </c>
      <c r="P15" s="234">
        <v>2820</v>
      </c>
      <c r="Q15" s="232"/>
      <c r="R15" s="233">
        <f t="shared" ref="R15:R24" si="2">P15+Q15</f>
        <v>2820</v>
      </c>
      <c r="S15" s="3"/>
    </row>
    <row r="16" spans="1:19" x14ac:dyDescent="0.25">
      <c r="A16" s="3"/>
      <c r="B16" s="240" t="s">
        <v>22</v>
      </c>
      <c r="C16" s="241" t="s">
        <v>23</v>
      </c>
      <c r="D16" s="234">
        <v>8900</v>
      </c>
      <c r="E16" s="242"/>
      <c r="F16" s="233">
        <f t="shared" ref="F16:F24" si="3">SUM(D16+E16)</f>
        <v>8900</v>
      </c>
      <c r="G16" s="234">
        <f>'[12]NR 2026'!M16</f>
        <v>9053.7000000000007</v>
      </c>
      <c r="H16" s="242"/>
      <c r="I16" s="235">
        <f t="shared" si="0"/>
        <v>9053.7000000000007</v>
      </c>
      <c r="J16" s="243">
        <v>9249</v>
      </c>
      <c r="K16" s="280"/>
      <c r="L16" s="245">
        <v>9249</v>
      </c>
      <c r="M16" s="246">
        <v>9150</v>
      </c>
      <c r="N16" s="242"/>
      <c r="O16" s="233">
        <f t="shared" si="1"/>
        <v>9150</v>
      </c>
      <c r="P16" s="247">
        <v>9200</v>
      </c>
      <c r="Q16" s="242"/>
      <c r="R16" s="233">
        <f t="shared" si="2"/>
        <v>9200</v>
      </c>
      <c r="S16" s="3"/>
    </row>
    <row r="17" spans="1:19" x14ac:dyDescent="0.25">
      <c r="A17" s="3"/>
      <c r="B17" s="240" t="s">
        <v>24</v>
      </c>
      <c r="C17" s="248" t="s">
        <v>25</v>
      </c>
      <c r="D17" s="234">
        <v>588.70000000000005</v>
      </c>
      <c r="E17" s="242"/>
      <c r="F17" s="233">
        <f t="shared" si="3"/>
        <v>588.70000000000005</v>
      </c>
      <c r="G17" s="234">
        <f>'[12]NR 2026'!M17</f>
        <v>198.5</v>
      </c>
      <c r="H17" s="242"/>
      <c r="I17" s="235">
        <f t="shared" si="0"/>
        <v>198.5</v>
      </c>
      <c r="J17" s="243"/>
      <c r="K17" s="280"/>
      <c r="L17" s="245">
        <f t="shared" ref="L17:L24" si="4">J17+K17</f>
        <v>0</v>
      </c>
      <c r="M17" s="246">
        <v>240</v>
      </c>
      <c r="N17" s="249"/>
      <c r="O17" s="233">
        <f t="shared" si="1"/>
        <v>240</v>
      </c>
      <c r="P17" s="247">
        <v>260</v>
      </c>
      <c r="Q17" s="249"/>
      <c r="R17" s="233">
        <f t="shared" si="2"/>
        <v>260</v>
      </c>
      <c r="S17" s="3"/>
    </row>
    <row r="18" spans="1:19" x14ac:dyDescent="0.25">
      <c r="A18" s="3"/>
      <c r="B18" s="240" t="s">
        <v>110</v>
      </c>
      <c r="C18" s="404" t="s">
        <v>111</v>
      </c>
      <c r="D18" s="234"/>
      <c r="E18" s="242"/>
      <c r="F18" s="233">
        <f t="shared" si="3"/>
        <v>0</v>
      </c>
      <c r="G18" s="234">
        <f>'[12]NR 2026'!M18</f>
        <v>0</v>
      </c>
      <c r="H18" s="242"/>
      <c r="I18" s="235">
        <f t="shared" si="0"/>
        <v>0</v>
      </c>
      <c r="J18" s="243">
        <v>8347</v>
      </c>
      <c r="K18" s="280"/>
      <c r="L18" s="245">
        <f t="shared" si="4"/>
        <v>8347</v>
      </c>
      <c r="M18" s="246">
        <v>8450</v>
      </c>
      <c r="N18" s="242"/>
      <c r="O18" s="233">
        <f t="shared" si="1"/>
        <v>8450</v>
      </c>
      <c r="P18" s="247">
        <v>8500</v>
      </c>
      <c r="Q18" s="242"/>
      <c r="R18" s="233">
        <f t="shared" si="2"/>
        <v>8500</v>
      </c>
      <c r="S18" s="3"/>
    </row>
    <row r="19" spans="1:19" x14ac:dyDescent="0.25">
      <c r="A19" s="3"/>
      <c r="B19" s="240" t="s">
        <v>26</v>
      </c>
      <c r="C19" s="250" t="s">
        <v>27</v>
      </c>
      <c r="D19" s="234">
        <v>53161.2</v>
      </c>
      <c r="E19" s="232"/>
      <c r="F19" s="233">
        <f t="shared" si="3"/>
        <v>53161.2</v>
      </c>
      <c r="G19" s="234">
        <f>'[12]NR 2026'!M19</f>
        <v>51068.4</v>
      </c>
      <c r="H19" s="232"/>
      <c r="I19" s="235">
        <f t="shared" si="0"/>
        <v>51068.4</v>
      </c>
      <c r="J19" s="243">
        <v>45000</v>
      </c>
      <c r="K19" s="244"/>
      <c r="L19" s="245">
        <f t="shared" si="4"/>
        <v>45000</v>
      </c>
      <c r="M19" s="246">
        <v>45500</v>
      </c>
      <c r="N19" s="232"/>
      <c r="O19" s="233">
        <f t="shared" si="1"/>
        <v>45500</v>
      </c>
      <c r="P19" s="247">
        <v>45800</v>
      </c>
      <c r="Q19" s="232"/>
      <c r="R19" s="233">
        <f t="shared" si="2"/>
        <v>45800</v>
      </c>
      <c r="S19" s="3"/>
    </row>
    <row r="20" spans="1:19" x14ac:dyDescent="0.25">
      <c r="A20" s="3"/>
      <c r="B20" s="240" t="s">
        <v>28</v>
      </c>
      <c r="C20" s="251" t="s">
        <v>29</v>
      </c>
      <c r="D20" s="234">
        <v>988.2</v>
      </c>
      <c r="E20" s="232"/>
      <c r="F20" s="233">
        <f t="shared" si="3"/>
        <v>988.2</v>
      </c>
      <c r="G20" s="234">
        <f>'[12]NR 2026'!M20</f>
        <v>244.7</v>
      </c>
      <c r="H20" s="232"/>
      <c r="I20" s="235">
        <f t="shared" si="0"/>
        <v>244.7</v>
      </c>
      <c r="J20" s="243">
        <v>590.20000000000005</v>
      </c>
      <c r="K20" s="244"/>
      <c r="L20" s="245">
        <f t="shared" si="4"/>
        <v>590.20000000000005</v>
      </c>
      <c r="M20" s="246">
        <v>590.20000000000005</v>
      </c>
      <c r="N20" s="232"/>
      <c r="O20" s="233">
        <f t="shared" si="1"/>
        <v>590.20000000000005</v>
      </c>
      <c r="P20" s="247">
        <v>590.20000000000005</v>
      </c>
      <c r="Q20" s="232"/>
      <c r="R20" s="233">
        <f t="shared" si="2"/>
        <v>590.20000000000005</v>
      </c>
      <c r="S20" s="3"/>
    </row>
    <row r="21" spans="1:19" x14ac:dyDescent="0.25">
      <c r="A21" s="3"/>
      <c r="B21" s="240" t="s">
        <v>30</v>
      </c>
      <c r="C21" s="252" t="s">
        <v>31</v>
      </c>
      <c r="D21" s="234">
        <v>68.5</v>
      </c>
      <c r="E21" s="232"/>
      <c r="F21" s="233">
        <f t="shared" si="3"/>
        <v>68.5</v>
      </c>
      <c r="G21" s="234">
        <f>'[12]NR 2026'!M21</f>
        <v>0</v>
      </c>
      <c r="H21" s="232"/>
      <c r="I21" s="235">
        <f t="shared" si="0"/>
        <v>0</v>
      </c>
      <c r="J21" s="243">
        <v>80</v>
      </c>
      <c r="K21" s="244"/>
      <c r="L21" s="245">
        <f t="shared" si="4"/>
        <v>80</v>
      </c>
      <c r="M21" s="246">
        <v>80</v>
      </c>
      <c r="N21" s="232"/>
      <c r="O21" s="233">
        <f t="shared" si="1"/>
        <v>80</v>
      </c>
      <c r="P21" s="247">
        <v>80</v>
      </c>
      <c r="Q21" s="232"/>
      <c r="R21" s="233">
        <f t="shared" si="2"/>
        <v>80</v>
      </c>
      <c r="S21" s="3"/>
    </row>
    <row r="22" spans="1:19" x14ac:dyDescent="0.25">
      <c r="A22" s="3"/>
      <c r="B22" s="240" t="s">
        <v>32</v>
      </c>
      <c r="C22" s="253" t="s">
        <v>33</v>
      </c>
      <c r="D22" s="234">
        <v>611.6</v>
      </c>
      <c r="E22" s="232">
        <v>371.5</v>
      </c>
      <c r="F22" s="233">
        <f t="shared" si="3"/>
        <v>983.1</v>
      </c>
      <c r="G22" s="234">
        <f>'[12]NR 2026'!M22</f>
        <v>610</v>
      </c>
      <c r="H22" s="232">
        <v>370</v>
      </c>
      <c r="I22" s="235">
        <f t="shared" si="0"/>
        <v>980</v>
      </c>
      <c r="J22" s="243">
        <v>450</v>
      </c>
      <c r="K22" s="244">
        <v>370</v>
      </c>
      <c r="L22" s="245">
        <f t="shared" si="4"/>
        <v>820</v>
      </c>
      <c r="M22" s="246">
        <v>460</v>
      </c>
      <c r="N22" s="254">
        <v>370</v>
      </c>
      <c r="O22" s="233">
        <f t="shared" si="1"/>
        <v>830</v>
      </c>
      <c r="P22" s="247">
        <v>470</v>
      </c>
      <c r="Q22" s="254">
        <v>375</v>
      </c>
      <c r="R22" s="233">
        <f t="shared" si="2"/>
        <v>845</v>
      </c>
      <c r="S22" s="3"/>
    </row>
    <row r="23" spans="1:19" x14ac:dyDescent="0.25">
      <c r="A23" s="3"/>
      <c r="B23" s="240" t="s">
        <v>34</v>
      </c>
      <c r="C23" s="253" t="s">
        <v>35</v>
      </c>
      <c r="D23" s="234"/>
      <c r="E23" s="232">
        <v>371.5</v>
      </c>
      <c r="F23" s="233">
        <f t="shared" si="3"/>
        <v>371.5</v>
      </c>
      <c r="G23" s="234">
        <f>'[12]NR 2026'!M23</f>
        <v>0</v>
      </c>
      <c r="H23" s="232">
        <v>370</v>
      </c>
      <c r="I23" s="235">
        <f t="shared" si="0"/>
        <v>370</v>
      </c>
      <c r="J23" s="243"/>
      <c r="K23" s="244">
        <v>370</v>
      </c>
      <c r="L23" s="245">
        <f t="shared" si="4"/>
        <v>370</v>
      </c>
      <c r="M23" s="246"/>
      <c r="N23" s="254">
        <v>370</v>
      </c>
      <c r="O23" s="233">
        <f t="shared" si="1"/>
        <v>370</v>
      </c>
      <c r="P23" s="247"/>
      <c r="Q23" s="254">
        <v>375</v>
      </c>
      <c r="R23" s="233">
        <f t="shared" si="2"/>
        <v>375</v>
      </c>
      <c r="S23" s="3"/>
    </row>
    <row r="24" spans="1:19" ht="15.75" thickBot="1" x14ac:dyDescent="0.3">
      <c r="A24" s="3"/>
      <c r="B24" s="255" t="s">
        <v>36</v>
      </c>
      <c r="C24" s="256" t="s">
        <v>37</v>
      </c>
      <c r="D24" s="234"/>
      <c r="E24" s="232">
        <v>0</v>
      </c>
      <c r="F24" s="233">
        <f t="shared" si="3"/>
        <v>0</v>
      </c>
      <c r="G24" s="234">
        <f>'[12]NR 2026'!M24</f>
        <v>0</v>
      </c>
      <c r="H24" s="232"/>
      <c r="I24" s="257">
        <f t="shared" si="0"/>
        <v>0</v>
      </c>
      <c r="J24" s="243"/>
      <c r="K24" s="244"/>
      <c r="L24" s="245">
        <f t="shared" si="4"/>
        <v>0</v>
      </c>
      <c r="M24" s="258"/>
      <c r="N24" s="259"/>
      <c r="O24" s="260">
        <f t="shared" si="1"/>
        <v>0</v>
      </c>
      <c r="P24" s="261"/>
      <c r="Q24" s="259"/>
      <c r="R24" s="260">
        <f t="shared" si="2"/>
        <v>0</v>
      </c>
      <c r="S24" s="3"/>
    </row>
    <row r="25" spans="1:19" ht="15.75" thickBot="1" x14ac:dyDescent="0.3">
      <c r="A25" s="3"/>
      <c r="B25" s="262" t="s">
        <v>38</v>
      </c>
      <c r="C25" s="263" t="s">
        <v>39</v>
      </c>
      <c r="D25" s="264">
        <f>SUM(D15:D24)</f>
        <v>67128.7</v>
      </c>
      <c r="E25" s="264">
        <f>SUM(E15:E22)</f>
        <v>371.5</v>
      </c>
      <c r="F25" s="264">
        <f t="shared" ref="F25:R25" si="5">SUM(F15:F22)</f>
        <v>67500.2</v>
      </c>
      <c r="G25" s="264">
        <f t="shared" si="5"/>
        <v>63963.3</v>
      </c>
      <c r="H25" s="264">
        <f>SUM(H15:H22)</f>
        <v>370</v>
      </c>
      <c r="I25" s="265">
        <f t="shared" si="5"/>
        <v>64333.3</v>
      </c>
      <c r="J25" s="266">
        <f t="shared" si="5"/>
        <v>66516.2</v>
      </c>
      <c r="K25" s="266">
        <f t="shared" si="5"/>
        <v>370</v>
      </c>
      <c r="L25" s="266">
        <f t="shared" si="5"/>
        <v>66886.2</v>
      </c>
      <c r="M25" s="267">
        <f>SUM(M15:M24)</f>
        <v>67280.2</v>
      </c>
      <c r="N25" s="264">
        <f t="shared" si="5"/>
        <v>370</v>
      </c>
      <c r="O25" s="264">
        <f t="shared" si="5"/>
        <v>67650.2</v>
      </c>
      <c r="P25" s="264">
        <f t="shared" si="5"/>
        <v>67720.2</v>
      </c>
      <c r="Q25" s="264">
        <f t="shared" si="5"/>
        <v>375</v>
      </c>
      <c r="R25" s="264">
        <f t="shared" si="5"/>
        <v>68095.199999999997</v>
      </c>
      <c r="S25" s="3"/>
    </row>
    <row r="26" spans="1:19" ht="15.75" customHeight="1" thickBot="1" x14ac:dyDescent="0.3">
      <c r="A26" s="3"/>
      <c r="B26" s="268"/>
      <c r="C26" s="269" t="s">
        <v>40</v>
      </c>
      <c r="D26" s="270"/>
      <c r="E26" s="270"/>
      <c r="F26" s="271"/>
      <c r="G26" s="270"/>
      <c r="H26" s="270"/>
      <c r="I26" s="270"/>
      <c r="J26" s="272"/>
      <c r="K26" s="270"/>
      <c r="L26" s="271"/>
      <c r="M26" s="270"/>
      <c r="N26" s="270"/>
      <c r="O26" s="271"/>
      <c r="P26" s="270"/>
      <c r="Q26" s="270"/>
      <c r="R26" s="271"/>
      <c r="S26" s="3"/>
    </row>
    <row r="27" spans="1:19" x14ac:dyDescent="0.25">
      <c r="A27" s="3"/>
      <c r="B27" s="213" t="s">
        <v>7</v>
      </c>
      <c r="C27" s="214" t="s">
        <v>8</v>
      </c>
      <c r="D27" s="215" t="s">
        <v>41</v>
      </c>
      <c r="E27" s="273" t="s">
        <v>42</v>
      </c>
      <c r="F27" s="274" t="s">
        <v>43</v>
      </c>
      <c r="G27" s="218" t="s">
        <v>41</v>
      </c>
      <c r="H27" s="215" t="s">
        <v>42</v>
      </c>
      <c r="I27" s="275" t="s">
        <v>43</v>
      </c>
      <c r="J27" s="215" t="s">
        <v>41</v>
      </c>
      <c r="K27" s="273" t="s">
        <v>42</v>
      </c>
      <c r="L27" s="274" t="s">
        <v>43</v>
      </c>
      <c r="M27" s="220" t="s">
        <v>41</v>
      </c>
      <c r="N27" s="273" t="s">
        <v>42</v>
      </c>
      <c r="O27" s="274" t="s">
        <v>43</v>
      </c>
      <c r="P27" s="218" t="s">
        <v>41</v>
      </c>
      <c r="Q27" s="273" t="s">
        <v>42</v>
      </c>
      <c r="R27" s="274" t="s">
        <v>43</v>
      </c>
      <c r="S27" s="3"/>
    </row>
    <row r="28" spans="1:19" ht="15.75" thickBot="1" x14ac:dyDescent="0.3">
      <c r="A28" s="3"/>
      <c r="B28" s="221"/>
      <c r="C28" s="222"/>
      <c r="D28" s="223"/>
      <c r="E28" s="276"/>
      <c r="F28" s="277"/>
      <c r="G28" s="226"/>
      <c r="H28" s="223"/>
      <c r="I28" s="278"/>
      <c r="J28" s="223"/>
      <c r="K28" s="276"/>
      <c r="L28" s="277"/>
      <c r="M28" s="228"/>
      <c r="N28" s="276"/>
      <c r="O28" s="277"/>
      <c r="P28" s="226"/>
      <c r="Q28" s="276"/>
      <c r="R28" s="277"/>
      <c r="S28" s="3"/>
    </row>
    <row r="29" spans="1:19" x14ac:dyDescent="0.25">
      <c r="A29" s="3"/>
      <c r="B29" s="229" t="s">
        <v>44</v>
      </c>
      <c r="C29" s="230" t="s">
        <v>45</v>
      </c>
      <c r="D29" s="234">
        <v>868.2</v>
      </c>
      <c r="E29" s="232"/>
      <c r="F29" s="233">
        <f>SUM(D29+E29)</f>
        <v>868.2</v>
      </c>
      <c r="G29" s="234">
        <v>808.5</v>
      </c>
      <c r="H29" s="232">
        <f>'[12]NR 2026'!N29</f>
        <v>0</v>
      </c>
      <c r="I29" s="235">
        <f t="shared" ref="I29:I39" si="6">G29+H29</f>
        <v>808.5</v>
      </c>
      <c r="J29" s="236">
        <v>860</v>
      </c>
      <c r="K29" s="237"/>
      <c r="L29" s="238">
        <f t="shared" ref="L29:L39" si="7">J29+K29</f>
        <v>860</v>
      </c>
      <c r="M29" s="279">
        <v>880</v>
      </c>
      <c r="N29" s="279"/>
      <c r="O29" s="233">
        <f t="shared" ref="O29:O39" si="8">M29+N29</f>
        <v>880</v>
      </c>
      <c r="P29" s="279">
        <v>900</v>
      </c>
      <c r="Q29" s="279"/>
      <c r="R29" s="233">
        <f t="shared" ref="R29:R39" si="9">P29+Q29</f>
        <v>900</v>
      </c>
      <c r="S29" s="3"/>
    </row>
    <row r="30" spans="1:19" x14ac:dyDescent="0.25">
      <c r="A30" s="3"/>
      <c r="B30" s="240" t="s">
        <v>46</v>
      </c>
      <c r="C30" s="253" t="s">
        <v>47</v>
      </c>
      <c r="D30" s="234">
        <v>3896.1</v>
      </c>
      <c r="E30" s="242">
        <v>2.2999999999999998</v>
      </c>
      <c r="F30" s="233">
        <f t="shared" ref="F30:F39" si="10">SUM(D30+E30)</f>
        <v>3898.4</v>
      </c>
      <c r="G30" s="234">
        <v>3842.1</v>
      </c>
      <c r="H30" s="242">
        <f>'[12]NR 2026'!N30</f>
        <v>0</v>
      </c>
      <c r="I30" s="235">
        <f t="shared" si="6"/>
        <v>3842.1</v>
      </c>
      <c r="J30" s="243">
        <v>4139</v>
      </c>
      <c r="K30" s="280"/>
      <c r="L30" s="245">
        <f t="shared" si="7"/>
        <v>4139</v>
      </c>
      <c r="M30" s="281">
        <v>4000</v>
      </c>
      <c r="N30" s="282"/>
      <c r="O30" s="233">
        <f t="shared" si="8"/>
        <v>4000</v>
      </c>
      <c r="P30" s="281">
        <v>4050</v>
      </c>
      <c r="Q30" s="282"/>
      <c r="R30" s="233">
        <f t="shared" si="9"/>
        <v>4050</v>
      </c>
      <c r="S30" s="3"/>
    </row>
    <row r="31" spans="1:19" x14ac:dyDescent="0.25">
      <c r="A31" s="3"/>
      <c r="B31" s="240" t="s">
        <v>48</v>
      </c>
      <c r="C31" s="253" t="s">
        <v>49</v>
      </c>
      <c r="D31" s="234">
        <v>4241.3999999999996</v>
      </c>
      <c r="E31" s="242">
        <v>103.3</v>
      </c>
      <c r="F31" s="233">
        <f t="shared" si="10"/>
        <v>4344.7</v>
      </c>
      <c r="G31" s="234">
        <v>4350</v>
      </c>
      <c r="H31" s="242">
        <v>370</v>
      </c>
      <c r="I31" s="235">
        <f t="shared" si="6"/>
        <v>4720</v>
      </c>
      <c r="J31" s="243">
        <v>4250</v>
      </c>
      <c r="K31" s="280">
        <v>370</v>
      </c>
      <c r="L31" s="245">
        <f t="shared" si="7"/>
        <v>4620</v>
      </c>
      <c r="M31" s="281">
        <v>4320</v>
      </c>
      <c r="N31" s="282">
        <v>370</v>
      </c>
      <c r="O31" s="233">
        <f t="shared" si="8"/>
        <v>4690</v>
      </c>
      <c r="P31" s="281">
        <v>4340</v>
      </c>
      <c r="Q31" s="282">
        <v>375</v>
      </c>
      <c r="R31" s="233">
        <f t="shared" si="9"/>
        <v>4715</v>
      </c>
      <c r="S31" s="3"/>
    </row>
    <row r="32" spans="1:19" x14ac:dyDescent="0.25">
      <c r="A32" s="3"/>
      <c r="B32" s="240" t="s">
        <v>50</v>
      </c>
      <c r="C32" s="253" t="s">
        <v>51</v>
      </c>
      <c r="D32" s="234">
        <v>1501.7</v>
      </c>
      <c r="E32" s="232"/>
      <c r="F32" s="233">
        <f t="shared" si="10"/>
        <v>1501.7</v>
      </c>
      <c r="G32" s="234">
        <v>1780</v>
      </c>
      <c r="H32" s="232">
        <f>'[12]NR 2026'!N32</f>
        <v>0</v>
      </c>
      <c r="I32" s="235">
        <f t="shared" si="6"/>
        <v>1780</v>
      </c>
      <c r="J32" s="243">
        <v>1450</v>
      </c>
      <c r="K32" s="244"/>
      <c r="L32" s="245">
        <f t="shared" si="7"/>
        <v>1450</v>
      </c>
      <c r="M32" s="281">
        <v>1470</v>
      </c>
      <c r="N32" s="281"/>
      <c r="O32" s="233">
        <f t="shared" si="8"/>
        <v>1470</v>
      </c>
      <c r="P32" s="281">
        <v>1510</v>
      </c>
      <c r="Q32" s="281"/>
      <c r="R32" s="233">
        <f t="shared" si="9"/>
        <v>1510</v>
      </c>
      <c r="S32" s="3"/>
    </row>
    <row r="33" spans="1:19" x14ac:dyDescent="0.25">
      <c r="A33" s="3"/>
      <c r="B33" s="240" t="s">
        <v>52</v>
      </c>
      <c r="C33" s="253" t="s">
        <v>53</v>
      </c>
      <c r="D33" s="234">
        <v>38396.6</v>
      </c>
      <c r="E33" s="232">
        <v>1.1000000000000001</v>
      </c>
      <c r="F33" s="233">
        <f t="shared" si="10"/>
        <v>38397.699999999997</v>
      </c>
      <c r="G33" s="234">
        <v>36940.9</v>
      </c>
      <c r="H33" s="232">
        <f>'[12]NR 2026'!N33</f>
        <v>0</v>
      </c>
      <c r="I33" s="235">
        <f t="shared" si="6"/>
        <v>36940.9</v>
      </c>
      <c r="J33" s="243">
        <v>38075</v>
      </c>
      <c r="K33" s="244"/>
      <c r="L33" s="245">
        <f t="shared" si="7"/>
        <v>38075</v>
      </c>
      <c r="M33" s="281">
        <v>38670</v>
      </c>
      <c r="N33" s="281"/>
      <c r="O33" s="233">
        <f t="shared" si="8"/>
        <v>38670</v>
      </c>
      <c r="P33" s="281">
        <v>38880</v>
      </c>
      <c r="Q33" s="281"/>
      <c r="R33" s="233">
        <f t="shared" si="9"/>
        <v>38880</v>
      </c>
      <c r="S33" s="3"/>
    </row>
    <row r="34" spans="1:19" x14ac:dyDescent="0.25">
      <c r="A34" s="3"/>
      <c r="B34" s="240" t="s">
        <v>54</v>
      </c>
      <c r="C34" s="251" t="s">
        <v>55</v>
      </c>
      <c r="D34" s="234">
        <v>38063.5</v>
      </c>
      <c r="E34" s="232">
        <v>1.1000000000000001</v>
      </c>
      <c r="F34" s="233">
        <f t="shared" si="10"/>
        <v>38064.6</v>
      </c>
      <c r="G34" s="234">
        <v>36490.9</v>
      </c>
      <c r="H34" s="232">
        <f>'[12]NR 2026'!N34</f>
        <v>0</v>
      </c>
      <c r="I34" s="235">
        <f t="shared" si="6"/>
        <v>36490.9</v>
      </c>
      <c r="J34" s="243">
        <v>37725</v>
      </c>
      <c r="K34" s="244"/>
      <c r="L34" s="245">
        <f t="shared" si="7"/>
        <v>37725</v>
      </c>
      <c r="M34" s="281">
        <v>38320</v>
      </c>
      <c r="N34" s="281"/>
      <c r="O34" s="233">
        <f t="shared" si="8"/>
        <v>38320</v>
      </c>
      <c r="P34" s="281">
        <v>38530</v>
      </c>
      <c r="Q34" s="281"/>
      <c r="R34" s="233">
        <f t="shared" si="9"/>
        <v>38530</v>
      </c>
      <c r="S34" s="3"/>
    </row>
    <row r="35" spans="1:19" x14ac:dyDescent="0.25">
      <c r="A35" s="3"/>
      <c r="B35" s="240" t="s">
        <v>56</v>
      </c>
      <c r="C35" s="283" t="s">
        <v>57</v>
      </c>
      <c r="D35" s="234">
        <v>333.1</v>
      </c>
      <c r="E35" s="232"/>
      <c r="F35" s="233">
        <f t="shared" si="10"/>
        <v>333.1</v>
      </c>
      <c r="G35" s="234">
        <v>450</v>
      </c>
      <c r="H35" s="232">
        <f>'[12]NR 2026'!N35</f>
        <v>0</v>
      </c>
      <c r="I35" s="235">
        <f t="shared" si="6"/>
        <v>450</v>
      </c>
      <c r="J35" s="243">
        <v>350</v>
      </c>
      <c r="K35" s="244"/>
      <c r="L35" s="245">
        <f t="shared" si="7"/>
        <v>350</v>
      </c>
      <c r="M35" s="281">
        <v>350</v>
      </c>
      <c r="N35" s="281"/>
      <c r="O35" s="233">
        <f t="shared" si="8"/>
        <v>350</v>
      </c>
      <c r="P35" s="281">
        <v>350</v>
      </c>
      <c r="Q35" s="281"/>
      <c r="R35" s="233">
        <f t="shared" si="9"/>
        <v>350</v>
      </c>
      <c r="S35" s="3"/>
    </row>
    <row r="36" spans="1:19" x14ac:dyDescent="0.25">
      <c r="A36" s="3"/>
      <c r="B36" s="240" t="s">
        <v>58</v>
      </c>
      <c r="C36" s="253" t="s">
        <v>59</v>
      </c>
      <c r="D36" s="234">
        <v>12773.4</v>
      </c>
      <c r="E36" s="232">
        <v>0.4</v>
      </c>
      <c r="F36" s="233">
        <f t="shared" si="10"/>
        <v>12773.8</v>
      </c>
      <c r="G36" s="234">
        <v>12495.5</v>
      </c>
      <c r="H36" s="232">
        <f>'[12]NR 2026'!N36</f>
        <v>0</v>
      </c>
      <c r="I36" s="235">
        <f t="shared" si="6"/>
        <v>12495.5</v>
      </c>
      <c r="J36" s="243">
        <v>13244.5</v>
      </c>
      <c r="K36" s="244"/>
      <c r="L36" s="245">
        <f t="shared" si="7"/>
        <v>13244.5</v>
      </c>
      <c r="M36" s="281">
        <v>13491.9</v>
      </c>
      <c r="N36" s="281"/>
      <c r="O36" s="233">
        <f t="shared" si="8"/>
        <v>13491.9</v>
      </c>
      <c r="P36" s="281">
        <v>13561.5</v>
      </c>
      <c r="Q36" s="281"/>
      <c r="R36" s="233">
        <f t="shared" si="9"/>
        <v>13561.5</v>
      </c>
      <c r="S36" s="3"/>
    </row>
    <row r="37" spans="1:19" x14ac:dyDescent="0.25">
      <c r="A37" s="3"/>
      <c r="B37" s="240" t="s">
        <v>60</v>
      </c>
      <c r="C37" s="253" t="s">
        <v>61</v>
      </c>
      <c r="D37" s="234">
        <v>116.5</v>
      </c>
      <c r="E37" s="232"/>
      <c r="F37" s="233">
        <f t="shared" si="10"/>
        <v>116.5</v>
      </c>
      <c r="G37" s="234">
        <v>130</v>
      </c>
      <c r="H37" s="232">
        <f>'[12]NR 2026'!N37</f>
        <v>0</v>
      </c>
      <c r="I37" s="235">
        <f t="shared" si="6"/>
        <v>130</v>
      </c>
      <c r="J37" s="243">
        <v>120</v>
      </c>
      <c r="K37" s="244"/>
      <c r="L37" s="245">
        <f t="shared" si="7"/>
        <v>120</v>
      </c>
      <c r="M37" s="281">
        <v>120</v>
      </c>
      <c r="N37" s="281"/>
      <c r="O37" s="233">
        <f t="shared" si="8"/>
        <v>120</v>
      </c>
      <c r="P37" s="281">
        <v>140</v>
      </c>
      <c r="Q37" s="281"/>
      <c r="R37" s="233">
        <f t="shared" si="9"/>
        <v>140</v>
      </c>
      <c r="S37" s="3"/>
    </row>
    <row r="38" spans="1:19" x14ac:dyDescent="0.25">
      <c r="A38" s="3"/>
      <c r="B38" s="240" t="s">
        <v>62</v>
      </c>
      <c r="C38" s="253" t="s">
        <v>63</v>
      </c>
      <c r="D38" s="234">
        <v>2071.3000000000002</v>
      </c>
      <c r="E38" s="232"/>
      <c r="F38" s="233">
        <f t="shared" si="10"/>
        <v>2071.3000000000002</v>
      </c>
      <c r="G38" s="234">
        <v>1336.3</v>
      </c>
      <c r="H38" s="232">
        <f>'[12]NR 2026'!N38</f>
        <v>0</v>
      </c>
      <c r="I38" s="235">
        <f t="shared" si="6"/>
        <v>1336.3</v>
      </c>
      <c r="J38" s="243">
        <v>1731.8</v>
      </c>
      <c r="K38" s="244"/>
      <c r="L38" s="245">
        <f t="shared" si="7"/>
        <v>1731.8</v>
      </c>
      <c r="M38" s="281">
        <v>1731.8</v>
      </c>
      <c r="N38" s="281"/>
      <c r="O38" s="233">
        <f t="shared" si="8"/>
        <v>1731.8</v>
      </c>
      <c r="P38" s="281">
        <v>1731.8</v>
      </c>
      <c r="Q38" s="281"/>
      <c r="R38" s="233">
        <f t="shared" si="9"/>
        <v>1731.8</v>
      </c>
      <c r="S38" s="3"/>
    </row>
    <row r="39" spans="1:19" ht="15.75" thickBot="1" x14ac:dyDescent="0.3">
      <c r="A39" s="3"/>
      <c r="B39" s="374" t="s">
        <v>64</v>
      </c>
      <c r="C39" s="284" t="s">
        <v>65</v>
      </c>
      <c r="D39" s="234">
        <v>2984.3</v>
      </c>
      <c r="E39" s="232"/>
      <c r="F39" s="233">
        <f t="shared" si="10"/>
        <v>2984.3</v>
      </c>
      <c r="G39" s="234">
        <v>2280</v>
      </c>
      <c r="H39" s="232">
        <f>'[12]NR 2026'!N39</f>
        <v>0</v>
      </c>
      <c r="I39" s="257">
        <f t="shared" si="6"/>
        <v>2280</v>
      </c>
      <c r="J39" s="243">
        <v>2645.9</v>
      </c>
      <c r="K39" s="244"/>
      <c r="L39" s="245">
        <f t="shared" si="7"/>
        <v>2645.9</v>
      </c>
      <c r="M39" s="285">
        <v>2596.5</v>
      </c>
      <c r="N39" s="285"/>
      <c r="O39" s="260">
        <f t="shared" si="8"/>
        <v>2596.5</v>
      </c>
      <c r="P39" s="285">
        <v>2606.9</v>
      </c>
      <c r="Q39" s="285"/>
      <c r="R39" s="260">
        <f t="shared" si="9"/>
        <v>2606.9</v>
      </c>
      <c r="S39" s="3"/>
    </row>
    <row r="40" spans="1:19" ht="15.75" thickBot="1" x14ac:dyDescent="0.3">
      <c r="A40" s="3"/>
      <c r="B40" s="262" t="s">
        <v>66</v>
      </c>
      <c r="C40" s="286" t="s">
        <v>67</v>
      </c>
      <c r="D40" s="287">
        <f>SUM(D29:D33)+SUM(D36:D39)</f>
        <v>66849.5</v>
      </c>
      <c r="E40" s="287">
        <f>SUM(E29:E33)+SUM(E36:E39)</f>
        <v>107.1</v>
      </c>
      <c r="F40" s="288">
        <f>SUM(F36:F39)+SUM(F29:F33)</f>
        <v>66956.599999999991</v>
      </c>
      <c r="G40" s="287">
        <f>SUM(G29:G33)+SUM(G36:G39)</f>
        <v>63963.3</v>
      </c>
      <c r="H40" s="287">
        <f>SUM(H29:H33)+SUM(H36:H39)</f>
        <v>370</v>
      </c>
      <c r="I40" s="289">
        <f>SUM(I36:I39)+SUM(I29:I33)</f>
        <v>64333.3</v>
      </c>
      <c r="J40" s="290">
        <f>SUM(J29:J33,J36:J39)</f>
        <v>66516.2</v>
      </c>
      <c r="K40" s="291">
        <f>SUM(K29:K39)</f>
        <v>370</v>
      </c>
      <c r="L40" s="290">
        <f>SUM(L36:L39)+SUM(L29:L33)</f>
        <v>66886.2</v>
      </c>
      <c r="M40" s="287">
        <f>SUM(M29:M33)+SUM(M36:M39)</f>
        <v>67280.2</v>
      </c>
      <c r="N40" s="287">
        <f>SUM(N29:N33)+SUM(N36:N39)</f>
        <v>370</v>
      </c>
      <c r="O40" s="288">
        <f>SUM(O36:O39)+SUM(O29:O33)</f>
        <v>67650.2</v>
      </c>
      <c r="P40" s="287">
        <f>SUM(P29:P33)+SUM(P36:P39)</f>
        <v>67720.2</v>
      </c>
      <c r="Q40" s="287">
        <f>SUM(Q29:Q33)+SUM(Q36:Q39)</f>
        <v>375</v>
      </c>
      <c r="R40" s="288">
        <f>SUM(R36:R39)+SUM(R29:R33)</f>
        <v>68095.199999999997</v>
      </c>
      <c r="S40" s="3"/>
    </row>
    <row r="41" spans="1:19" ht="19.5" thickBot="1" x14ac:dyDescent="0.35">
      <c r="A41" s="3"/>
      <c r="B41" s="292" t="s">
        <v>68</v>
      </c>
      <c r="C41" s="293" t="s">
        <v>69</v>
      </c>
      <c r="D41" s="294">
        <f t="shared" ref="D41:R41" si="11">D25-D40</f>
        <v>279.19999999999709</v>
      </c>
      <c r="E41" s="294">
        <f t="shared" si="11"/>
        <v>264.39999999999998</v>
      </c>
      <c r="F41" s="295">
        <f t="shared" si="11"/>
        <v>543.60000000000582</v>
      </c>
      <c r="G41" s="296">
        <f t="shared" si="11"/>
        <v>0</v>
      </c>
      <c r="H41" s="296">
        <f t="shared" si="11"/>
        <v>0</v>
      </c>
      <c r="I41" s="297">
        <f t="shared" si="11"/>
        <v>0</v>
      </c>
      <c r="J41" s="294">
        <f t="shared" si="11"/>
        <v>0</v>
      </c>
      <c r="K41" s="294">
        <f t="shared" si="11"/>
        <v>0</v>
      </c>
      <c r="L41" s="295">
        <f t="shared" si="11"/>
        <v>0</v>
      </c>
      <c r="M41" s="298">
        <f t="shared" si="11"/>
        <v>0</v>
      </c>
      <c r="N41" s="294">
        <f t="shared" si="11"/>
        <v>0</v>
      </c>
      <c r="O41" s="295">
        <f t="shared" si="11"/>
        <v>0</v>
      </c>
      <c r="P41" s="294">
        <f t="shared" si="11"/>
        <v>0</v>
      </c>
      <c r="Q41" s="294">
        <f t="shared" si="11"/>
        <v>0</v>
      </c>
      <c r="R41" s="295">
        <f t="shared" si="11"/>
        <v>0</v>
      </c>
      <c r="S41" s="3"/>
    </row>
    <row r="42" spans="1:19" ht="15.75" thickBot="1" x14ac:dyDescent="0.3">
      <c r="A42" s="3"/>
      <c r="B42" s="299" t="s">
        <v>70</v>
      </c>
      <c r="C42" s="300" t="s">
        <v>71</v>
      </c>
      <c r="D42" s="301"/>
      <c r="E42" s="302"/>
      <c r="F42" s="303">
        <f>F41-D16</f>
        <v>-8356.3999999999942</v>
      </c>
      <c r="G42" s="301"/>
      <c r="H42" s="304"/>
      <c r="I42" s="305">
        <f>I41-G16</f>
        <v>-9053.7000000000007</v>
      </c>
      <c r="J42" s="306"/>
      <c r="K42" s="304"/>
      <c r="L42" s="303">
        <f>L41-J16</f>
        <v>-9249</v>
      </c>
      <c r="M42" s="307"/>
      <c r="N42" s="304"/>
      <c r="O42" s="303">
        <f>O41-M16</f>
        <v>-9150</v>
      </c>
      <c r="P42" s="301"/>
      <c r="Q42" s="304"/>
      <c r="R42" s="303">
        <f>R41-P16</f>
        <v>-9200</v>
      </c>
      <c r="S42" s="3"/>
    </row>
    <row r="43" spans="1:19" ht="8.25" customHeight="1" thickBot="1" x14ac:dyDescent="0.3">
      <c r="A43" s="3"/>
      <c r="B43" s="308"/>
      <c r="C43" s="309"/>
      <c r="D43" s="3"/>
      <c r="E43" s="310"/>
      <c r="F43" s="310"/>
      <c r="G43" s="3"/>
      <c r="H43" s="310"/>
      <c r="I43" s="310"/>
      <c r="J43" s="310"/>
      <c r="K43" s="310"/>
      <c r="L43" s="3"/>
      <c r="M43" s="3"/>
      <c r="N43" s="3"/>
      <c r="O43" s="3"/>
      <c r="P43" s="3"/>
      <c r="Q43" s="3"/>
      <c r="R43" s="3"/>
      <c r="S43" s="3"/>
    </row>
    <row r="44" spans="1:19" ht="15.75" customHeight="1" x14ac:dyDescent="0.25">
      <c r="A44" s="3"/>
      <c r="B44" s="308"/>
      <c r="C44" s="311" t="s">
        <v>72</v>
      </c>
      <c r="D44" s="312" t="s">
        <v>73</v>
      </c>
      <c r="E44" s="310"/>
      <c r="F44" s="313"/>
      <c r="G44" s="312" t="s">
        <v>74</v>
      </c>
      <c r="H44" s="310"/>
      <c r="I44" s="310"/>
      <c r="J44" s="312" t="s">
        <v>75</v>
      </c>
      <c r="K44" s="310"/>
      <c r="L44" s="310"/>
      <c r="M44" s="312" t="s">
        <v>76</v>
      </c>
      <c r="N44" s="3"/>
      <c r="O44" s="3"/>
      <c r="P44" s="312" t="s">
        <v>76</v>
      </c>
      <c r="Q44" s="3"/>
      <c r="R44" s="3"/>
      <c r="S44" s="3"/>
    </row>
    <row r="45" spans="1:19" ht="15.75" thickBot="1" x14ac:dyDescent="0.3">
      <c r="A45" s="3"/>
      <c r="B45" s="308"/>
      <c r="C45" s="314"/>
      <c r="D45" s="315">
        <v>887.6</v>
      </c>
      <c r="E45" s="310"/>
      <c r="F45" s="313"/>
      <c r="G45" s="315">
        <v>967.8</v>
      </c>
      <c r="H45" s="316"/>
      <c r="I45" s="316"/>
      <c r="J45" s="315">
        <v>967.8</v>
      </c>
      <c r="K45" s="316"/>
      <c r="L45" s="316"/>
      <c r="M45" s="315">
        <v>967.8</v>
      </c>
      <c r="N45" s="3"/>
      <c r="O45" s="3"/>
      <c r="P45" s="315">
        <v>967.8</v>
      </c>
      <c r="Q45" s="3"/>
      <c r="R45" s="3"/>
      <c r="S45" s="3"/>
    </row>
    <row r="46" spans="1:19" ht="8.25" customHeight="1" thickBot="1" x14ac:dyDescent="0.3">
      <c r="A46" s="3"/>
      <c r="B46" s="308"/>
      <c r="C46" s="309"/>
      <c r="D46" s="310"/>
      <c r="E46" s="310"/>
      <c r="F46" s="313"/>
      <c r="G46" s="310"/>
      <c r="H46" s="310"/>
      <c r="I46" s="313"/>
      <c r="J46" s="313"/>
      <c r="K46" s="313"/>
      <c r="L46" s="3"/>
      <c r="M46" s="3"/>
      <c r="N46" s="3"/>
      <c r="O46" s="3"/>
      <c r="P46" s="3"/>
      <c r="Q46" s="3"/>
      <c r="R46" s="3"/>
      <c r="S46" s="3"/>
    </row>
    <row r="47" spans="1:19" ht="37.5" customHeight="1" thickBot="1" x14ac:dyDescent="0.3">
      <c r="A47" s="3"/>
      <c r="B47" s="308"/>
      <c r="C47" s="311" t="s">
        <v>77</v>
      </c>
      <c r="D47" s="145" t="s">
        <v>78</v>
      </c>
      <c r="E47" s="317" t="s">
        <v>79</v>
      </c>
      <c r="F47" s="313"/>
      <c r="G47" s="145" t="s">
        <v>78</v>
      </c>
      <c r="H47" s="317" t="s">
        <v>79</v>
      </c>
      <c r="I47" s="3"/>
      <c r="J47" s="145" t="s">
        <v>78</v>
      </c>
      <c r="K47" s="317" t="s">
        <v>79</v>
      </c>
      <c r="L47" s="318"/>
      <c r="M47" s="145" t="s">
        <v>78</v>
      </c>
      <c r="N47" s="317" t="s">
        <v>79</v>
      </c>
      <c r="O47" s="3"/>
      <c r="P47" s="145" t="s">
        <v>78</v>
      </c>
      <c r="Q47" s="317" t="s">
        <v>79</v>
      </c>
      <c r="R47" s="3"/>
      <c r="S47" s="3"/>
    </row>
    <row r="48" spans="1:19" ht="15.75" thickBot="1" x14ac:dyDescent="0.3">
      <c r="A48" s="3"/>
      <c r="B48" s="319"/>
      <c r="C48" s="320"/>
      <c r="D48" s="321">
        <v>0</v>
      </c>
      <c r="E48" s="322">
        <v>0</v>
      </c>
      <c r="F48" s="313"/>
      <c r="G48" s="321">
        <v>0</v>
      </c>
      <c r="H48" s="322">
        <v>0</v>
      </c>
      <c r="I48" s="3"/>
      <c r="J48" s="321">
        <v>0</v>
      </c>
      <c r="K48" s="322">
        <v>0</v>
      </c>
      <c r="L48" s="316"/>
      <c r="M48" s="321">
        <v>0</v>
      </c>
      <c r="N48" s="322">
        <v>0</v>
      </c>
      <c r="O48" s="3"/>
      <c r="P48" s="321">
        <v>0</v>
      </c>
      <c r="Q48" s="322">
        <v>0</v>
      </c>
      <c r="R48" s="3"/>
      <c r="S48" s="3"/>
    </row>
    <row r="49" spans="1:19" x14ac:dyDescent="0.25">
      <c r="A49" s="3"/>
      <c r="B49" s="319"/>
      <c r="C49" s="309"/>
      <c r="D49" s="310"/>
      <c r="E49" s="310"/>
      <c r="F49" s="313"/>
      <c r="G49" s="310"/>
      <c r="H49" s="310"/>
      <c r="I49" s="313"/>
      <c r="J49" s="313"/>
      <c r="K49" s="313"/>
      <c r="L49" s="3"/>
      <c r="M49" s="3"/>
      <c r="N49" s="3"/>
      <c r="O49" s="3"/>
      <c r="P49" s="3"/>
      <c r="Q49" s="3"/>
      <c r="R49" s="3"/>
      <c r="S49" s="3"/>
    </row>
    <row r="50" spans="1:19" x14ac:dyDescent="0.25">
      <c r="A50" s="3"/>
      <c r="B50" s="319"/>
      <c r="C50" s="323" t="s">
        <v>80</v>
      </c>
      <c r="D50" s="324" t="s">
        <v>81</v>
      </c>
      <c r="E50" s="310"/>
      <c r="F50" s="3"/>
      <c r="G50" s="324" t="s">
        <v>82</v>
      </c>
      <c r="H50" s="3"/>
      <c r="I50" s="3"/>
      <c r="J50" s="324" t="s">
        <v>83</v>
      </c>
      <c r="K50" s="3"/>
      <c r="L50" s="325"/>
      <c r="M50" s="324" t="s">
        <v>84</v>
      </c>
      <c r="N50" s="325"/>
      <c r="O50" s="325"/>
      <c r="P50" s="324" t="s">
        <v>85</v>
      </c>
      <c r="Q50" s="3"/>
      <c r="R50" s="3"/>
      <c r="S50" s="3"/>
    </row>
    <row r="51" spans="1:19" x14ac:dyDescent="0.25">
      <c r="A51" s="3"/>
      <c r="B51" s="319"/>
      <c r="C51" s="326" t="s">
        <v>86</v>
      </c>
      <c r="D51" s="327"/>
      <c r="E51" s="310"/>
      <c r="F51" s="3"/>
      <c r="G51" s="327"/>
      <c r="H51" s="3"/>
      <c r="I51" s="3"/>
      <c r="J51" s="327"/>
      <c r="K51" s="3"/>
      <c r="L51" s="328"/>
      <c r="M51" s="327"/>
      <c r="N51" s="328"/>
      <c r="O51" s="328"/>
      <c r="P51" s="327"/>
      <c r="Q51" s="3"/>
      <c r="R51" s="3"/>
      <c r="S51" s="3"/>
    </row>
    <row r="52" spans="1:19" x14ac:dyDescent="0.25">
      <c r="A52" s="3"/>
      <c r="B52" s="319"/>
      <c r="C52" s="326" t="s">
        <v>87</v>
      </c>
      <c r="D52" s="327">
        <v>2591.8000000000002</v>
      </c>
      <c r="E52" s="310"/>
      <c r="F52" s="3"/>
      <c r="G52" s="327">
        <v>1291.8</v>
      </c>
      <c r="H52" s="3"/>
      <c r="I52" s="3"/>
      <c r="J52" s="327">
        <v>1541.8</v>
      </c>
      <c r="K52" s="3"/>
      <c r="L52" s="328"/>
      <c r="M52" s="327">
        <v>850</v>
      </c>
      <c r="N52" s="328"/>
      <c r="O52" s="328"/>
      <c r="P52" s="327">
        <v>600</v>
      </c>
      <c r="Q52" s="3"/>
      <c r="R52" s="3"/>
      <c r="S52" s="3"/>
    </row>
    <row r="53" spans="1:19" x14ac:dyDescent="0.25">
      <c r="A53" s="3"/>
      <c r="B53" s="319"/>
      <c r="C53" s="326" t="s">
        <v>88</v>
      </c>
      <c r="D53" s="327">
        <v>238.6</v>
      </c>
      <c r="E53" s="310"/>
      <c r="F53" s="3"/>
      <c r="G53" s="327">
        <v>384.2</v>
      </c>
      <c r="H53" s="3"/>
      <c r="I53" s="3"/>
      <c r="J53" s="327">
        <v>484.2</v>
      </c>
      <c r="K53" s="3"/>
      <c r="L53" s="328"/>
      <c r="M53" s="327">
        <v>320</v>
      </c>
      <c r="N53" s="328"/>
      <c r="O53" s="328"/>
      <c r="P53" s="327">
        <v>290</v>
      </c>
      <c r="Q53" s="3"/>
      <c r="R53" s="3"/>
      <c r="S53" s="3"/>
    </row>
    <row r="54" spans="1:19" x14ac:dyDescent="0.25">
      <c r="A54" s="3"/>
      <c r="B54" s="319"/>
      <c r="C54" s="326" t="s">
        <v>89</v>
      </c>
      <c r="D54" s="327">
        <v>420.8</v>
      </c>
      <c r="E54" s="310"/>
      <c r="F54" s="3"/>
      <c r="G54" s="327">
        <v>420.8</v>
      </c>
      <c r="H54" s="3"/>
      <c r="I54" s="3"/>
      <c r="J54" s="327">
        <v>420.8</v>
      </c>
      <c r="K54" s="3"/>
      <c r="L54" s="328"/>
      <c r="M54" s="327">
        <v>420</v>
      </c>
      <c r="N54" s="328"/>
      <c r="O54" s="328"/>
      <c r="P54" s="327">
        <v>400</v>
      </c>
      <c r="Q54" s="3"/>
      <c r="R54" s="3"/>
      <c r="S54" s="3"/>
    </row>
    <row r="55" spans="1:19" x14ac:dyDescent="0.25">
      <c r="A55" s="3"/>
      <c r="B55" s="319"/>
      <c r="C55" s="329" t="s">
        <v>90</v>
      </c>
      <c r="D55" s="327">
        <v>261.89999999999998</v>
      </c>
      <c r="E55" s="310"/>
      <c r="F55" s="3"/>
      <c r="G55" s="327">
        <v>171.9</v>
      </c>
      <c r="H55" s="3"/>
      <c r="I55" s="3"/>
      <c r="J55" s="327">
        <v>131.9</v>
      </c>
      <c r="K55" s="3"/>
      <c r="L55" s="328"/>
      <c r="M55" s="327">
        <v>210</v>
      </c>
      <c r="N55" s="328"/>
      <c r="O55" s="328"/>
      <c r="P55" s="327">
        <v>180</v>
      </c>
      <c r="Q55" s="3"/>
      <c r="R55" s="3"/>
      <c r="S55" s="3"/>
    </row>
    <row r="56" spans="1:19" ht="10.5" customHeight="1" x14ac:dyDescent="0.25">
      <c r="A56" s="3"/>
      <c r="B56" s="319"/>
      <c r="C56" s="309"/>
      <c r="D56" s="310"/>
      <c r="E56" s="310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3"/>
      <c r="B57" s="319"/>
      <c r="C57" s="323" t="s">
        <v>112</v>
      </c>
      <c r="D57" s="324" t="s">
        <v>81</v>
      </c>
      <c r="E57" s="310"/>
      <c r="F57" s="313"/>
      <c r="G57" s="324" t="s">
        <v>92</v>
      </c>
      <c r="H57" s="310"/>
      <c r="I57" s="313"/>
      <c r="J57" s="324" t="s">
        <v>83</v>
      </c>
      <c r="K57" s="313"/>
      <c r="L57" s="3"/>
      <c r="M57" s="324" t="s">
        <v>84</v>
      </c>
      <c r="N57" s="325"/>
      <c r="O57" s="325"/>
      <c r="P57" s="324" t="s">
        <v>85</v>
      </c>
      <c r="Q57" s="3"/>
      <c r="R57" s="3"/>
      <c r="S57" s="3"/>
    </row>
    <row r="58" spans="1:19" x14ac:dyDescent="0.25">
      <c r="A58" s="3"/>
      <c r="B58" s="319"/>
      <c r="C58" s="415" t="s">
        <v>91</v>
      </c>
      <c r="D58" s="330">
        <v>72</v>
      </c>
      <c r="E58" s="310"/>
      <c r="F58" s="313"/>
      <c r="G58" s="330">
        <v>72</v>
      </c>
      <c r="H58" s="310"/>
      <c r="I58" s="313"/>
      <c r="J58" s="330">
        <v>72</v>
      </c>
      <c r="K58" s="313"/>
      <c r="L58" s="3"/>
      <c r="M58" s="330">
        <v>72</v>
      </c>
      <c r="N58" s="3"/>
      <c r="O58" s="3"/>
      <c r="P58" s="330">
        <v>72</v>
      </c>
      <c r="Q58" s="3"/>
      <c r="R58" s="3"/>
      <c r="S58" s="3"/>
    </row>
    <row r="59" spans="1:19" x14ac:dyDescent="0.25">
      <c r="B59" s="319"/>
      <c r="C59" s="416" t="s">
        <v>113</v>
      </c>
      <c r="D59" s="330"/>
      <c r="E59" s="310"/>
      <c r="F59" s="313"/>
      <c r="G59" s="330"/>
      <c r="H59" s="310"/>
      <c r="I59" s="313"/>
      <c r="J59" s="330">
        <v>17</v>
      </c>
      <c r="K59" s="313"/>
      <c r="L59" s="3"/>
      <c r="M59" s="330">
        <v>17</v>
      </c>
      <c r="N59" s="3"/>
      <c r="O59" s="3"/>
      <c r="P59" s="330">
        <v>17</v>
      </c>
      <c r="Q59" s="3"/>
      <c r="R59" s="3"/>
      <c r="S59" s="3"/>
    </row>
    <row r="60" spans="1:19" s="3" customFormat="1" x14ac:dyDescent="0.25">
      <c r="B60" s="319"/>
      <c r="C60" s="417"/>
      <c r="D60" s="367"/>
      <c r="E60" s="316"/>
      <c r="F60" s="310"/>
      <c r="G60" s="313"/>
      <c r="H60" s="316"/>
      <c r="I60" s="313"/>
      <c r="K60" s="316"/>
      <c r="N60" s="316"/>
    </row>
    <row r="61" spans="1:19" s="3" customFormat="1" x14ac:dyDescent="0.25">
      <c r="B61" s="319"/>
      <c r="C61" s="418" t="s">
        <v>114</v>
      </c>
      <c r="D61" s="324" t="s">
        <v>81</v>
      </c>
      <c r="E61" s="316"/>
      <c r="F61" s="310"/>
      <c r="G61" s="324" t="s">
        <v>92</v>
      </c>
      <c r="H61" s="310"/>
      <c r="I61" s="313"/>
      <c r="J61" s="324" t="s">
        <v>83</v>
      </c>
      <c r="K61" s="313"/>
      <c r="M61" s="324" t="s">
        <v>84</v>
      </c>
      <c r="N61" s="325"/>
      <c r="O61" s="325"/>
      <c r="P61" s="324" t="s">
        <v>85</v>
      </c>
    </row>
    <row r="62" spans="1:19" s="3" customFormat="1" x14ac:dyDescent="0.25">
      <c r="B62" s="319"/>
      <c r="C62" s="419" t="s">
        <v>115</v>
      </c>
      <c r="D62" s="420">
        <v>0</v>
      </c>
      <c r="E62" s="316"/>
      <c r="F62" s="310"/>
      <c r="G62" s="420">
        <v>0</v>
      </c>
      <c r="H62" s="316"/>
      <c r="I62" s="313"/>
      <c r="J62" s="420">
        <v>5575</v>
      </c>
      <c r="K62" s="316"/>
      <c r="M62" s="420">
        <v>5621.5</v>
      </c>
      <c r="N62" s="316"/>
      <c r="P62" s="420">
        <v>5658.5</v>
      </c>
    </row>
    <row r="63" spans="1:19" s="3" customFormat="1" x14ac:dyDescent="0.25">
      <c r="B63" s="319"/>
      <c r="C63" s="419" t="s">
        <v>116</v>
      </c>
      <c r="D63" s="420">
        <v>0</v>
      </c>
      <c r="E63" s="316"/>
      <c r="F63" s="310"/>
      <c r="G63" s="420">
        <v>0</v>
      </c>
      <c r="H63" s="316"/>
      <c r="I63" s="313"/>
      <c r="J63" s="420">
        <v>2056.3000000000002</v>
      </c>
      <c r="K63" s="316"/>
      <c r="M63" s="420">
        <v>2091.6999999999998</v>
      </c>
      <c r="N63" s="316"/>
      <c r="P63" s="420">
        <v>2104.3000000000002</v>
      </c>
    </row>
    <row r="64" spans="1:19" s="3" customFormat="1" x14ac:dyDescent="0.25">
      <c r="B64" s="319"/>
      <c r="C64" s="419" t="s">
        <v>117</v>
      </c>
      <c r="D64" s="420">
        <v>0</v>
      </c>
      <c r="E64" s="316"/>
      <c r="F64" s="310"/>
      <c r="G64" s="420">
        <v>0</v>
      </c>
      <c r="H64" s="316"/>
      <c r="I64" s="313"/>
      <c r="J64" s="420">
        <v>0</v>
      </c>
      <c r="K64" s="316"/>
      <c r="M64" s="420">
        <v>0</v>
      </c>
      <c r="N64" s="316"/>
      <c r="P64" s="420">
        <v>0</v>
      </c>
    </row>
    <row r="65" spans="1:19" s="3" customFormat="1" x14ac:dyDescent="0.25">
      <c r="B65" s="319"/>
      <c r="C65" s="419" t="s">
        <v>118</v>
      </c>
      <c r="D65" s="420">
        <v>0</v>
      </c>
      <c r="E65" s="316"/>
      <c r="F65" s="310"/>
      <c r="G65" s="420">
        <v>0</v>
      </c>
      <c r="H65" s="316"/>
      <c r="I65" s="313"/>
      <c r="J65" s="420">
        <v>55.7</v>
      </c>
      <c r="K65" s="316"/>
      <c r="M65" s="420">
        <v>56.8</v>
      </c>
      <c r="N65" s="316"/>
      <c r="P65" s="420">
        <v>57.2</v>
      </c>
    </row>
    <row r="66" spans="1:19" s="3" customFormat="1" x14ac:dyDescent="0.25">
      <c r="B66" s="319"/>
      <c r="C66" s="419" t="s">
        <v>119</v>
      </c>
      <c r="D66" s="421">
        <f>SUM(D67,D68,D69,D70)</f>
        <v>0</v>
      </c>
      <c r="E66" s="316"/>
      <c r="F66" s="310"/>
      <c r="G66" s="421">
        <f>SUM(G67:G70)</f>
        <v>0</v>
      </c>
      <c r="H66" s="316"/>
      <c r="I66" s="313"/>
      <c r="J66" s="421">
        <f>SUM(J67:J70)</f>
        <v>660</v>
      </c>
      <c r="K66" s="316"/>
      <c r="M66" s="421">
        <f>SUM(M67:M70)</f>
        <v>680</v>
      </c>
      <c r="N66" s="316"/>
      <c r="P66" s="421">
        <f>SUM(P67:P70)</f>
        <v>680</v>
      </c>
    </row>
    <row r="67" spans="1:19" s="3" customFormat="1" x14ac:dyDescent="0.25">
      <c r="B67" s="319"/>
      <c r="C67" s="422" t="s">
        <v>120</v>
      </c>
      <c r="D67" s="420">
        <v>0</v>
      </c>
      <c r="E67" s="316"/>
      <c r="F67" s="310"/>
      <c r="G67" s="420">
        <v>0</v>
      </c>
      <c r="H67" s="316"/>
      <c r="I67" s="313"/>
      <c r="J67" s="420">
        <v>300</v>
      </c>
      <c r="K67" s="316"/>
      <c r="M67" s="420">
        <v>320</v>
      </c>
      <c r="N67" s="316"/>
      <c r="P67" s="420">
        <v>320</v>
      </c>
    </row>
    <row r="68" spans="1:19" s="3" customFormat="1" x14ac:dyDescent="0.25">
      <c r="B68" s="319"/>
      <c r="C68" s="422" t="s">
        <v>121</v>
      </c>
      <c r="D68" s="420">
        <v>0</v>
      </c>
      <c r="E68" s="316"/>
      <c r="F68" s="310"/>
      <c r="G68" s="420">
        <v>0</v>
      </c>
      <c r="H68" s="316"/>
      <c r="I68" s="313"/>
      <c r="J68" s="420">
        <v>60</v>
      </c>
      <c r="K68" s="316"/>
      <c r="M68" s="420">
        <v>60</v>
      </c>
      <c r="N68" s="316"/>
      <c r="P68" s="420">
        <v>60</v>
      </c>
    </row>
    <row r="69" spans="1:19" s="3" customFormat="1" x14ac:dyDescent="0.25">
      <c r="B69" s="319"/>
      <c r="C69" s="422" t="s">
        <v>122</v>
      </c>
      <c r="D69" s="420">
        <v>0</v>
      </c>
      <c r="E69" s="316"/>
      <c r="F69" s="310"/>
      <c r="G69" s="420">
        <v>0</v>
      </c>
      <c r="H69" s="316"/>
      <c r="I69" s="313"/>
      <c r="J69" s="420">
        <v>15</v>
      </c>
      <c r="K69" s="316"/>
      <c r="M69" s="420">
        <v>15</v>
      </c>
      <c r="N69" s="316"/>
      <c r="P69" s="420">
        <v>15</v>
      </c>
    </row>
    <row r="70" spans="1:19" s="3" customFormat="1" x14ac:dyDescent="0.25">
      <c r="B70" s="319"/>
      <c r="C70" s="422" t="s">
        <v>123</v>
      </c>
      <c r="D70" s="420">
        <v>0</v>
      </c>
      <c r="E70" s="316"/>
      <c r="F70" s="310"/>
      <c r="G70" s="420">
        <v>0</v>
      </c>
      <c r="H70" s="316"/>
      <c r="I70" s="313"/>
      <c r="J70" s="420">
        <v>285</v>
      </c>
      <c r="K70" s="316"/>
      <c r="M70" s="420">
        <v>285</v>
      </c>
      <c r="N70" s="316"/>
      <c r="P70" s="420">
        <v>285</v>
      </c>
    </row>
    <row r="71" spans="1:19" s="3" customFormat="1" x14ac:dyDescent="0.25">
      <c r="B71" s="319"/>
      <c r="C71" s="309" t="s">
        <v>124</v>
      </c>
      <c r="D71" s="310">
        <f>SUM(D62:D66)</f>
        <v>0</v>
      </c>
      <c r="E71" s="316"/>
      <c r="F71" s="310"/>
      <c r="G71" s="310">
        <f>SUM(G62:G66)</f>
        <v>0</v>
      </c>
      <c r="H71" s="316"/>
      <c r="I71" s="313"/>
      <c r="J71" s="310">
        <f>SUM(J62:J66)</f>
        <v>8347</v>
      </c>
      <c r="K71" s="316"/>
      <c r="M71" s="310">
        <f>SUM(M62:M66)</f>
        <v>8450</v>
      </c>
      <c r="N71" s="316"/>
      <c r="P71" s="310">
        <f>SUM(P62:P66)</f>
        <v>8500</v>
      </c>
    </row>
    <row r="72" spans="1:19" s="3" customFormat="1" x14ac:dyDescent="0.25">
      <c r="B72" s="331" t="s">
        <v>93</v>
      </c>
      <c r="C72" s="309"/>
      <c r="D72" s="310"/>
      <c r="E72" s="310"/>
      <c r="F72" s="313"/>
      <c r="G72" s="310"/>
      <c r="H72" s="310"/>
      <c r="I72" s="313"/>
      <c r="J72" s="313"/>
      <c r="K72" s="313"/>
    </row>
    <row r="73" spans="1:19" x14ac:dyDescent="0.25">
      <c r="A73" s="3"/>
      <c r="C73" s="332"/>
      <c r="D73" s="333"/>
      <c r="E73" s="333"/>
      <c r="F73" s="333"/>
      <c r="G73" s="333"/>
      <c r="H73" s="333"/>
      <c r="I73" s="333"/>
      <c r="J73" s="333"/>
      <c r="K73" s="333"/>
      <c r="L73" s="334"/>
      <c r="M73" s="334"/>
      <c r="N73" s="334"/>
      <c r="O73" s="334"/>
      <c r="P73" s="334"/>
      <c r="Q73" s="334"/>
      <c r="R73" s="335"/>
      <c r="S73" s="3"/>
    </row>
    <row r="74" spans="1:19" x14ac:dyDescent="0.25">
      <c r="A74" s="3"/>
      <c r="B74" s="336"/>
      <c r="G74"/>
      <c r="R74" s="337"/>
      <c r="S74" s="3"/>
    </row>
    <row r="75" spans="1:19" x14ac:dyDescent="0.25">
      <c r="A75" s="3"/>
      <c r="B75" s="338"/>
      <c r="C75" s="339"/>
      <c r="D75" s="339"/>
      <c r="E75" s="339"/>
      <c r="F75" s="339"/>
      <c r="G75" s="339"/>
      <c r="H75" s="339"/>
      <c r="I75" s="339"/>
      <c r="J75" s="339"/>
      <c r="K75" s="339"/>
      <c r="R75" s="337"/>
      <c r="S75" s="3"/>
    </row>
    <row r="76" spans="1:19" x14ac:dyDescent="0.25">
      <c r="A76" s="3"/>
      <c r="B76" s="338"/>
      <c r="C76" s="339"/>
      <c r="D76" s="339"/>
      <c r="E76" s="339"/>
      <c r="F76" s="339"/>
      <c r="G76" s="339"/>
      <c r="H76" s="339"/>
      <c r="I76" s="339"/>
      <c r="J76" s="339"/>
      <c r="K76" s="339"/>
      <c r="R76" s="337"/>
      <c r="S76" s="3"/>
    </row>
    <row r="77" spans="1:19" x14ac:dyDescent="0.25">
      <c r="A77" s="3"/>
      <c r="B77" s="338"/>
      <c r="C77" s="339"/>
      <c r="D77" s="339"/>
      <c r="E77" s="339"/>
      <c r="F77" s="339"/>
      <c r="G77" s="339"/>
      <c r="H77" s="339"/>
      <c r="I77" s="339"/>
      <c r="J77" s="339"/>
      <c r="K77" s="339"/>
      <c r="R77" s="337"/>
      <c r="S77" s="3"/>
    </row>
    <row r="78" spans="1:19" x14ac:dyDescent="0.25">
      <c r="A78" s="3"/>
      <c r="B78" s="338"/>
      <c r="C78" s="339"/>
      <c r="D78" s="339"/>
      <c r="E78" s="339"/>
      <c r="F78" s="339"/>
      <c r="G78" s="339"/>
      <c r="H78" s="339"/>
      <c r="I78" s="339"/>
      <c r="J78" s="339"/>
      <c r="K78" s="339"/>
      <c r="R78" s="337"/>
      <c r="S78" s="3"/>
    </row>
    <row r="79" spans="1:19" x14ac:dyDescent="0.25">
      <c r="A79" s="3"/>
      <c r="B79" s="340"/>
      <c r="D79" s="341"/>
      <c r="E79" s="341"/>
      <c r="F79" s="341"/>
      <c r="G79" s="341"/>
      <c r="H79" s="341"/>
      <c r="I79" s="341"/>
      <c r="J79" s="341"/>
      <c r="K79" s="341"/>
      <c r="R79" s="337"/>
      <c r="S79" s="3"/>
    </row>
    <row r="80" spans="1:19" x14ac:dyDescent="0.25">
      <c r="A80" s="3"/>
      <c r="B80" s="340"/>
      <c r="C80" s="342"/>
      <c r="D80" s="341"/>
      <c r="E80" s="341"/>
      <c r="F80" s="341"/>
      <c r="G80" s="341"/>
      <c r="H80" s="341"/>
      <c r="I80" s="341"/>
      <c r="J80" s="341"/>
      <c r="K80" s="341"/>
      <c r="R80" s="337"/>
      <c r="S80" s="3"/>
    </row>
    <row r="81" spans="1:19" x14ac:dyDescent="0.25">
      <c r="A81" s="3"/>
      <c r="B81" s="340"/>
      <c r="C81" s="343"/>
      <c r="D81" s="341"/>
      <c r="E81" s="341"/>
      <c r="F81" s="341"/>
      <c r="G81" s="341"/>
      <c r="H81" s="341"/>
      <c r="I81" s="341"/>
      <c r="J81" s="341"/>
      <c r="K81" s="341"/>
      <c r="R81" s="337"/>
      <c r="S81" s="3"/>
    </row>
    <row r="82" spans="1:19" x14ac:dyDescent="0.25">
      <c r="A82" s="3"/>
      <c r="B82" s="340"/>
      <c r="C82" s="343"/>
      <c r="D82" s="341"/>
      <c r="E82" s="341"/>
      <c r="F82" s="341"/>
      <c r="G82" s="341"/>
      <c r="H82" s="341"/>
      <c r="I82" s="341"/>
      <c r="J82" s="341"/>
      <c r="K82" s="341"/>
      <c r="R82" s="337"/>
      <c r="S82" s="3"/>
    </row>
    <row r="83" spans="1:19" x14ac:dyDescent="0.25">
      <c r="A83" s="3"/>
      <c r="B83" s="344"/>
      <c r="C83" s="345"/>
      <c r="D83" s="346"/>
      <c r="E83" s="346"/>
      <c r="F83" s="346"/>
      <c r="G83" s="346"/>
      <c r="H83" s="346"/>
      <c r="I83" s="346"/>
      <c r="J83" s="346"/>
      <c r="K83" s="346"/>
      <c r="L83" s="347"/>
      <c r="M83" s="347"/>
      <c r="N83" s="347"/>
      <c r="O83" s="347"/>
      <c r="P83" s="347"/>
      <c r="Q83" s="347"/>
      <c r="R83" s="348"/>
      <c r="S83" s="3"/>
    </row>
    <row r="84" spans="1:19" x14ac:dyDescent="0.25">
      <c r="A84" s="3"/>
      <c r="B84" s="349"/>
      <c r="C84" s="350"/>
      <c r="D84" s="351"/>
      <c r="E84" s="351"/>
      <c r="F84" s="351"/>
      <c r="G84" s="351"/>
      <c r="H84" s="351"/>
      <c r="I84" s="351"/>
      <c r="J84" s="351"/>
      <c r="K84" s="351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3"/>
      <c r="B85" s="352"/>
      <c r="C85" s="352"/>
      <c r="D85" s="352"/>
      <c r="E85" s="352"/>
      <c r="F85" s="352"/>
      <c r="G85" s="352"/>
      <c r="H85" s="352"/>
      <c r="I85" s="352"/>
      <c r="J85" s="352"/>
      <c r="K85" s="352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3"/>
      <c r="B86" s="352" t="s">
        <v>94</v>
      </c>
      <c r="C86" s="353">
        <v>45918</v>
      </c>
      <c r="D86" s="341" t="s">
        <v>171</v>
      </c>
      <c r="E86" s="352"/>
      <c r="F86" s="352" t="s">
        <v>95</v>
      </c>
      <c r="G86" s="354" t="s">
        <v>172</v>
      </c>
      <c r="H86" s="352"/>
      <c r="I86" s="352"/>
      <c r="J86" s="352"/>
      <c r="K86" s="352"/>
      <c r="L86" s="3"/>
      <c r="M86" s="3"/>
      <c r="N86" s="3"/>
      <c r="O86" s="3"/>
      <c r="P86" s="3"/>
      <c r="Q86" s="3"/>
      <c r="R86" s="3"/>
      <c r="S86" s="3"/>
    </row>
    <row r="87" spans="1:19" ht="7.5" customHeight="1" x14ac:dyDescent="0.25">
      <c r="A87" s="3"/>
      <c r="B87" s="352"/>
      <c r="C87" s="352"/>
      <c r="D87" s="352"/>
      <c r="E87" s="352"/>
      <c r="F87" s="352"/>
      <c r="G87" s="352"/>
      <c r="H87" s="352"/>
      <c r="I87" s="352"/>
      <c r="J87" s="352"/>
      <c r="K87" s="352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3"/>
      <c r="B88" s="352"/>
      <c r="C88" s="352"/>
      <c r="D88" s="355"/>
      <c r="E88" s="352"/>
      <c r="F88" s="352" t="s">
        <v>97</v>
      </c>
      <c r="G88" s="356"/>
      <c r="H88" s="352"/>
      <c r="I88" s="352"/>
      <c r="J88" s="352"/>
      <c r="K88" s="352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3"/>
      <c r="B89" s="352"/>
      <c r="C89" s="352"/>
      <c r="D89" s="355"/>
      <c r="E89" s="352"/>
      <c r="F89" s="352"/>
      <c r="G89" s="356"/>
      <c r="H89" s="352"/>
      <c r="I89" s="352"/>
      <c r="J89" s="352"/>
      <c r="K89" s="352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3"/>
      <c r="B90" s="352"/>
      <c r="C90" s="352"/>
      <c r="D90" s="352"/>
      <c r="E90" s="352"/>
      <c r="F90" s="352"/>
      <c r="G90" s="352"/>
      <c r="H90" s="352"/>
      <c r="I90" s="352"/>
      <c r="J90" s="352"/>
      <c r="K90" s="352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3"/>
      <c r="B91" s="349"/>
      <c r="C91" s="350"/>
      <c r="D91" s="351"/>
      <c r="E91" s="351"/>
      <c r="F91" s="351"/>
      <c r="G91" s="351"/>
      <c r="H91" s="351"/>
      <c r="I91" s="351"/>
      <c r="J91" s="351"/>
      <c r="K91" s="351"/>
      <c r="L91" s="3"/>
      <c r="M91" s="3"/>
      <c r="N91" s="3"/>
      <c r="O91" s="3"/>
      <c r="P91" s="3"/>
      <c r="Q91" s="3"/>
      <c r="R91" s="3"/>
      <c r="S91" s="3"/>
    </row>
    <row r="108" ht="15" hidden="1" customHeight="1" x14ac:dyDescent="0.25"/>
    <row r="122" ht="15" hidden="1" customHeight="1" x14ac:dyDescent="0.25"/>
    <row r="123" ht="15" hidden="1" customHeight="1" x14ac:dyDescent="0.25"/>
  </sheetData>
  <mergeCells count="58">
    <mergeCell ref="C47:C48"/>
    <mergeCell ref="D73:K73"/>
    <mergeCell ref="B75:K75"/>
    <mergeCell ref="B76:K76"/>
    <mergeCell ref="B77:K77"/>
    <mergeCell ref="B78:K78"/>
    <mergeCell ref="N27:N28"/>
    <mergeCell ref="O27:O28"/>
    <mergeCell ref="P27:P28"/>
    <mergeCell ref="Q27:Q28"/>
    <mergeCell ref="R27:R28"/>
    <mergeCell ref="C44:C45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N13:N14"/>
    <mergeCell ref="O13:O14"/>
    <mergeCell ref="P13:P14"/>
    <mergeCell ref="Q13:Q14"/>
    <mergeCell ref="R13:R14"/>
    <mergeCell ref="D26:F26"/>
    <mergeCell ref="G26:I26"/>
    <mergeCell ref="J26:L26"/>
    <mergeCell ref="M26:O26"/>
    <mergeCell ref="P26:R2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86"/>
  <sheetViews>
    <sheetView showGridLines="0" zoomScale="80" zoomScaleNormal="80" zoomScaleSheetLayoutView="80" workbookViewId="0">
      <selection activeCell="G89" sqref="G8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358" t="s">
        <v>173</v>
      </c>
      <c r="E4" s="358"/>
      <c r="F4" s="358"/>
      <c r="G4" s="358"/>
      <c r="H4" s="358"/>
      <c r="I4" s="358"/>
      <c r="J4" s="358"/>
      <c r="K4" s="358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359"/>
      <c r="E5" s="359"/>
      <c r="F5" s="359"/>
      <c r="G5" s="359"/>
      <c r="H5" s="359"/>
      <c r="I5" s="359"/>
      <c r="J5" s="359"/>
      <c r="K5" s="359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3</v>
      </c>
      <c r="C6" s="1"/>
      <c r="D6" s="360" t="s">
        <v>174</v>
      </c>
      <c r="E6" s="359"/>
      <c r="F6" s="359"/>
      <c r="G6" s="359"/>
      <c r="H6" s="359"/>
      <c r="I6" s="359"/>
      <c r="J6" s="359"/>
      <c r="K6" s="35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359"/>
      <c r="E7" s="359"/>
      <c r="F7" s="359"/>
      <c r="G7" s="359"/>
      <c r="H7" s="359"/>
      <c r="I7" s="359"/>
      <c r="J7" s="359"/>
      <c r="K7" s="359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5</v>
      </c>
      <c r="C8" s="1"/>
      <c r="D8" s="361" t="s">
        <v>175</v>
      </c>
      <c r="E8" s="361"/>
      <c r="F8" s="361"/>
      <c r="G8" s="361"/>
      <c r="H8" s="361"/>
      <c r="I8" s="361"/>
      <c r="J8" s="361"/>
      <c r="K8" s="361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19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20</v>
      </c>
      <c r="C15" s="45" t="s">
        <v>21</v>
      </c>
      <c r="D15" s="46">
        <v>2584</v>
      </c>
      <c r="E15" s="47">
        <v>178</v>
      </c>
      <c r="F15" s="48">
        <v>2762</v>
      </c>
      <c r="G15" s="46">
        <f>'[13]NR 2026'!M15</f>
        <v>2000</v>
      </c>
      <c r="H15" s="47">
        <v>200</v>
      </c>
      <c r="I15" s="49">
        <f t="shared" ref="I15:I24" si="0">G15+H15</f>
        <v>2200</v>
      </c>
      <c r="J15" s="447">
        <v>2000</v>
      </c>
      <c r="K15" s="51">
        <v>200</v>
      </c>
      <c r="L15" s="52">
        <f>J15+K15</f>
        <v>2200</v>
      </c>
      <c r="M15" s="53">
        <v>2000</v>
      </c>
      <c r="N15" s="47">
        <v>200</v>
      </c>
      <c r="O15" s="48">
        <f t="shared" ref="O15:O24" si="1">M15+N15</f>
        <v>2200</v>
      </c>
      <c r="P15" s="53">
        <v>2000</v>
      </c>
      <c r="Q15" s="47">
        <v>200</v>
      </c>
      <c r="R15" s="48">
        <f t="shared" ref="R15:R24" si="2">P15+Q15</f>
        <v>2200</v>
      </c>
      <c r="S15" s="3"/>
    </row>
    <row r="16" spans="1:19" x14ac:dyDescent="0.25">
      <c r="A16" s="1"/>
      <c r="B16" s="54" t="s">
        <v>22</v>
      </c>
      <c r="C16" s="55" t="s">
        <v>23</v>
      </c>
      <c r="D16" s="46">
        <v>6432</v>
      </c>
      <c r="E16" s="56"/>
      <c r="F16" s="48">
        <v>6432</v>
      </c>
      <c r="G16" s="46">
        <f>'[13]NR 2026'!M16</f>
        <v>6209</v>
      </c>
      <c r="H16" s="56"/>
      <c r="I16" s="49">
        <f t="shared" si="0"/>
        <v>6209</v>
      </c>
      <c r="J16" s="448">
        <v>6519.9</v>
      </c>
      <c r="K16" s="103"/>
      <c r="L16" s="58">
        <f t="shared" ref="L16:L24" si="3">J16+K16</f>
        <v>6519.9</v>
      </c>
      <c r="M16" s="59">
        <v>6340</v>
      </c>
      <c r="N16" s="56"/>
      <c r="O16" s="48">
        <f t="shared" si="1"/>
        <v>6340</v>
      </c>
      <c r="P16" s="59">
        <v>6340</v>
      </c>
      <c r="Q16" s="56"/>
      <c r="R16" s="48">
        <f t="shared" si="2"/>
        <v>6340</v>
      </c>
      <c r="S16" s="3"/>
    </row>
    <row r="17" spans="1:19" x14ac:dyDescent="0.25">
      <c r="A17" s="1"/>
      <c r="B17" s="54" t="s">
        <v>24</v>
      </c>
      <c r="C17" s="61" t="s">
        <v>25</v>
      </c>
      <c r="D17" s="46">
        <v>309</v>
      </c>
      <c r="E17" s="56"/>
      <c r="F17" s="48">
        <v>309</v>
      </c>
      <c r="G17" s="46">
        <f>'[13]NR 2026'!M17</f>
        <v>509</v>
      </c>
      <c r="H17" s="56"/>
      <c r="I17" s="49">
        <f t="shared" si="0"/>
        <v>509</v>
      </c>
      <c r="J17" s="449">
        <v>0</v>
      </c>
      <c r="K17" s="103"/>
      <c r="L17" s="58">
        <f t="shared" si="3"/>
        <v>0</v>
      </c>
      <c r="M17" s="59">
        <v>0</v>
      </c>
      <c r="N17" s="62"/>
      <c r="O17" s="48">
        <v>0</v>
      </c>
      <c r="P17" s="59">
        <v>0</v>
      </c>
      <c r="Q17" s="62"/>
      <c r="R17" s="48">
        <f t="shared" si="2"/>
        <v>0</v>
      </c>
      <c r="S17" s="3"/>
    </row>
    <row r="18" spans="1:19" x14ac:dyDescent="0.25">
      <c r="A18" s="1"/>
      <c r="B18" s="54" t="s">
        <v>110</v>
      </c>
      <c r="C18" s="363" t="s">
        <v>111</v>
      </c>
      <c r="D18" s="46"/>
      <c r="E18" s="56"/>
      <c r="F18" s="48"/>
      <c r="G18" s="46">
        <f>'[13]NR 2026'!M18</f>
        <v>0</v>
      </c>
      <c r="H18" s="56"/>
      <c r="I18" s="49">
        <f t="shared" si="0"/>
        <v>0</v>
      </c>
      <c r="J18" s="449">
        <v>7950.5</v>
      </c>
      <c r="K18" s="103"/>
      <c r="L18" s="58">
        <f t="shared" si="3"/>
        <v>7950.5</v>
      </c>
      <c r="M18" s="59">
        <v>7950.4</v>
      </c>
      <c r="N18" s="56"/>
      <c r="O18" s="48">
        <f t="shared" si="1"/>
        <v>7950.4</v>
      </c>
      <c r="P18" s="59">
        <v>7950.4</v>
      </c>
      <c r="Q18" s="56"/>
      <c r="R18" s="48">
        <f t="shared" si="2"/>
        <v>7950.4</v>
      </c>
      <c r="S18" s="3"/>
    </row>
    <row r="19" spans="1:19" x14ac:dyDescent="0.25">
      <c r="A19" s="1"/>
      <c r="B19" s="54" t="s">
        <v>26</v>
      </c>
      <c r="C19" s="63" t="s">
        <v>27</v>
      </c>
      <c r="D19" s="46">
        <v>46194</v>
      </c>
      <c r="E19" s="47"/>
      <c r="F19" s="48">
        <v>46194</v>
      </c>
      <c r="G19" s="46">
        <f>'[13]NR 2026'!M19</f>
        <v>44920</v>
      </c>
      <c r="H19" s="47"/>
      <c r="I19" s="49">
        <f t="shared" si="0"/>
        <v>44920</v>
      </c>
      <c r="J19" s="450">
        <v>40315.5</v>
      </c>
      <c r="K19" s="57"/>
      <c r="L19" s="58">
        <f t="shared" si="3"/>
        <v>40315.5</v>
      </c>
      <c r="M19" s="59">
        <v>40315.5</v>
      </c>
      <c r="N19" s="47"/>
      <c r="O19" s="48">
        <f t="shared" si="1"/>
        <v>40315.5</v>
      </c>
      <c r="P19" s="59">
        <v>40315.5</v>
      </c>
      <c r="Q19" s="47"/>
      <c r="R19" s="48">
        <f t="shared" si="2"/>
        <v>40315.5</v>
      </c>
      <c r="S19" s="3"/>
    </row>
    <row r="20" spans="1:19" x14ac:dyDescent="0.25">
      <c r="A20" s="1"/>
      <c r="B20" s="54" t="s">
        <v>28</v>
      </c>
      <c r="C20" s="64" t="s">
        <v>29</v>
      </c>
      <c r="D20" s="46">
        <v>1102</v>
      </c>
      <c r="E20" s="47"/>
      <c r="F20" s="48">
        <v>1102</v>
      </c>
      <c r="G20" s="46">
        <f>'[13]NR 2026'!M20</f>
        <v>500</v>
      </c>
      <c r="H20" s="47"/>
      <c r="I20" s="49">
        <f t="shared" si="0"/>
        <v>500</v>
      </c>
      <c r="J20" s="451">
        <v>500</v>
      </c>
      <c r="K20" s="57"/>
      <c r="L20" s="58">
        <f t="shared" si="3"/>
        <v>500</v>
      </c>
      <c r="M20" s="59">
        <v>500</v>
      </c>
      <c r="N20" s="65"/>
      <c r="O20" s="48">
        <f t="shared" si="1"/>
        <v>500</v>
      </c>
      <c r="P20" s="59">
        <v>500</v>
      </c>
      <c r="Q20" s="65"/>
      <c r="R20" s="48">
        <f t="shared" si="2"/>
        <v>500</v>
      </c>
      <c r="S20" s="3"/>
    </row>
    <row r="21" spans="1:19" x14ac:dyDescent="0.25">
      <c r="A21" s="1"/>
      <c r="B21" s="54" t="s">
        <v>30</v>
      </c>
      <c r="C21" s="66" t="s">
        <v>31</v>
      </c>
      <c r="D21" s="46">
        <v>88</v>
      </c>
      <c r="E21" s="47"/>
      <c r="F21" s="48">
        <v>88</v>
      </c>
      <c r="G21" s="46">
        <f>'[13]NR 2026'!M21</f>
        <v>50</v>
      </c>
      <c r="H21" s="47"/>
      <c r="I21" s="49">
        <f t="shared" si="0"/>
        <v>50</v>
      </c>
      <c r="J21" s="450">
        <v>50</v>
      </c>
      <c r="K21" s="57"/>
      <c r="L21" s="58">
        <f t="shared" si="3"/>
        <v>50</v>
      </c>
      <c r="M21" s="59">
        <v>50</v>
      </c>
      <c r="N21" s="65"/>
      <c r="O21" s="48">
        <f t="shared" si="1"/>
        <v>50</v>
      </c>
      <c r="P21" s="59">
        <v>50</v>
      </c>
      <c r="Q21" s="65"/>
      <c r="R21" s="48">
        <f t="shared" si="2"/>
        <v>50</v>
      </c>
      <c r="S21" s="3"/>
    </row>
    <row r="22" spans="1:19" x14ac:dyDescent="0.25">
      <c r="A22" s="1"/>
      <c r="B22" s="54" t="s">
        <v>32</v>
      </c>
      <c r="C22" s="67" t="s">
        <v>33</v>
      </c>
      <c r="D22" s="46">
        <v>650</v>
      </c>
      <c r="E22" s="47"/>
      <c r="F22" s="48">
        <v>650</v>
      </c>
      <c r="G22" s="46">
        <f>'[13]NR 2026'!M22</f>
        <v>0</v>
      </c>
      <c r="H22" s="47"/>
      <c r="I22" s="49">
        <f t="shared" si="0"/>
        <v>0</v>
      </c>
      <c r="J22" s="450"/>
      <c r="K22" s="57"/>
      <c r="L22" s="58">
        <f t="shared" si="3"/>
        <v>0</v>
      </c>
      <c r="M22" s="68"/>
      <c r="N22" s="69"/>
      <c r="O22" s="48">
        <f t="shared" si="1"/>
        <v>0</v>
      </c>
      <c r="P22" s="68"/>
      <c r="Q22" s="69"/>
      <c r="R22" s="48">
        <f t="shared" si="2"/>
        <v>0</v>
      </c>
      <c r="S22" s="3"/>
    </row>
    <row r="23" spans="1:19" x14ac:dyDescent="0.25">
      <c r="A23" s="1"/>
      <c r="B23" s="54" t="s">
        <v>34</v>
      </c>
      <c r="C23" s="67" t="s">
        <v>35</v>
      </c>
      <c r="D23" s="46"/>
      <c r="E23" s="47"/>
      <c r="F23" s="48"/>
      <c r="G23" s="46">
        <f>'[13]NR 2026'!M23</f>
        <v>0</v>
      </c>
      <c r="H23" s="47"/>
      <c r="I23" s="49">
        <f t="shared" si="0"/>
        <v>0</v>
      </c>
      <c r="J23" s="362"/>
      <c r="K23" s="57"/>
      <c r="L23" s="58">
        <f t="shared" si="3"/>
        <v>0</v>
      </c>
      <c r="M23" s="59"/>
      <c r="N23" s="69"/>
      <c r="O23" s="48">
        <f t="shared" si="1"/>
        <v>0</v>
      </c>
      <c r="P23" s="59"/>
      <c r="Q23" s="69"/>
      <c r="R23" s="48">
        <f t="shared" si="2"/>
        <v>0</v>
      </c>
      <c r="S23" s="3"/>
    </row>
    <row r="24" spans="1:19" ht="15.75" thickBot="1" x14ac:dyDescent="0.3">
      <c r="A24" s="1"/>
      <c r="B24" s="70" t="s">
        <v>36</v>
      </c>
      <c r="C24" s="71" t="s">
        <v>37</v>
      </c>
      <c r="D24" s="46"/>
      <c r="E24" s="47"/>
      <c r="F24" s="75"/>
      <c r="G24" s="46">
        <f>'[13]NR 2026'!M24</f>
        <v>0</v>
      </c>
      <c r="H24" s="47"/>
      <c r="I24" s="72">
        <f t="shared" si="0"/>
        <v>0</v>
      </c>
      <c r="J24" s="362"/>
      <c r="K24" s="57"/>
      <c r="L24" s="58">
        <f t="shared" si="3"/>
        <v>0</v>
      </c>
      <c r="M24" s="73"/>
      <c r="N24" s="74"/>
      <c r="O24" s="75">
        <f t="shared" si="1"/>
        <v>0</v>
      </c>
      <c r="P24" s="73"/>
      <c r="Q24" s="74"/>
      <c r="R24" s="75">
        <f t="shared" si="2"/>
        <v>0</v>
      </c>
      <c r="S24" s="3"/>
    </row>
    <row r="25" spans="1:19" ht="15.75" thickBot="1" x14ac:dyDescent="0.3">
      <c r="A25" s="1"/>
      <c r="B25" s="77" t="s">
        <v>38</v>
      </c>
      <c r="C25" s="78" t="s">
        <v>39</v>
      </c>
      <c r="D25" s="79">
        <f t="shared" ref="D25:R25" si="4">SUM(D15:D22)</f>
        <v>57359</v>
      </c>
      <c r="E25" s="79">
        <f t="shared" si="4"/>
        <v>178</v>
      </c>
      <c r="F25" s="79">
        <f t="shared" si="4"/>
        <v>57537</v>
      </c>
      <c r="G25" s="79">
        <f t="shared" si="4"/>
        <v>54188</v>
      </c>
      <c r="H25" s="79">
        <f>SUM(H15:H22)</f>
        <v>200</v>
      </c>
      <c r="I25" s="80">
        <f t="shared" si="4"/>
        <v>54388</v>
      </c>
      <c r="J25" s="81">
        <f t="shared" si="4"/>
        <v>57335.9</v>
      </c>
      <c r="K25" s="81">
        <f t="shared" si="4"/>
        <v>200</v>
      </c>
      <c r="L25" s="81">
        <f t="shared" si="4"/>
        <v>57535.9</v>
      </c>
      <c r="M25" s="82">
        <f>SUM(M15:M24)</f>
        <v>57155.9</v>
      </c>
      <c r="N25" s="79">
        <f t="shared" si="4"/>
        <v>200</v>
      </c>
      <c r="O25" s="79">
        <f t="shared" si="4"/>
        <v>57355.9</v>
      </c>
      <c r="P25" s="79">
        <f t="shared" si="4"/>
        <v>57155.9</v>
      </c>
      <c r="Q25" s="79">
        <f t="shared" si="4"/>
        <v>200</v>
      </c>
      <c r="R25" s="79">
        <f t="shared" si="4"/>
        <v>57355.9</v>
      </c>
      <c r="S25" s="3"/>
    </row>
    <row r="26" spans="1:19" ht="15.75" customHeight="1" thickBot="1" x14ac:dyDescent="0.3">
      <c r="A26" s="1"/>
      <c r="B26" s="83"/>
      <c r="C26" s="84" t="s">
        <v>40</v>
      </c>
      <c r="D26" s="85"/>
      <c r="E26" s="85"/>
      <c r="F26" s="86"/>
      <c r="G26" s="85"/>
      <c r="H26" s="85"/>
      <c r="I26" s="85"/>
      <c r="J26" s="87"/>
      <c r="K26" s="85"/>
      <c r="L26" s="86"/>
      <c r="M26" s="85"/>
      <c r="N26" s="85"/>
      <c r="O26" s="86"/>
      <c r="P26" s="85"/>
      <c r="Q26" s="85"/>
      <c r="R26" s="86"/>
      <c r="S26" s="3"/>
    </row>
    <row r="27" spans="1:19" x14ac:dyDescent="0.25">
      <c r="A27" s="1"/>
      <c r="B27" s="28" t="s">
        <v>7</v>
      </c>
      <c r="C27" s="29" t="s">
        <v>8</v>
      </c>
      <c r="D27" s="88" t="s">
        <v>41</v>
      </c>
      <c r="E27" s="89" t="s">
        <v>42</v>
      </c>
      <c r="F27" s="90" t="s">
        <v>43</v>
      </c>
      <c r="G27" s="91" t="s">
        <v>41</v>
      </c>
      <c r="H27" s="88" t="s">
        <v>42</v>
      </c>
      <c r="I27" s="92" t="s">
        <v>43</v>
      </c>
      <c r="J27" s="88" t="s">
        <v>41</v>
      </c>
      <c r="K27" s="89" t="s">
        <v>42</v>
      </c>
      <c r="L27" s="90" t="s">
        <v>43</v>
      </c>
      <c r="M27" s="93" t="s">
        <v>41</v>
      </c>
      <c r="N27" s="89" t="s">
        <v>42</v>
      </c>
      <c r="O27" s="90" t="s">
        <v>43</v>
      </c>
      <c r="P27" s="91" t="s">
        <v>41</v>
      </c>
      <c r="Q27" s="89" t="s">
        <v>42</v>
      </c>
      <c r="R27" s="90" t="s">
        <v>43</v>
      </c>
      <c r="S27" s="3"/>
    </row>
    <row r="28" spans="1:19" ht="15.75" thickBot="1" x14ac:dyDescent="0.3">
      <c r="A28" s="1"/>
      <c r="B28" s="36"/>
      <c r="C28" s="37"/>
      <c r="D28" s="94"/>
      <c r="E28" s="95"/>
      <c r="F28" s="96"/>
      <c r="G28" s="97"/>
      <c r="H28" s="94"/>
      <c r="I28" s="98"/>
      <c r="J28" s="94"/>
      <c r="K28" s="95"/>
      <c r="L28" s="96"/>
      <c r="M28" s="99"/>
      <c r="N28" s="95"/>
      <c r="O28" s="96"/>
      <c r="P28" s="97"/>
      <c r="Q28" s="95"/>
      <c r="R28" s="96"/>
      <c r="S28" s="3"/>
    </row>
    <row r="29" spans="1:19" x14ac:dyDescent="0.25">
      <c r="A29" s="1"/>
      <c r="B29" s="44" t="s">
        <v>44</v>
      </c>
      <c r="C29" s="100" t="s">
        <v>45</v>
      </c>
      <c r="D29" s="46">
        <v>1217</v>
      </c>
      <c r="E29" s="47"/>
      <c r="F29" s="48">
        <v>1217</v>
      </c>
      <c r="G29" s="46">
        <v>240</v>
      </c>
      <c r="H29" s="47">
        <f>'[13]NR 2026'!N29</f>
        <v>0</v>
      </c>
      <c r="I29" s="49">
        <f t="shared" ref="I29:I39" si="5">G29+H29</f>
        <v>240</v>
      </c>
      <c r="J29" s="50">
        <v>240</v>
      </c>
      <c r="K29" s="51"/>
      <c r="L29" s="52">
        <f t="shared" ref="L29:L39" si="6">J29+K29</f>
        <v>240</v>
      </c>
      <c r="M29" s="101">
        <v>240</v>
      </c>
      <c r="N29" s="101"/>
      <c r="O29" s="48">
        <f t="shared" ref="O29:O37" si="7">M29+N29</f>
        <v>240</v>
      </c>
      <c r="P29" s="101">
        <v>240</v>
      </c>
      <c r="Q29" s="101"/>
      <c r="R29" s="48">
        <f t="shared" ref="R29:R39" si="8">P29+Q29</f>
        <v>240</v>
      </c>
      <c r="S29" s="3"/>
    </row>
    <row r="30" spans="1:19" x14ac:dyDescent="0.25">
      <c r="A30" s="1"/>
      <c r="B30" s="54" t="s">
        <v>46</v>
      </c>
      <c r="C30" s="102" t="s">
        <v>47</v>
      </c>
      <c r="D30" s="46">
        <v>4005</v>
      </c>
      <c r="E30" s="56"/>
      <c r="F30" s="48">
        <v>4005</v>
      </c>
      <c r="G30" s="46">
        <v>3118</v>
      </c>
      <c r="H30" s="56">
        <v>2</v>
      </c>
      <c r="I30" s="49">
        <f t="shared" si="5"/>
        <v>3120</v>
      </c>
      <c r="J30" s="362">
        <v>3200.2</v>
      </c>
      <c r="K30" s="103">
        <v>2</v>
      </c>
      <c r="L30" s="58">
        <f t="shared" si="6"/>
        <v>3202.2</v>
      </c>
      <c r="M30" s="104">
        <v>3100.2</v>
      </c>
      <c r="N30" s="105">
        <v>2</v>
      </c>
      <c r="O30" s="48">
        <f t="shared" si="7"/>
        <v>3102.2</v>
      </c>
      <c r="P30" s="104">
        <v>3100.2</v>
      </c>
      <c r="Q30" s="105">
        <v>2</v>
      </c>
      <c r="R30" s="48">
        <f t="shared" si="8"/>
        <v>3102.2</v>
      </c>
      <c r="S30" s="3"/>
    </row>
    <row r="31" spans="1:19" x14ac:dyDescent="0.25">
      <c r="A31" s="1"/>
      <c r="B31" s="54" t="s">
        <v>48</v>
      </c>
      <c r="C31" s="67" t="s">
        <v>49</v>
      </c>
      <c r="D31" s="46">
        <v>2668</v>
      </c>
      <c r="E31" s="56">
        <v>38</v>
      </c>
      <c r="F31" s="48">
        <v>2706</v>
      </c>
      <c r="G31" s="46">
        <v>2416</v>
      </c>
      <c r="H31" s="56">
        <f>'[13]NR 2026'!N31</f>
        <v>198</v>
      </c>
      <c r="I31" s="49">
        <f t="shared" si="5"/>
        <v>2614</v>
      </c>
      <c r="J31" s="362">
        <v>2416</v>
      </c>
      <c r="K31" s="103">
        <v>198</v>
      </c>
      <c r="L31" s="58">
        <f t="shared" si="6"/>
        <v>2614</v>
      </c>
      <c r="M31" s="104">
        <v>2416</v>
      </c>
      <c r="N31" s="105">
        <v>198</v>
      </c>
      <c r="O31" s="48">
        <f t="shared" si="7"/>
        <v>2614</v>
      </c>
      <c r="P31" s="104">
        <v>2416</v>
      </c>
      <c r="Q31" s="105">
        <v>198</v>
      </c>
      <c r="R31" s="48">
        <f t="shared" si="8"/>
        <v>2614</v>
      </c>
      <c r="S31" s="3"/>
    </row>
    <row r="32" spans="1:19" x14ac:dyDescent="0.25">
      <c r="A32" s="1"/>
      <c r="B32" s="54" t="s">
        <v>50</v>
      </c>
      <c r="C32" s="67" t="s">
        <v>51</v>
      </c>
      <c r="D32" s="46">
        <v>1700.7</v>
      </c>
      <c r="E32" s="47"/>
      <c r="F32" s="48">
        <v>1700.7</v>
      </c>
      <c r="G32" s="46">
        <v>1520</v>
      </c>
      <c r="H32" s="47">
        <f>'[13]NR 2026'!N32</f>
        <v>0</v>
      </c>
      <c r="I32" s="49">
        <f t="shared" si="5"/>
        <v>1520</v>
      </c>
      <c r="J32" s="362">
        <v>1569</v>
      </c>
      <c r="K32" s="57"/>
      <c r="L32" s="58">
        <f t="shared" si="6"/>
        <v>1569</v>
      </c>
      <c r="M32" s="104">
        <v>1489</v>
      </c>
      <c r="N32" s="104"/>
      <c r="O32" s="48">
        <f t="shared" si="7"/>
        <v>1489</v>
      </c>
      <c r="P32" s="104">
        <v>1489</v>
      </c>
      <c r="Q32" s="104"/>
      <c r="R32" s="48">
        <f t="shared" si="8"/>
        <v>1489</v>
      </c>
      <c r="S32" s="3"/>
    </row>
    <row r="33" spans="1:19" x14ac:dyDescent="0.25">
      <c r="A33" s="1"/>
      <c r="B33" s="54" t="s">
        <v>52</v>
      </c>
      <c r="C33" s="67" t="s">
        <v>53</v>
      </c>
      <c r="D33" s="46">
        <v>33164</v>
      </c>
      <c r="E33" s="47"/>
      <c r="F33" s="48">
        <v>33164</v>
      </c>
      <c r="G33" s="46">
        <v>32420</v>
      </c>
      <c r="H33" s="47">
        <f>'[13]NR 2026'!N33</f>
        <v>0</v>
      </c>
      <c r="I33" s="49">
        <f t="shared" si="5"/>
        <v>32420</v>
      </c>
      <c r="J33" s="362">
        <v>34571.5</v>
      </c>
      <c r="K33" s="57"/>
      <c r="L33" s="58">
        <f t="shared" si="6"/>
        <v>34571.5</v>
      </c>
      <c r="M33" s="104">
        <v>34571.5</v>
      </c>
      <c r="N33" s="104"/>
      <c r="O33" s="48">
        <f t="shared" si="7"/>
        <v>34571.5</v>
      </c>
      <c r="P33" s="104">
        <v>34571.5</v>
      </c>
      <c r="Q33" s="104"/>
      <c r="R33" s="48">
        <f t="shared" si="8"/>
        <v>34571.5</v>
      </c>
      <c r="S33" s="3"/>
    </row>
    <row r="34" spans="1:19" x14ac:dyDescent="0.25">
      <c r="A34" s="1"/>
      <c r="B34" s="54" t="s">
        <v>54</v>
      </c>
      <c r="C34" s="64" t="s">
        <v>55</v>
      </c>
      <c r="D34" s="46">
        <v>32864</v>
      </c>
      <c r="E34" s="47"/>
      <c r="F34" s="48">
        <v>32864</v>
      </c>
      <c r="G34" s="46">
        <v>32240</v>
      </c>
      <c r="H34" s="47">
        <f>'[13]NR 2026'!N34</f>
        <v>0</v>
      </c>
      <c r="I34" s="49">
        <f t="shared" si="5"/>
        <v>32240</v>
      </c>
      <c r="J34" s="362">
        <v>34511.5</v>
      </c>
      <c r="K34" s="57"/>
      <c r="L34" s="58">
        <f t="shared" si="6"/>
        <v>34511.5</v>
      </c>
      <c r="M34" s="104">
        <v>34511.5</v>
      </c>
      <c r="N34" s="104"/>
      <c r="O34" s="48">
        <f t="shared" si="7"/>
        <v>34511.5</v>
      </c>
      <c r="P34" s="104">
        <v>34511.5</v>
      </c>
      <c r="Q34" s="104"/>
      <c r="R34" s="48">
        <f t="shared" si="8"/>
        <v>34511.5</v>
      </c>
      <c r="S34" s="3"/>
    </row>
    <row r="35" spans="1:19" x14ac:dyDescent="0.25">
      <c r="A35" s="1"/>
      <c r="B35" s="54" t="s">
        <v>56</v>
      </c>
      <c r="C35" s="106" t="s">
        <v>57</v>
      </c>
      <c r="D35" s="46">
        <v>163.69999999999999</v>
      </c>
      <c r="E35" s="47"/>
      <c r="F35" s="48">
        <v>163.69999999999999</v>
      </c>
      <c r="G35" s="46">
        <v>180</v>
      </c>
      <c r="H35" s="47">
        <f>'[13]NR 2026'!N35</f>
        <v>0</v>
      </c>
      <c r="I35" s="49">
        <f t="shared" si="5"/>
        <v>180</v>
      </c>
      <c r="J35" s="362">
        <v>60</v>
      </c>
      <c r="K35" s="57"/>
      <c r="L35" s="58">
        <f t="shared" si="6"/>
        <v>60</v>
      </c>
      <c r="M35" s="104">
        <v>60</v>
      </c>
      <c r="N35" s="104"/>
      <c r="O35" s="48">
        <f t="shared" si="7"/>
        <v>60</v>
      </c>
      <c r="P35" s="104">
        <v>60</v>
      </c>
      <c r="Q35" s="104"/>
      <c r="R35" s="48">
        <f t="shared" si="8"/>
        <v>60</v>
      </c>
      <c r="S35" s="3"/>
    </row>
    <row r="36" spans="1:19" x14ac:dyDescent="0.25">
      <c r="A36" s="1"/>
      <c r="B36" s="54" t="s">
        <v>58</v>
      </c>
      <c r="C36" s="67" t="s">
        <v>59</v>
      </c>
      <c r="D36" s="46">
        <v>11066</v>
      </c>
      <c r="E36" s="47"/>
      <c r="F36" s="48">
        <v>11066</v>
      </c>
      <c r="G36" s="46">
        <v>10900</v>
      </c>
      <c r="H36" s="47">
        <f>'[13]NR 2026'!N36</f>
        <v>0</v>
      </c>
      <c r="I36" s="49">
        <f t="shared" si="5"/>
        <v>10900</v>
      </c>
      <c r="J36" s="362">
        <v>11685.2</v>
      </c>
      <c r="K36" s="57"/>
      <c r="L36" s="58">
        <f t="shared" si="6"/>
        <v>11685.2</v>
      </c>
      <c r="M36" s="104">
        <v>11685.2</v>
      </c>
      <c r="N36" s="104"/>
      <c r="O36" s="48">
        <f t="shared" si="7"/>
        <v>11685.2</v>
      </c>
      <c r="P36" s="104">
        <v>11685.2</v>
      </c>
      <c r="Q36" s="104"/>
      <c r="R36" s="48">
        <f t="shared" si="8"/>
        <v>11685.2</v>
      </c>
      <c r="S36" s="3"/>
    </row>
    <row r="37" spans="1:19" x14ac:dyDescent="0.25">
      <c r="A37" s="1"/>
      <c r="B37" s="54" t="s">
        <v>60</v>
      </c>
      <c r="C37" s="67" t="s">
        <v>61</v>
      </c>
      <c r="D37" s="46">
        <v>115.8</v>
      </c>
      <c r="E37" s="47"/>
      <c r="F37" s="48">
        <v>115.8</v>
      </c>
      <c r="G37" s="46">
        <v>4</v>
      </c>
      <c r="H37" s="47">
        <f>'[13]NR 2026'!N37</f>
        <v>0</v>
      </c>
      <c r="I37" s="49">
        <f t="shared" si="5"/>
        <v>4</v>
      </c>
      <c r="J37" s="362">
        <v>4</v>
      </c>
      <c r="K37" s="57"/>
      <c r="L37" s="58">
        <f t="shared" si="6"/>
        <v>4</v>
      </c>
      <c r="M37" s="104">
        <v>4</v>
      </c>
      <c r="N37" s="104"/>
      <c r="O37" s="48">
        <f t="shared" si="7"/>
        <v>4</v>
      </c>
      <c r="P37" s="104">
        <v>4</v>
      </c>
      <c r="Q37" s="104"/>
      <c r="R37" s="48">
        <f t="shared" si="8"/>
        <v>4</v>
      </c>
      <c r="S37" s="3"/>
    </row>
    <row r="38" spans="1:19" x14ac:dyDescent="0.25">
      <c r="A38" s="1"/>
      <c r="B38" s="54" t="s">
        <v>62</v>
      </c>
      <c r="C38" s="67" t="s">
        <v>63</v>
      </c>
      <c r="D38" s="46">
        <v>1825.9</v>
      </c>
      <c r="E38" s="47"/>
      <c r="F38" s="48">
        <v>1825.9</v>
      </c>
      <c r="G38" s="46">
        <v>1705</v>
      </c>
      <c r="H38" s="47">
        <f>'[13]NR 2026'!N38</f>
        <v>0</v>
      </c>
      <c r="I38" s="49">
        <f t="shared" si="5"/>
        <v>1705</v>
      </c>
      <c r="J38" s="362">
        <v>1705</v>
      </c>
      <c r="K38" s="57"/>
      <c r="L38" s="58">
        <f t="shared" si="6"/>
        <v>1705</v>
      </c>
      <c r="M38" s="104">
        <v>1705</v>
      </c>
      <c r="N38" s="104"/>
      <c r="O38" s="48">
        <v>1705</v>
      </c>
      <c r="P38" s="104">
        <v>1705</v>
      </c>
      <c r="Q38" s="104"/>
      <c r="R38" s="48">
        <f t="shared" si="8"/>
        <v>1705</v>
      </c>
      <c r="S38" s="3"/>
    </row>
    <row r="39" spans="1:19" ht="15.75" thickBot="1" x14ac:dyDescent="0.3">
      <c r="A39" s="1"/>
      <c r="B39" s="107" t="s">
        <v>64</v>
      </c>
      <c r="C39" s="108" t="s">
        <v>65</v>
      </c>
      <c r="D39" s="46">
        <v>1308.5999999999999</v>
      </c>
      <c r="E39" s="47"/>
      <c r="F39" s="75">
        <v>1308.5999999999999</v>
      </c>
      <c r="G39" s="46">
        <v>1865</v>
      </c>
      <c r="H39" s="47">
        <f>'[13]NR 2026'!N39</f>
        <v>0</v>
      </c>
      <c r="I39" s="72">
        <f t="shared" si="5"/>
        <v>1865</v>
      </c>
      <c r="J39" s="362">
        <v>1945</v>
      </c>
      <c r="K39" s="57"/>
      <c r="L39" s="58">
        <f t="shared" si="6"/>
        <v>1945</v>
      </c>
      <c r="M39" s="109">
        <v>1945</v>
      </c>
      <c r="N39" s="109"/>
      <c r="O39" s="75">
        <v>1945</v>
      </c>
      <c r="P39" s="109">
        <v>1945</v>
      </c>
      <c r="Q39" s="109"/>
      <c r="R39" s="75">
        <f t="shared" si="8"/>
        <v>1945</v>
      </c>
      <c r="S39" s="3"/>
    </row>
    <row r="40" spans="1:19" ht="15.75" thickBot="1" x14ac:dyDescent="0.3">
      <c r="A40" s="1"/>
      <c r="B40" s="77" t="s">
        <v>66</v>
      </c>
      <c r="C40" s="110" t="s">
        <v>67</v>
      </c>
      <c r="D40" s="111">
        <f>SUM(D29:D33)+SUM(D36:D39)</f>
        <v>57071</v>
      </c>
      <c r="E40" s="111">
        <f>SUM(E29:E33)+SUM(E36:E39)</f>
        <v>38</v>
      </c>
      <c r="F40" s="112">
        <f>SUM(F36:F39)+SUM(F29:F33)</f>
        <v>57109</v>
      </c>
      <c r="G40" s="111">
        <f>SUM(G29:G33)+SUM(G36:G39)</f>
        <v>54188</v>
      </c>
      <c r="H40" s="111">
        <f>SUM(H29:H33)+SUM(H36:H39)</f>
        <v>200</v>
      </c>
      <c r="I40" s="113">
        <f>SUM(I36:I39)+SUM(I29:I33)</f>
        <v>54388</v>
      </c>
      <c r="J40" s="115"/>
      <c r="K40" s="114"/>
      <c r="L40" s="115">
        <f>SUM(L36:L39)+SUM(L29:L33)</f>
        <v>57535.899999999994</v>
      </c>
      <c r="M40" s="111">
        <f>SUM(M29:M33)+SUM(M36:M39)</f>
        <v>57155.899999999994</v>
      </c>
      <c r="N40" s="111">
        <f>SUM(N29:N33)+SUM(N36:N39)</f>
        <v>200</v>
      </c>
      <c r="O40" s="112">
        <f>SUM(O36:O39)+SUM(O29:O33)</f>
        <v>57355.899999999994</v>
      </c>
      <c r="P40" s="111">
        <f>SUM(P29:P33)+SUM(P36:P39)</f>
        <v>57155.899999999994</v>
      </c>
      <c r="Q40" s="111">
        <f>SUM(Q29:Q33)+SUM(Q36:Q39)</f>
        <v>200</v>
      </c>
      <c r="R40" s="112">
        <f>SUM(R36:R39)+SUM(R29:R33)</f>
        <v>57355.899999999994</v>
      </c>
      <c r="S40" s="3"/>
    </row>
    <row r="41" spans="1:19" ht="19.5" thickBot="1" x14ac:dyDescent="0.35">
      <c r="A41" s="1"/>
      <c r="B41" s="116" t="s">
        <v>68</v>
      </c>
      <c r="C41" s="117" t="s">
        <v>69</v>
      </c>
      <c r="D41" s="118">
        <f t="shared" ref="D41:R41" si="9">D25-D40</f>
        <v>288</v>
      </c>
      <c r="E41" s="118">
        <f t="shared" si="9"/>
        <v>140</v>
      </c>
      <c r="F41" s="119">
        <f t="shared" si="9"/>
        <v>428</v>
      </c>
      <c r="G41" s="120">
        <f t="shared" si="9"/>
        <v>0</v>
      </c>
      <c r="H41" s="120">
        <f t="shared" si="9"/>
        <v>0</v>
      </c>
      <c r="I41" s="121">
        <f t="shared" si="9"/>
        <v>0</v>
      </c>
      <c r="J41" s="118">
        <f t="shared" si="9"/>
        <v>57335.9</v>
      </c>
      <c r="K41" s="118">
        <f t="shared" si="9"/>
        <v>200</v>
      </c>
      <c r="L41" s="119">
        <f t="shared" si="9"/>
        <v>0</v>
      </c>
      <c r="M41" s="122">
        <f t="shared" si="9"/>
        <v>0</v>
      </c>
      <c r="N41" s="118">
        <f t="shared" si="9"/>
        <v>0</v>
      </c>
      <c r="O41" s="119">
        <f t="shared" si="9"/>
        <v>0</v>
      </c>
      <c r="P41" s="118">
        <f t="shared" si="9"/>
        <v>0</v>
      </c>
      <c r="Q41" s="118">
        <f t="shared" si="9"/>
        <v>0</v>
      </c>
      <c r="R41" s="119">
        <f t="shared" si="9"/>
        <v>0</v>
      </c>
      <c r="S41" s="3"/>
    </row>
    <row r="42" spans="1:19" ht="15.75" thickBot="1" x14ac:dyDescent="0.3">
      <c r="A42" s="1"/>
      <c r="B42" s="123" t="s">
        <v>70</v>
      </c>
      <c r="C42" s="124" t="s">
        <v>71</v>
      </c>
      <c r="D42" s="125"/>
      <c r="E42" s="126"/>
      <c r="F42" s="127">
        <f>F41-D16</f>
        <v>-6004</v>
      </c>
      <c r="G42" s="125"/>
      <c r="H42" s="128"/>
      <c r="I42" s="129">
        <f>I41-G16</f>
        <v>-6209</v>
      </c>
      <c r="J42" s="130"/>
      <c r="K42" s="128"/>
      <c r="L42" s="127">
        <f>L41-J16</f>
        <v>-6519.9</v>
      </c>
      <c r="M42" s="131"/>
      <c r="N42" s="128"/>
      <c r="O42" s="127">
        <f>O41-M16</f>
        <v>-6340</v>
      </c>
      <c r="P42" s="125"/>
      <c r="Q42" s="128"/>
      <c r="R42" s="127">
        <f>R41-P16</f>
        <v>-6340</v>
      </c>
      <c r="S42" s="3"/>
    </row>
    <row r="43" spans="1:19" s="137" customFormat="1" ht="8.25" customHeight="1" thickBot="1" x14ac:dyDescent="0.3">
      <c r="A43" s="132"/>
      <c r="B43" s="133"/>
      <c r="C43" s="134"/>
      <c r="D43" s="132"/>
      <c r="E43" s="135"/>
      <c r="F43" s="135"/>
      <c r="G43" s="132"/>
      <c r="H43" s="135"/>
      <c r="I43" s="135"/>
      <c r="J43" s="135"/>
      <c r="K43" s="135"/>
      <c r="L43" s="136"/>
      <c r="M43" s="136"/>
      <c r="N43" s="136"/>
      <c r="O43" s="136"/>
      <c r="P43" s="136"/>
      <c r="Q43" s="136"/>
      <c r="R43" s="136"/>
      <c r="S43" s="136"/>
    </row>
    <row r="44" spans="1:19" s="137" customFormat="1" ht="15.75" customHeight="1" x14ac:dyDescent="0.25">
      <c r="A44" s="132"/>
      <c r="B44" s="138"/>
      <c r="C44" s="139" t="s">
        <v>72</v>
      </c>
      <c r="D44" s="140" t="s">
        <v>73</v>
      </c>
      <c r="E44" s="135"/>
      <c r="F44" s="141"/>
      <c r="G44" s="140" t="s">
        <v>74</v>
      </c>
      <c r="H44" s="135"/>
      <c r="I44" s="135"/>
      <c r="J44" s="140" t="s">
        <v>75</v>
      </c>
      <c r="K44" s="135"/>
      <c r="L44" s="135"/>
      <c r="M44" s="140" t="s">
        <v>76</v>
      </c>
      <c r="N44" s="136"/>
      <c r="O44" s="136"/>
      <c r="P44" s="140" t="s">
        <v>76</v>
      </c>
      <c r="Q44" s="136"/>
      <c r="R44" s="136"/>
      <c r="S44" s="136"/>
    </row>
    <row r="45" spans="1:19" ht="15.75" thickBot="1" x14ac:dyDescent="0.3">
      <c r="A45" s="1"/>
      <c r="B45" s="138"/>
      <c r="C45" s="142"/>
      <c r="D45" s="143">
        <v>427.9</v>
      </c>
      <c r="E45" s="135"/>
      <c r="F45" s="141"/>
      <c r="G45" s="143">
        <v>427.9</v>
      </c>
      <c r="H45" s="144"/>
      <c r="I45" s="144"/>
      <c r="J45" s="143">
        <v>427.9</v>
      </c>
      <c r="K45" s="144"/>
      <c r="L45" s="144"/>
      <c r="M45" s="143">
        <v>427.9</v>
      </c>
      <c r="N45" s="3"/>
      <c r="O45" s="3"/>
      <c r="P45" s="143">
        <v>427.9</v>
      </c>
      <c r="Q45" s="3"/>
      <c r="R45" s="3"/>
      <c r="S45" s="3"/>
    </row>
    <row r="46" spans="1:19" s="137" customFormat="1" ht="8.25" customHeight="1" thickBot="1" x14ac:dyDescent="0.3">
      <c r="A46" s="132"/>
      <c r="B46" s="138"/>
      <c r="C46" s="134"/>
      <c r="D46" s="135"/>
      <c r="E46" s="135"/>
      <c r="F46" s="141"/>
      <c r="G46" s="135"/>
      <c r="H46" s="135"/>
      <c r="I46" s="141"/>
      <c r="J46" s="141"/>
      <c r="K46" s="141"/>
      <c r="L46" s="136"/>
      <c r="M46" s="136"/>
      <c r="N46" s="136"/>
      <c r="O46" s="136"/>
      <c r="P46" s="136"/>
      <c r="Q46" s="136"/>
      <c r="R46" s="136"/>
      <c r="S46" s="136"/>
    </row>
    <row r="47" spans="1:19" s="137" customFormat="1" ht="37.5" customHeight="1" thickBot="1" x14ac:dyDescent="0.3">
      <c r="A47" s="132"/>
      <c r="B47" s="138"/>
      <c r="C47" s="139" t="s">
        <v>77</v>
      </c>
      <c r="D47" s="145" t="s">
        <v>78</v>
      </c>
      <c r="E47" s="146" t="s">
        <v>79</v>
      </c>
      <c r="F47" s="141"/>
      <c r="G47" s="145" t="s">
        <v>78</v>
      </c>
      <c r="H47" s="146" t="s">
        <v>79</v>
      </c>
      <c r="I47" s="136"/>
      <c r="J47" s="145" t="s">
        <v>78</v>
      </c>
      <c r="K47" s="146" t="s">
        <v>79</v>
      </c>
      <c r="L47" s="147"/>
      <c r="M47" s="145" t="s">
        <v>78</v>
      </c>
      <c r="N47" s="146" t="s">
        <v>79</v>
      </c>
      <c r="O47" s="136"/>
      <c r="P47" s="145" t="s">
        <v>78</v>
      </c>
      <c r="Q47" s="146" t="s">
        <v>79</v>
      </c>
      <c r="R47" s="136"/>
      <c r="S47" s="136"/>
    </row>
    <row r="48" spans="1:19" ht="15.75" thickBot="1" x14ac:dyDescent="0.3">
      <c r="A48" s="1"/>
      <c r="B48" s="148"/>
      <c r="C48" s="149"/>
      <c r="D48" s="150">
        <v>0</v>
      </c>
      <c r="E48" s="151">
        <v>0</v>
      </c>
      <c r="F48" s="141"/>
      <c r="G48" s="150">
        <v>0</v>
      </c>
      <c r="H48" s="151">
        <v>0</v>
      </c>
      <c r="I48" s="3"/>
      <c r="J48" s="150">
        <v>0</v>
      </c>
      <c r="K48" s="151">
        <v>0</v>
      </c>
      <c r="L48" s="144"/>
      <c r="M48" s="150">
        <v>0</v>
      </c>
      <c r="N48" s="151">
        <v>0</v>
      </c>
      <c r="O48" s="3"/>
      <c r="P48" s="150">
        <v>0</v>
      </c>
      <c r="Q48" s="151">
        <v>0</v>
      </c>
      <c r="R48" s="3"/>
      <c r="S48" s="3"/>
    </row>
    <row r="49" spans="1:19" x14ac:dyDescent="0.25">
      <c r="A49" s="1"/>
      <c r="B49" s="148"/>
      <c r="C49" s="134"/>
      <c r="D49" s="135"/>
      <c r="E49" s="135"/>
      <c r="F49" s="141"/>
      <c r="G49" s="135"/>
      <c r="H49" s="135"/>
      <c r="I49" s="141"/>
      <c r="J49" s="141"/>
      <c r="K49" s="141"/>
      <c r="L49" s="136"/>
      <c r="M49" s="3"/>
      <c r="N49" s="136"/>
      <c r="O49" s="136"/>
      <c r="P49" s="3"/>
      <c r="Q49" s="3"/>
      <c r="R49" s="3"/>
      <c r="S49" s="3"/>
    </row>
    <row r="50" spans="1:19" x14ac:dyDescent="0.25">
      <c r="A50" s="1"/>
      <c r="B50" s="148"/>
      <c r="C50" s="152" t="s">
        <v>80</v>
      </c>
      <c r="D50" s="153" t="s">
        <v>81</v>
      </c>
      <c r="E50" s="135"/>
      <c r="F50" s="3"/>
      <c r="G50" s="153" t="s">
        <v>82</v>
      </c>
      <c r="H50" s="3"/>
      <c r="I50" s="3"/>
      <c r="J50" s="153" t="s">
        <v>83</v>
      </c>
      <c r="K50" s="3"/>
      <c r="L50" s="154"/>
      <c r="M50" s="153" t="s">
        <v>84</v>
      </c>
      <c r="N50" s="154"/>
      <c r="O50" s="154"/>
      <c r="P50" s="153" t="s">
        <v>85</v>
      </c>
      <c r="Q50" s="3"/>
      <c r="R50" s="3"/>
      <c r="S50" s="3"/>
    </row>
    <row r="51" spans="1:19" x14ac:dyDescent="0.25">
      <c r="A51" s="1"/>
      <c r="B51" s="148"/>
      <c r="C51" s="155" t="s">
        <v>86</v>
      </c>
      <c r="D51" s="156">
        <v>5758.6</v>
      </c>
      <c r="E51" s="135"/>
      <c r="F51" s="3"/>
      <c r="G51" s="156">
        <v>4501.5</v>
      </c>
      <c r="H51" s="3"/>
      <c r="I51" s="3"/>
      <c r="J51" s="156">
        <v>6210</v>
      </c>
      <c r="K51" s="3"/>
      <c r="L51" s="157"/>
      <c r="M51" s="156">
        <v>4890</v>
      </c>
      <c r="N51" s="157"/>
      <c r="O51" s="157"/>
      <c r="P51" s="156">
        <v>5210</v>
      </c>
      <c r="Q51" s="3"/>
      <c r="R51" s="3"/>
      <c r="S51" s="3"/>
    </row>
    <row r="52" spans="1:19" x14ac:dyDescent="0.25">
      <c r="A52" s="1"/>
      <c r="B52" s="148"/>
      <c r="C52" s="155" t="s">
        <v>87</v>
      </c>
      <c r="D52" s="156">
        <v>2732.1</v>
      </c>
      <c r="E52" s="135"/>
      <c r="F52" s="3"/>
      <c r="G52" s="156">
        <v>1199.0999999999999</v>
      </c>
      <c r="H52" s="3"/>
      <c r="I52" s="3"/>
      <c r="J52" s="156">
        <v>2400</v>
      </c>
      <c r="K52" s="3"/>
      <c r="L52" s="157"/>
      <c r="M52" s="156">
        <v>920</v>
      </c>
      <c r="N52" s="157"/>
      <c r="O52" s="157"/>
      <c r="P52" s="156">
        <v>1500</v>
      </c>
      <c r="Q52" s="3"/>
      <c r="R52" s="3"/>
      <c r="S52" s="3"/>
    </row>
    <row r="53" spans="1:19" x14ac:dyDescent="0.25">
      <c r="A53" s="1"/>
      <c r="B53" s="148"/>
      <c r="C53" s="155" t="s">
        <v>88</v>
      </c>
      <c r="D53" s="156">
        <v>2397.3000000000002</v>
      </c>
      <c r="E53" s="135"/>
      <c r="F53" s="3"/>
      <c r="G53" s="156">
        <v>2544.4</v>
      </c>
      <c r="H53" s="3"/>
      <c r="I53" s="3"/>
      <c r="J53" s="156">
        <v>3045</v>
      </c>
      <c r="K53" s="3"/>
      <c r="L53" s="157"/>
      <c r="M53" s="156">
        <v>2850</v>
      </c>
      <c r="N53" s="157"/>
      <c r="O53" s="157"/>
      <c r="P53" s="156">
        <v>2900</v>
      </c>
      <c r="Q53" s="3"/>
      <c r="R53" s="3"/>
      <c r="S53" s="3"/>
    </row>
    <row r="54" spans="1:19" x14ac:dyDescent="0.25">
      <c r="A54" s="1"/>
      <c r="B54" s="148"/>
      <c r="C54" s="155" t="s">
        <v>89</v>
      </c>
      <c r="D54" s="156">
        <v>433</v>
      </c>
      <c r="E54" s="135"/>
      <c r="F54" s="3"/>
      <c r="G54" s="156">
        <v>443</v>
      </c>
      <c r="H54" s="3"/>
      <c r="I54" s="3"/>
      <c r="J54" s="156">
        <v>475</v>
      </c>
      <c r="K54" s="3"/>
      <c r="L54" s="157"/>
      <c r="M54" s="156">
        <v>450</v>
      </c>
      <c r="N54" s="157"/>
      <c r="O54" s="157"/>
      <c r="P54" s="156">
        <v>520</v>
      </c>
      <c r="Q54" s="3"/>
      <c r="R54" s="3"/>
      <c r="S54" s="3"/>
    </row>
    <row r="55" spans="1:19" x14ac:dyDescent="0.25">
      <c r="A55" s="1"/>
      <c r="B55" s="148"/>
      <c r="C55" s="158" t="s">
        <v>90</v>
      </c>
      <c r="D55" s="156">
        <v>196.2</v>
      </c>
      <c r="E55" s="135"/>
      <c r="F55" s="3"/>
      <c r="G55" s="156">
        <v>315</v>
      </c>
      <c r="H55" s="3"/>
      <c r="I55" s="3"/>
      <c r="J55" s="156">
        <v>290</v>
      </c>
      <c r="K55" s="3"/>
      <c r="L55" s="157"/>
      <c r="M55" s="156">
        <v>290</v>
      </c>
      <c r="N55" s="157"/>
      <c r="O55" s="157"/>
      <c r="P55" s="156">
        <v>290</v>
      </c>
      <c r="Q55" s="3"/>
      <c r="R55" s="3"/>
      <c r="S55" s="3"/>
    </row>
    <row r="56" spans="1:19" ht="10.5" customHeight="1" x14ac:dyDescent="0.25">
      <c r="A56" s="1"/>
      <c r="B56" s="148"/>
      <c r="C56" s="134"/>
      <c r="D56" s="135"/>
      <c r="E56" s="13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1"/>
      <c r="B57" s="148"/>
      <c r="C57" s="152" t="s">
        <v>112</v>
      </c>
      <c r="D57" s="153" t="s">
        <v>81</v>
      </c>
      <c r="E57" s="135"/>
      <c r="F57" s="141"/>
      <c r="G57" s="153" t="s">
        <v>92</v>
      </c>
      <c r="H57" s="135"/>
      <c r="I57" s="141"/>
      <c r="J57" s="153" t="s">
        <v>83</v>
      </c>
      <c r="K57" s="141"/>
      <c r="L57" s="3"/>
      <c r="M57" s="153" t="s">
        <v>84</v>
      </c>
      <c r="N57" s="154"/>
      <c r="O57" s="154"/>
      <c r="P57" s="153" t="s">
        <v>85</v>
      </c>
      <c r="Q57" s="3"/>
      <c r="R57" s="3"/>
      <c r="S57" s="3"/>
    </row>
    <row r="58" spans="1:19" x14ac:dyDescent="0.25">
      <c r="A58" s="1"/>
      <c r="B58" s="148"/>
      <c r="C58" s="364" t="s">
        <v>91</v>
      </c>
      <c r="D58" s="159">
        <v>61.6</v>
      </c>
      <c r="E58" s="135"/>
      <c r="F58" s="141"/>
      <c r="G58" s="159">
        <v>65</v>
      </c>
      <c r="H58" s="135"/>
      <c r="I58" s="141"/>
      <c r="J58" s="159">
        <v>65</v>
      </c>
      <c r="K58" s="141"/>
      <c r="L58" s="3"/>
      <c r="M58" s="159">
        <v>65</v>
      </c>
      <c r="N58" s="3"/>
      <c r="O58" s="3"/>
      <c r="P58" s="159">
        <v>65</v>
      </c>
      <c r="Q58" s="3"/>
      <c r="R58" s="3"/>
      <c r="S58" s="3"/>
    </row>
    <row r="59" spans="1:19" x14ac:dyDescent="0.25">
      <c r="A59" s="1"/>
      <c r="B59" s="148"/>
      <c r="C59" s="365" t="s">
        <v>113</v>
      </c>
      <c r="D59" s="159">
        <v>13.811199999999999</v>
      </c>
      <c r="E59" s="135"/>
      <c r="F59" s="141"/>
      <c r="G59" s="159">
        <v>15.1524</v>
      </c>
      <c r="H59" s="135"/>
      <c r="I59" s="141"/>
      <c r="J59" s="159">
        <v>15.2</v>
      </c>
      <c r="K59" s="141"/>
      <c r="L59" s="3"/>
      <c r="M59" s="159">
        <v>15.2</v>
      </c>
      <c r="N59" s="3"/>
      <c r="O59" s="3"/>
      <c r="P59" s="159">
        <v>15.2</v>
      </c>
      <c r="Q59" s="3"/>
      <c r="R59" s="3"/>
      <c r="S59" s="3"/>
    </row>
    <row r="60" spans="1:19" s="136" customFormat="1" x14ac:dyDescent="0.25">
      <c r="A60" s="132"/>
      <c r="B60" s="148"/>
      <c r="C60" s="366"/>
      <c r="D60" s="367"/>
      <c r="E60" s="144"/>
      <c r="F60" s="135"/>
      <c r="G60" s="141"/>
      <c r="H60" s="144"/>
      <c r="I60" s="141"/>
      <c r="K60" s="144"/>
      <c r="N60" s="144"/>
    </row>
    <row r="61" spans="1:19" s="3" customFormat="1" x14ac:dyDescent="0.25">
      <c r="A61" s="1"/>
      <c r="B61" s="148"/>
      <c r="C61" s="368" t="s">
        <v>114</v>
      </c>
      <c r="D61" s="153" t="s">
        <v>81</v>
      </c>
      <c r="E61" s="144"/>
      <c r="F61" s="135"/>
      <c r="G61" s="153" t="s">
        <v>92</v>
      </c>
      <c r="H61" s="135"/>
      <c r="I61" s="141"/>
      <c r="J61" s="153" t="s">
        <v>83</v>
      </c>
      <c r="K61" s="141"/>
      <c r="M61" s="153" t="s">
        <v>84</v>
      </c>
      <c r="N61" s="154"/>
      <c r="O61" s="154"/>
      <c r="P61" s="153" t="s">
        <v>85</v>
      </c>
    </row>
    <row r="62" spans="1:19" s="3" customFormat="1" x14ac:dyDescent="0.25">
      <c r="A62" s="1"/>
      <c r="B62" s="148"/>
      <c r="C62" s="369" t="s">
        <v>115</v>
      </c>
      <c r="D62" s="370">
        <v>0</v>
      </c>
      <c r="E62" s="144"/>
      <c r="F62" s="135"/>
      <c r="G62" s="370">
        <v>0</v>
      </c>
      <c r="H62" s="144"/>
      <c r="I62" s="141"/>
      <c r="J62" s="370">
        <v>5313.3</v>
      </c>
      <c r="K62" s="144"/>
      <c r="M62" s="370">
        <v>5313.3</v>
      </c>
      <c r="N62" s="144"/>
      <c r="P62" s="370">
        <v>5313.3</v>
      </c>
    </row>
    <row r="63" spans="1:19" s="3" customFormat="1" x14ac:dyDescent="0.25">
      <c r="A63" s="1"/>
      <c r="B63" s="148"/>
      <c r="C63" s="369" t="s">
        <v>116</v>
      </c>
      <c r="D63" s="370">
        <v>0</v>
      </c>
      <c r="E63" s="144"/>
      <c r="F63" s="135"/>
      <c r="G63" s="370">
        <v>0</v>
      </c>
      <c r="H63" s="144"/>
      <c r="I63" s="141"/>
      <c r="J63" s="370">
        <v>1795.9</v>
      </c>
      <c r="K63" s="144"/>
      <c r="M63" s="370">
        <v>1795.9</v>
      </c>
      <c r="N63" s="144"/>
      <c r="P63" s="370">
        <v>1795.9</v>
      </c>
    </row>
    <row r="64" spans="1:19" s="3" customFormat="1" x14ac:dyDescent="0.25">
      <c r="A64" s="1"/>
      <c r="B64" s="148"/>
      <c r="C64" s="369" t="s">
        <v>117</v>
      </c>
      <c r="D64" s="370">
        <v>0</v>
      </c>
      <c r="E64" s="144"/>
      <c r="F64" s="135"/>
      <c r="G64" s="370">
        <v>0</v>
      </c>
      <c r="H64" s="144"/>
      <c r="I64" s="141"/>
      <c r="J64" s="370">
        <v>0</v>
      </c>
      <c r="K64" s="144"/>
      <c r="M64" s="370">
        <v>0</v>
      </c>
      <c r="N64" s="144"/>
      <c r="P64" s="370">
        <v>0</v>
      </c>
    </row>
    <row r="65" spans="1:19" s="3" customFormat="1" x14ac:dyDescent="0.25">
      <c r="A65" s="1"/>
      <c r="B65" s="148"/>
      <c r="C65" s="369" t="s">
        <v>118</v>
      </c>
      <c r="D65" s="370">
        <v>0</v>
      </c>
      <c r="E65" s="144"/>
      <c r="F65" s="135"/>
      <c r="G65" s="370">
        <v>0</v>
      </c>
      <c r="H65" s="144"/>
      <c r="I65" s="141"/>
      <c r="J65" s="370">
        <v>53.1</v>
      </c>
      <c r="K65" s="144"/>
      <c r="M65" s="370">
        <v>53.1</v>
      </c>
      <c r="N65" s="144"/>
      <c r="P65" s="370">
        <v>53.1</v>
      </c>
    </row>
    <row r="66" spans="1:19" s="3" customFormat="1" x14ac:dyDescent="0.25">
      <c r="A66" s="1"/>
      <c r="B66" s="148"/>
      <c r="C66" s="369" t="s">
        <v>119</v>
      </c>
      <c r="D66" s="371">
        <v>0</v>
      </c>
      <c r="E66" s="144"/>
      <c r="F66" s="135"/>
      <c r="G66" s="371">
        <v>0</v>
      </c>
      <c r="H66" s="144"/>
      <c r="I66" s="141"/>
      <c r="J66" s="371">
        <v>788.1</v>
      </c>
      <c r="K66" s="144"/>
      <c r="M66" s="371">
        <v>788.1</v>
      </c>
      <c r="N66" s="144"/>
      <c r="P66" s="371">
        <v>788.1</v>
      </c>
    </row>
    <row r="67" spans="1:19" s="3" customFormat="1" x14ac:dyDescent="0.25">
      <c r="A67" s="1"/>
      <c r="B67" s="148"/>
      <c r="C67" s="372" t="s">
        <v>120</v>
      </c>
      <c r="D67" s="370">
        <v>0</v>
      </c>
      <c r="E67" s="144"/>
      <c r="F67" s="135"/>
      <c r="G67" s="370">
        <v>0</v>
      </c>
      <c r="H67" s="144"/>
      <c r="I67" s="141"/>
      <c r="J67" s="370">
        <v>550</v>
      </c>
      <c r="K67" s="144"/>
      <c r="M67" s="370">
        <v>550</v>
      </c>
      <c r="N67" s="144"/>
      <c r="P67" s="370">
        <v>550</v>
      </c>
    </row>
    <row r="68" spans="1:19" s="3" customFormat="1" x14ac:dyDescent="0.25">
      <c r="A68" s="1"/>
      <c r="B68" s="148"/>
      <c r="C68" s="372" t="s">
        <v>121</v>
      </c>
      <c r="D68" s="370">
        <v>0</v>
      </c>
      <c r="E68" s="144"/>
      <c r="F68" s="135"/>
      <c r="G68" s="370">
        <v>0</v>
      </c>
      <c r="H68" s="144"/>
      <c r="I68" s="141"/>
      <c r="J68" s="370">
        <v>70</v>
      </c>
      <c r="K68" s="144"/>
      <c r="M68" s="370">
        <v>70</v>
      </c>
      <c r="N68" s="144"/>
      <c r="P68" s="370">
        <v>70</v>
      </c>
    </row>
    <row r="69" spans="1:19" s="3" customFormat="1" x14ac:dyDescent="0.25">
      <c r="A69" s="1"/>
      <c r="B69" s="148"/>
      <c r="C69" s="372" t="s">
        <v>122</v>
      </c>
      <c r="D69" s="370">
        <v>0</v>
      </c>
      <c r="E69" s="144"/>
      <c r="F69" s="135"/>
      <c r="G69" s="370">
        <v>0</v>
      </c>
      <c r="H69" s="144"/>
      <c r="I69" s="141"/>
      <c r="J69" s="370">
        <v>65</v>
      </c>
      <c r="K69" s="144"/>
      <c r="M69" s="370">
        <v>65</v>
      </c>
      <c r="N69" s="144"/>
      <c r="P69" s="370">
        <v>65</v>
      </c>
    </row>
    <row r="70" spans="1:19" s="3" customFormat="1" x14ac:dyDescent="0.25">
      <c r="A70" s="1"/>
      <c r="B70" s="148"/>
      <c r="C70" s="372" t="s">
        <v>123</v>
      </c>
      <c r="D70" s="370">
        <v>0</v>
      </c>
      <c r="E70" s="144"/>
      <c r="F70" s="135"/>
      <c r="G70" s="370">
        <v>0</v>
      </c>
      <c r="H70" s="144"/>
      <c r="I70" s="141"/>
      <c r="J70" s="370">
        <v>103.1</v>
      </c>
      <c r="K70" s="144"/>
      <c r="M70" s="370">
        <v>103.1</v>
      </c>
      <c r="N70" s="144"/>
      <c r="P70" s="370">
        <v>103.1</v>
      </c>
    </row>
    <row r="71" spans="1:19" s="3" customFormat="1" x14ac:dyDescent="0.25">
      <c r="A71" s="1"/>
      <c r="B71" s="148"/>
      <c r="C71" s="134" t="s">
        <v>124</v>
      </c>
      <c r="D71" s="135">
        <f>SUM(D62:D66)</f>
        <v>0</v>
      </c>
      <c r="E71" s="144"/>
      <c r="F71" s="135"/>
      <c r="G71" s="135">
        <f>SUM(G62:G66)</f>
        <v>0</v>
      </c>
      <c r="H71" s="144"/>
      <c r="I71" s="141"/>
      <c r="J71" s="135">
        <f>SUM(J62:J66)</f>
        <v>7950.4000000000015</v>
      </c>
      <c r="K71" s="144"/>
      <c r="M71" s="135">
        <f>SUM(M62:M66)</f>
        <v>7950.4000000000015</v>
      </c>
      <c r="N71" s="144"/>
      <c r="P71" s="135">
        <f>SUM(P62:P66)</f>
        <v>7950.4000000000015</v>
      </c>
    </row>
    <row r="72" spans="1:19" s="3" customFormat="1" x14ac:dyDescent="0.25">
      <c r="A72" s="1"/>
      <c r="B72" s="148"/>
      <c r="C72" s="134"/>
      <c r="D72" s="135"/>
      <c r="E72" s="135"/>
      <c r="F72" s="141"/>
      <c r="G72" s="135"/>
      <c r="H72" s="135"/>
      <c r="I72" s="141"/>
      <c r="J72" s="141"/>
      <c r="K72" s="141"/>
    </row>
    <row r="73" spans="1:19" x14ac:dyDescent="0.25">
      <c r="A73" s="1"/>
      <c r="B73" s="160" t="s">
        <v>93</v>
      </c>
      <c r="C73" s="161"/>
      <c r="D73" s="162"/>
      <c r="E73" s="162"/>
      <c r="F73" s="162"/>
      <c r="G73" s="162"/>
      <c r="H73" s="162"/>
      <c r="I73" s="162"/>
      <c r="J73" s="162"/>
      <c r="K73" s="162"/>
      <c r="L73" s="163"/>
      <c r="M73" s="163"/>
      <c r="N73" s="163"/>
      <c r="O73" s="163"/>
      <c r="P73" s="163"/>
      <c r="Q73" s="163"/>
      <c r="R73" s="164"/>
      <c r="S73" s="3"/>
    </row>
    <row r="74" spans="1:19" x14ac:dyDescent="0.25">
      <c r="A74" s="1"/>
      <c r="B74" s="165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66"/>
      <c r="S74" s="3"/>
    </row>
    <row r="75" spans="1:19" x14ac:dyDescent="0.25">
      <c r="A75" s="1"/>
      <c r="B75" s="167"/>
      <c r="C75" s="168"/>
      <c r="D75" s="168"/>
      <c r="E75" s="168"/>
      <c r="F75" s="168"/>
      <c r="G75" s="168"/>
      <c r="H75" s="168"/>
      <c r="I75" s="168"/>
      <c r="J75" s="168"/>
      <c r="K75" s="168"/>
      <c r="L75" s="137"/>
      <c r="N75" s="137"/>
      <c r="O75" s="137"/>
      <c r="P75" s="137"/>
      <c r="Q75" s="137"/>
      <c r="R75" s="166"/>
      <c r="S75" s="3"/>
    </row>
    <row r="76" spans="1:19" x14ac:dyDescent="0.25">
      <c r="A76" s="1"/>
      <c r="B76" s="167"/>
      <c r="C76" s="168"/>
      <c r="D76" s="168"/>
      <c r="E76" s="168"/>
      <c r="F76" s="168"/>
      <c r="G76" s="168"/>
      <c r="H76" s="168"/>
      <c r="I76" s="168"/>
      <c r="J76" s="168"/>
      <c r="K76" s="168"/>
      <c r="L76" s="137"/>
      <c r="M76" s="137"/>
      <c r="N76" s="137"/>
      <c r="O76" s="137"/>
      <c r="P76" s="137"/>
      <c r="Q76" s="137"/>
      <c r="R76" s="166"/>
      <c r="S76" s="3"/>
    </row>
    <row r="77" spans="1:19" x14ac:dyDescent="0.25">
      <c r="A77" s="1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137"/>
      <c r="M77" s="137"/>
      <c r="N77" s="137"/>
      <c r="O77" s="137"/>
      <c r="P77" s="137"/>
      <c r="Q77" s="137"/>
      <c r="R77" s="166"/>
      <c r="S77" s="3"/>
    </row>
    <row r="78" spans="1:19" x14ac:dyDescent="0.25">
      <c r="A78" s="1"/>
      <c r="B78" s="167"/>
      <c r="C78" s="168"/>
      <c r="D78" s="168"/>
      <c r="E78" s="168"/>
      <c r="F78" s="168"/>
      <c r="G78" s="168"/>
      <c r="H78" s="168"/>
      <c r="I78" s="168"/>
      <c r="J78" s="168"/>
      <c r="K78" s="168"/>
      <c r="L78" s="137"/>
      <c r="M78" s="137"/>
      <c r="N78" s="137"/>
      <c r="O78" s="137"/>
      <c r="P78" s="137"/>
      <c r="Q78" s="137"/>
      <c r="R78" s="166"/>
      <c r="S78" s="3"/>
    </row>
    <row r="79" spans="1:19" x14ac:dyDescent="0.25">
      <c r="A79" s="1"/>
      <c r="B79" s="169"/>
      <c r="C79" s="170"/>
      <c r="D79" s="171"/>
      <c r="E79" s="171"/>
      <c r="F79" s="171"/>
      <c r="G79" s="171"/>
      <c r="H79" s="171"/>
      <c r="I79" s="171"/>
      <c r="J79" s="171"/>
      <c r="K79" s="171"/>
      <c r="L79" s="137"/>
      <c r="M79" s="137"/>
      <c r="N79" s="137"/>
      <c r="O79" s="137"/>
      <c r="P79" s="137"/>
      <c r="Q79" s="137"/>
      <c r="R79" s="166"/>
      <c r="S79" s="3"/>
    </row>
    <row r="80" spans="1:19" x14ac:dyDescent="0.25">
      <c r="A80" s="1"/>
      <c r="B80" s="172"/>
      <c r="C80" s="173"/>
      <c r="D80" s="171"/>
      <c r="E80" s="171"/>
      <c r="F80" s="171"/>
      <c r="G80" s="171"/>
      <c r="H80" s="171"/>
      <c r="I80" s="171"/>
      <c r="J80" s="171"/>
      <c r="K80" s="171"/>
      <c r="L80" s="137"/>
      <c r="M80" s="137"/>
      <c r="N80" s="137"/>
      <c r="O80" s="137"/>
      <c r="P80" s="137"/>
      <c r="Q80" s="137"/>
      <c r="R80" s="166"/>
      <c r="S80" s="3"/>
    </row>
    <row r="81" spans="1:19" x14ac:dyDescent="0.25">
      <c r="A81" s="1"/>
      <c r="B81" s="169"/>
      <c r="C81" s="174"/>
      <c r="D81" s="171"/>
      <c r="E81" s="171"/>
      <c r="F81" s="171"/>
      <c r="G81" s="171"/>
      <c r="H81" s="171"/>
      <c r="I81" s="171"/>
      <c r="J81" s="171"/>
      <c r="K81" s="171"/>
      <c r="L81" s="137"/>
      <c r="M81" s="137"/>
      <c r="N81" s="137"/>
      <c r="O81" s="137"/>
      <c r="P81" s="137"/>
      <c r="Q81" s="137"/>
      <c r="R81" s="166"/>
      <c r="S81" s="3"/>
    </row>
    <row r="82" spans="1:19" x14ac:dyDescent="0.25">
      <c r="A82" s="1"/>
      <c r="B82" s="169"/>
      <c r="C82" s="174"/>
      <c r="D82" s="171"/>
      <c r="E82" s="171"/>
      <c r="F82" s="171"/>
      <c r="G82" s="171"/>
      <c r="H82" s="171"/>
      <c r="I82" s="171"/>
      <c r="J82" s="171"/>
      <c r="K82" s="171"/>
      <c r="L82" s="137"/>
      <c r="M82" s="137"/>
      <c r="N82" s="137"/>
      <c r="O82" s="137"/>
      <c r="P82" s="137"/>
      <c r="Q82" s="137"/>
      <c r="R82" s="166"/>
      <c r="S82" s="3"/>
    </row>
    <row r="83" spans="1:19" x14ac:dyDescent="0.25">
      <c r="A83" s="1"/>
      <c r="B83" s="175"/>
      <c r="C83" s="176"/>
      <c r="D83" s="177"/>
      <c r="E83" s="177"/>
      <c r="F83" s="177"/>
      <c r="G83" s="177"/>
      <c r="H83" s="177"/>
      <c r="I83" s="177"/>
      <c r="J83" s="177"/>
      <c r="K83" s="177"/>
      <c r="L83" s="178"/>
      <c r="M83" s="178"/>
      <c r="N83" s="178"/>
      <c r="O83" s="178"/>
      <c r="P83" s="178"/>
      <c r="Q83" s="178"/>
      <c r="R83" s="179"/>
      <c r="S83" s="3"/>
    </row>
    <row r="84" spans="1:19" x14ac:dyDescent="0.25">
      <c r="A84" s="132"/>
      <c r="B84" s="180"/>
      <c r="C84" s="181"/>
      <c r="D84" s="182"/>
      <c r="E84" s="182"/>
      <c r="F84" s="182"/>
      <c r="G84" s="182"/>
      <c r="H84" s="182"/>
      <c r="I84" s="182"/>
      <c r="J84" s="182"/>
      <c r="K84" s="182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1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1"/>
      <c r="B86" s="183" t="s">
        <v>94</v>
      </c>
      <c r="C86" s="184">
        <v>45918</v>
      </c>
      <c r="D86" s="171" t="s">
        <v>176</v>
      </c>
      <c r="E86" s="183"/>
      <c r="F86" s="183" t="s">
        <v>95</v>
      </c>
      <c r="G86" s="373" t="s">
        <v>177</v>
      </c>
      <c r="H86" s="183"/>
      <c r="I86" s="183"/>
      <c r="J86" s="183"/>
      <c r="K86" s="183"/>
      <c r="L86" s="3"/>
      <c r="M86" s="3"/>
      <c r="N86" s="3"/>
      <c r="O86" s="3"/>
      <c r="P86" s="3"/>
      <c r="Q86" s="3"/>
      <c r="R86" s="3"/>
      <c r="S86" s="3"/>
    </row>
    <row r="87" spans="1:19" ht="7.5" customHeight="1" x14ac:dyDescent="0.25">
      <c r="A87" s="1"/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1"/>
      <c r="B88" s="183"/>
      <c r="C88" s="183"/>
      <c r="D88" s="186"/>
      <c r="E88" s="183"/>
      <c r="F88" s="183" t="s">
        <v>97</v>
      </c>
      <c r="G88" s="187"/>
      <c r="H88" s="183"/>
      <c r="I88" s="183"/>
      <c r="J88" s="183"/>
      <c r="K88" s="183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1"/>
      <c r="B89" s="183"/>
      <c r="C89" s="183"/>
      <c r="D89" s="186"/>
      <c r="E89" s="183"/>
      <c r="F89" s="183"/>
      <c r="G89" s="187"/>
      <c r="H89" s="183"/>
      <c r="I89" s="183"/>
      <c r="J89" s="183"/>
      <c r="K89" s="183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1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132"/>
      <c r="B91" s="180"/>
      <c r="C91" s="181"/>
      <c r="D91" s="182"/>
      <c r="E91" s="182"/>
      <c r="F91" s="182"/>
      <c r="G91" s="182"/>
      <c r="H91" s="182"/>
      <c r="I91" s="182"/>
      <c r="J91" s="182"/>
      <c r="K91" s="182"/>
      <c r="L91" s="3"/>
      <c r="M91" s="3"/>
      <c r="N91" s="3"/>
      <c r="O91" s="3"/>
      <c r="P91" s="3"/>
      <c r="Q91" s="3"/>
      <c r="R91" s="3"/>
      <c r="S91" s="3"/>
    </row>
    <row r="92" spans="1:19" hidden="1" x14ac:dyDescent="0.25"/>
    <row r="93" spans="1:19" hidden="1" x14ac:dyDescent="0.25"/>
    <row r="94" spans="1:19" hidden="1" x14ac:dyDescent="0.25"/>
    <row r="95" spans="1:19" hidden="1" x14ac:dyDescent="0.25"/>
    <row r="96" spans="1:1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</sheetData>
  <mergeCells count="58">
    <mergeCell ref="C47:C48"/>
    <mergeCell ref="D73:K73"/>
    <mergeCell ref="B75:K75"/>
    <mergeCell ref="B76:K76"/>
    <mergeCell ref="B77:K77"/>
    <mergeCell ref="B78:K78"/>
    <mergeCell ref="N27:N28"/>
    <mergeCell ref="O27:O28"/>
    <mergeCell ref="P27:P28"/>
    <mergeCell ref="Q27:Q28"/>
    <mergeCell ref="R27:R28"/>
    <mergeCell ref="C44:C45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N13:N14"/>
    <mergeCell ref="O13:O14"/>
    <mergeCell ref="P13:P14"/>
    <mergeCell ref="Q13:Q14"/>
    <mergeCell ref="R13:R14"/>
    <mergeCell ref="D26:F26"/>
    <mergeCell ref="G26:I26"/>
    <mergeCell ref="J26:L26"/>
    <mergeCell ref="M26:O26"/>
    <mergeCell ref="P26:R2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86"/>
  <sheetViews>
    <sheetView showGridLines="0" zoomScale="80" zoomScaleNormal="80" zoomScaleSheetLayoutView="80" workbookViewId="0">
      <selection activeCell="J18" sqref="J1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358" t="s">
        <v>178</v>
      </c>
      <c r="E4" s="358"/>
      <c r="F4" s="358"/>
      <c r="G4" s="358"/>
      <c r="H4" s="358"/>
      <c r="I4" s="358"/>
      <c r="J4" s="358"/>
      <c r="K4" s="358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359"/>
      <c r="E5" s="359"/>
      <c r="F5" s="359"/>
      <c r="G5" s="359"/>
      <c r="H5" s="359"/>
      <c r="I5" s="359"/>
      <c r="J5" s="359"/>
      <c r="K5" s="359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3</v>
      </c>
      <c r="C6" s="1"/>
      <c r="D6" s="360" t="s">
        <v>179</v>
      </c>
      <c r="E6" s="359"/>
      <c r="F6" s="359"/>
      <c r="G6" s="359"/>
      <c r="H6" s="359"/>
      <c r="I6" s="359"/>
      <c r="J6" s="359"/>
      <c r="K6" s="35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359"/>
      <c r="E7" s="359"/>
      <c r="F7" s="359"/>
      <c r="G7" s="359"/>
      <c r="H7" s="359"/>
      <c r="I7" s="359"/>
      <c r="J7" s="359"/>
      <c r="K7" s="359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5</v>
      </c>
      <c r="C8" s="1"/>
      <c r="D8" s="361" t="s">
        <v>180</v>
      </c>
      <c r="E8" s="361"/>
      <c r="F8" s="361"/>
      <c r="G8" s="361"/>
      <c r="H8" s="361"/>
      <c r="I8" s="361"/>
      <c r="J8" s="361"/>
      <c r="K8" s="361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19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20</v>
      </c>
      <c r="C15" s="45" t="s">
        <v>21</v>
      </c>
      <c r="D15" s="46">
        <v>2543.1999999999998</v>
      </c>
      <c r="E15" s="47"/>
      <c r="F15" s="48">
        <f>SUM(D15:E15)</f>
        <v>2543.1999999999998</v>
      </c>
      <c r="G15" s="46">
        <f>'[14]NR 2026'!M15</f>
        <v>2600</v>
      </c>
      <c r="H15" s="47"/>
      <c r="I15" s="49">
        <f t="shared" ref="I15:I24" si="0">G15+H15</f>
        <v>2600</v>
      </c>
      <c r="J15" s="50">
        <v>2600</v>
      </c>
      <c r="K15" s="51"/>
      <c r="L15" s="52">
        <f>J15+K15</f>
        <v>2600</v>
      </c>
      <c r="M15" s="53">
        <v>2600</v>
      </c>
      <c r="N15" s="47"/>
      <c r="O15" s="48">
        <f t="shared" ref="O15:O24" si="1">M15+N15</f>
        <v>2600</v>
      </c>
      <c r="P15" s="46">
        <v>2600</v>
      </c>
      <c r="Q15" s="47"/>
      <c r="R15" s="48">
        <f t="shared" ref="R15:R24" si="2">P15+Q15</f>
        <v>2600</v>
      </c>
      <c r="S15" s="3"/>
    </row>
    <row r="16" spans="1:19" x14ac:dyDescent="0.25">
      <c r="A16" s="1"/>
      <c r="B16" s="54" t="s">
        <v>22</v>
      </c>
      <c r="C16" s="55" t="s">
        <v>23</v>
      </c>
      <c r="D16" s="46">
        <v>6105.6</v>
      </c>
      <c r="E16" s="56"/>
      <c r="F16" s="48">
        <f t="shared" ref="F16:F25" si="3">SUM(D16:E16)</f>
        <v>6105.6</v>
      </c>
      <c r="G16" s="46">
        <f>'[14]NR 2026'!M16</f>
        <v>7087.5</v>
      </c>
      <c r="H16" s="56"/>
      <c r="I16" s="49">
        <f t="shared" si="0"/>
        <v>7087.5</v>
      </c>
      <c r="J16" s="362">
        <v>6644.1</v>
      </c>
      <c r="K16" s="103"/>
      <c r="L16" s="58">
        <f t="shared" ref="L16:L24" si="4">J16+K16</f>
        <v>6644.1</v>
      </c>
      <c r="M16" s="59">
        <v>7100</v>
      </c>
      <c r="N16" s="56"/>
      <c r="O16" s="48">
        <f t="shared" si="1"/>
        <v>7100</v>
      </c>
      <c r="P16" s="60">
        <v>7100</v>
      </c>
      <c r="Q16" s="56"/>
      <c r="R16" s="48">
        <f t="shared" si="2"/>
        <v>7100</v>
      </c>
      <c r="S16" s="3"/>
    </row>
    <row r="17" spans="1:19" x14ac:dyDescent="0.25">
      <c r="A17" s="1"/>
      <c r="B17" s="54" t="s">
        <v>24</v>
      </c>
      <c r="C17" s="61" t="s">
        <v>25</v>
      </c>
      <c r="D17" s="46">
        <v>335.5</v>
      </c>
      <c r="E17" s="56"/>
      <c r="F17" s="48">
        <f t="shared" si="3"/>
        <v>335.5</v>
      </c>
      <c r="G17" s="46">
        <f>'[14]NR 2026'!M17</f>
        <v>288.7</v>
      </c>
      <c r="H17" s="56"/>
      <c r="I17" s="49">
        <f t="shared" si="0"/>
        <v>288.7</v>
      </c>
      <c r="J17" s="362">
        <v>0</v>
      </c>
      <c r="K17" s="103"/>
      <c r="L17" s="58">
        <f t="shared" si="4"/>
        <v>0</v>
      </c>
      <c r="M17" s="59"/>
      <c r="N17" s="62"/>
      <c r="O17" s="48">
        <f t="shared" si="1"/>
        <v>0</v>
      </c>
      <c r="P17" s="60"/>
      <c r="Q17" s="62"/>
      <c r="R17" s="48">
        <f t="shared" si="2"/>
        <v>0</v>
      </c>
      <c r="S17" s="3"/>
    </row>
    <row r="18" spans="1:19" x14ac:dyDescent="0.25">
      <c r="A18" s="1"/>
      <c r="B18" s="54" t="s">
        <v>110</v>
      </c>
      <c r="C18" s="363" t="s">
        <v>111</v>
      </c>
      <c r="D18" s="46"/>
      <c r="E18" s="56"/>
      <c r="F18" s="48">
        <f t="shared" si="3"/>
        <v>0</v>
      </c>
      <c r="G18" s="46">
        <v>0</v>
      </c>
      <c r="H18" s="56"/>
      <c r="I18" s="49">
        <f t="shared" si="0"/>
        <v>0</v>
      </c>
      <c r="J18" s="362">
        <v>9409.7999999999993</v>
      </c>
      <c r="K18" s="103"/>
      <c r="L18" s="58">
        <f t="shared" si="4"/>
        <v>9409.7999999999993</v>
      </c>
      <c r="M18" s="59">
        <v>9409.7000000000007</v>
      </c>
      <c r="N18" s="56"/>
      <c r="O18" s="48">
        <f t="shared" si="1"/>
        <v>9409.7000000000007</v>
      </c>
      <c r="P18" s="60">
        <v>9409.7000000000007</v>
      </c>
      <c r="Q18" s="56"/>
      <c r="R18" s="48">
        <f t="shared" si="2"/>
        <v>9409.7000000000007</v>
      </c>
      <c r="S18" s="3"/>
    </row>
    <row r="19" spans="1:19" x14ac:dyDescent="0.25">
      <c r="A19" s="1"/>
      <c r="B19" s="54" t="s">
        <v>26</v>
      </c>
      <c r="C19" s="63" t="s">
        <v>27</v>
      </c>
      <c r="D19" s="46">
        <v>57990</v>
      </c>
      <c r="E19" s="47"/>
      <c r="F19" s="48">
        <f t="shared" si="3"/>
        <v>57990</v>
      </c>
      <c r="G19" s="46">
        <f>'[14]NR 2026'!M19</f>
        <v>55000</v>
      </c>
      <c r="H19" s="47"/>
      <c r="I19" s="49">
        <f t="shared" si="0"/>
        <v>55000</v>
      </c>
      <c r="J19" s="362">
        <v>52324.4</v>
      </c>
      <c r="K19" s="57"/>
      <c r="L19" s="58">
        <f t="shared" si="4"/>
        <v>52324.4</v>
      </c>
      <c r="M19" s="59">
        <v>52000</v>
      </c>
      <c r="N19" s="47"/>
      <c r="O19" s="48">
        <f t="shared" si="1"/>
        <v>52000</v>
      </c>
      <c r="P19" s="60">
        <v>52000</v>
      </c>
      <c r="Q19" s="47"/>
      <c r="R19" s="48">
        <f t="shared" si="2"/>
        <v>52000</v>
      </c>
      <c r="S19" s="3"/>
    </row>
    <row r="20" spans="1:19" x14ac:dyDescent="0.25">
      <c r="A20" s="1"/>
      <c r="B20" s="54" t="s">
        <v>28</v>
      </c>
      <c r="C20" s="64" t="s">
        <v>29</v>
      </c>
      <c r="D20" s="46">
        <v>965.2</v>
      </c>
      <c r="E20" s="47"/>
      <c r="F20" s="48">
        <f t="shared" si="3"/>
        <v>965.2</v>
      </c>
      <c r="G20" s="46">
        <f>'[14]NR 2026'!M20</f>
        <v>957</v>
      </c>
      <c r="H20" s="47"/>
      <c r="I20" s="49">
        <f t="shared" si="0"/>
        <v>957</v>
      </c>
      <c r="J20" s="362">
        <v>950</v>
      </c>
      <c r="K20" s="57"/>
      <c r="L20" s="58">
        <f t="shared" si="4"/>
        <v>950</v>
      </c>
      <c r="M20" s="59">
        <v>950</v>
      </c>
      <c r="N20" s="65"/>
      <c r="O20" s="48">
        <f t="shared" si="1"/>
        <v>950</v>
      </c>
      <c r="P20" s="60">
        <v>950</v>
      </c>
      <c r="Q20" s="65"/>
      <c r="R20" s="48">
        <f t="shared" si="2"/>
        <v>950</v>
      </c>
      <c r="S20" s="3"/>
    </row>
    <row r="21" spans="1:19" x14ac:dyDescent="0.25">
      <c r="A21" s="1"/>
      <c r="B21" s="54" t="s">
        <v>30</v>
      </c>
      <c r="C21" s="66" t="s">
        <v>31</v>
      </c>
      <c r="D21" s="46"/>
      <c r="E21" s="47"/>
      <c r="F21" s="48">
        <f t="shared" si="3"/>
        <v>0</v>
      </c>
      <c r="G21" s="46">
        <f>'[14]NR 2026'!M21</f>
        <v>0</v>
      </c>
      <c r="H21" s="47"/>
      <c r="I21" s="49">
        <f t="shared" si="0"/>
        <v>0</v>
      </c>
      <c r="J21" s="362"/>
      <c r="K21" s="57"/>
      <c r="L21" s="58">
        <f t="shared" si="4"/>
        <v>0</v>
      </c>
      <c r="M21" s="59"/>
      <c r="N21" s="65"/>
      <c r="O21" s="48">
        <f t="shared" si="1"/>
        <v>0</v>
      </c>
      <c r="P21" s="60"/>
      <c r="Q21" s="65"/>
      <c r="R21" s="48">
        <f t="shared" si="2"/>
        <v>0</v>
      </c>
      <c r="S21" s="3"/>
    </row>
    <row r="22" spans="1:19" x14ac:dyDescent="0.25">
      <c r="A22" s="1"/>
      <c r="B22" s="54" t="s">
        <v>32</v>
      </c>
      <c r="C22" s="67" t="s">
        <v>33</v>
      </c>
      <c r="D22" s="46">
        <v>813</v>
      </c>
      <c r="E22" s="47">
        <v>199.4</v>
      </c>
      <c r="F22" s="48">
        <f t="shared" si="3"/>
        <v>1012.4</v>
      </c>
      <c r="G22" s="46">
        <f>'[14]NR 2026'!M22</f>
        <v>1500</v>
      </c>
      <c r="H22" s="47"/>
      <c r="I22" s="49">
        <f t="shared" si="0"/>
        <v>1500</v>
      </c>
      <c r="J22" s="362">
        <v>1500</v>
      </c>
      <c r="K22" s="57"/>
      <c r="L22" s="58">
        <f t="shared" si="4"/>
        <v>1500</v>
      </c>
      <c r="M22" s="68">
        <v>1500</v>
      </c>
      <c r="N22" s="69"/>
      <c r="O22" s="48">
        <f t="shared" si="1"/>
        <v>1500</v>
      </c>
      <c r="P22" s="60">
        <v>1500</v>
      </c>
      <c r="Q22" s="69"/>
      <c r="R22" s="48">
        <f t="shared" si="2"/>
        <v>1500</v>
      </c>
      <c r="S22" s="3"/>
    </row>
    <row r="23" spans="1:19" x14ac:dyDescent="0.25">
      <c r="A23" s="1"/>
      <c r="B23" s="54" t="s">
        <v>34</v>
      </c>
      <c r="C23" s="67" t="s">
        <v>35</v>
      </c>
      <c r="D23" s="46"/>
      <c r="E23" s="47"/>
      <c r="F23" s="48">
        <f t="shared" si="3"/>
        <v>0</v>
      </c>
      <c r="G23" s="46">
        <f>'[14]NR 2026'!M23</f>
        <v>0</v>
      </c>
      <c r="H23" s="47"/>
      <c r="I23" s="49">
        <f t="shared" si="0"/>
        <v>0</v>
      </c>
      <c r="J23" s="362"/>
      <c r="K23" s="57"/>
      <c r="L23" s="58">
        <f t="shared" si="4"/>
        <v>0</v>
      </c>
      <c r="M23" s="59"/>
      <c r="N23" s="69"/>
      <c r="O23" s="48">
        <f t="shared" si="1"/>
        <v>0</v>
      </c>
      <c r="P23" s="60"/>
      <c r="Q23" s="69"/>
      <c r="R23" s="48">
        <f t="shared" si="2"/>
        <v>0</v>
      </c>
      <c r="S23" s="3"/>
    </row>
    <row r="24" spans="1:19" ht="15.75" thickBot="1" x14ac:dyDescent="0.3">
      <c r="A24" s="1"/>
      <c r="B24" s="70" t="s">
        <v>36</v>
      </c>
      <c r="C24" s="71" t="s">
        <v>37</v>
      </c>
      <c r="D24" s="46"/>
      <c r="E24" s="47"/>
      <c r="F24" s="48">
        <f t="shared" si="3"/>
        <v>0</v>
      </c>
      <c r="G24" s="46">
        <f>'[14]NR 2026'!M24</f>
        <v>0</v>
      </c>
      <c r="H24" s="47"/>
      <c r="I24" s="72">
        <f t="shared" si="0"/>
        <v>0</v>
      </c>
      <c r="J24" s="362"/>
      <c r="K24" s="57"/>
      <c r="L24" s="58">
        <f t="shared" si="4"/>
        <v>0</v>
      </c>
      <c r="M24" s="73"/>
      <c r="N24" s="74"/>
      <c r="O24" s="75">
        <f t="shared" si="1"/>
        <v>0</v>
      </c>
      <c r="P24" s="76"/>
      <c r="Q24" s="74"/>
      <c r="R24" s="75">
        <f t="shared" si="2"/>
        <v>0</v>
      </c>
      <c r="S24" s="3"/>
    </row>
    <row r="25" spans="1:19" ht="15.75" thickBot="1" x14ac:dyDescent="0.3">
      <c r="A25" s="1"/>
      <c r="B25" s="77" t="s">
        <v>38</v>
      </c>
      <c r="C25" s="78" t="s">
        <v>39</v>
      </c>
      <c r="D25" s="79">
        <f t="shared" ref="D25:R25" si="5">SUM(D15:D22)</f>
        <v>68752.5</v>
      </c>
      <c r="E25" s="79">
        <f t="shared" si="5"/>
        <v>199.4</v>
      </c>
      <c r="F25" s="48">
        <f t="shared" si="3"/>
        <v>68951.899999999994</v>
      </c>
      <c r="G25" s="79">
        <f t="shared" si="5"/>
        <v>67433.2</v>
      </c>
      <c r="H25" s="79">
        <f>SUM(H15:H22)</f>
        <v>0</v>
      </c>
      <c r="I25" s="80">
        <f t="shared" si="5"/>
        <v>67433.2</v>
      </c>
      <c r="J25" s="81">
        <f t="shared" si="5"/>
        <v>73428.3</v>
      </c>
      <c r="K25" s="81">
        <f t="shared" si="5"/>
        <v>0</v>
      </c>
      <c r="L25" s="81">
        <f t="shared" si="5"/>
        <v>73428.3</v>
      </c>
      <c r="M25" s="82">
        <f>SUM(M15:M24)</f>
        <v>73559.7</v>
      </c>
      <c r="N25" s="79">
        <f t="shared" si="5"/>
        <v>0</v>
      </c>
      <c r="O25" s="79">
        <f t="shared" si="5"/>
        <v>73559.7</v>
      </c>
      <c r="P25" s="79">
        <f t="shared" si="5"/>
        <v>73559.7</v>
      </c>
      <c r="Q25" s="79">
        <f t="shared" si="5"/>
        <v>0</v>
      </c>
      <c r="R25" s="79">
        <f t="shared" si="5"/>
        <v>73559.7</v>
      </c>
      <c r="S25" s="3"/>
    </row>
    <row r="26" spans="1:19" ht="15.75" customHeight="1" thickBot="1" x14ac:dyDescent="0.3">
      <c r="A26" s="1"/>
      <c r="B26" s="83"/>
      <c r="C26" s="84" t="s">
        <v>40</v>
      </c>
      <c r="D26" s="85"/>
      <c r="E26" s="85"/>
      <c r="F26" s="86"/>
      <c r="G26" s="85"/>
      <c r="H26" s="85"/>
      <c r="I26" s="85"/>
      <c r="J26" s="87"/>
      <c r="K26" s="85"/>
      <c r="L26" s="86"/>
      <c r="M26" s="85"/>
      <c r="N26" s="85"/>
      <c r="O26" s="86"/>
      <c r="P26" s="85"/>
      <c r="Q26" s="85"/>
      <c r="R26" s="86"/>
      <c r="S26" s="3"/>
    </row>
    <row r="27" spans="1:19" x14ac:dyDescent="0.25">
      <c r="A27" s="1"/>
      <c r="B27" s="28" t="s">
        <v>7</v>
      </c>
      <c r="C27" s="29" t="s">
        <v>8</v>
      </c>
      <c r="D27" s="88" t="s">
        <v>41</v>
      </c>
      <c r="E27" s="89" t="s">
        <v>42</v>
      </c>
      <c r="F27" s="90" t="s">
        <v>43</v>
      </c>
      <c r="G27" s="91" t="s">
        <v>41</v>
      </c>
      <c r="H27" s="88" t="s">
        <v>42</v>
      </c>
      <c r="I27" s="92" t="s">
        <v>43</v>
      </c>
      <c r="J27" s="88" t="s">
        <v>41</v>
      </c>
      <c r="K27" s="89" t="s">
        <v>42</v>
      </c>
      <c r="L27" s="90" t="s">
        <v>43</v>
      </c>
      <c r="M27" s="93" t="s">
        <v>41</v>
      </c>
      <c r="N27" s="89" t="s">
        <v>42</v>
      </c>
      <c r="O27" s="90" t="s">
        <v>43</v>
      </c>
      <c r="P27" s="91" t="s">
        <v>41</v>
      </c>
      <c r="Q27" s="89" t="s">
        <v>42</v>
      </c>
      <c r="R27" s="90" t="s">
        <v>43</v>
      </c>
      <c r="S27" s="3"/>
    </row>
    <row r="28" spans="1:19" ht="15.75" thickBot="1" x14ac:dyDescent="0.3">
      <c r="A28" s="1"/>
      <c r="B28" s="36"/>
      <c r="C28" s="37"/>
      <c r="D28" s="94"/>
      <c r="E28" s="95"/>
      <c r="F28" s="96"/>
      <c r="G28" s="97"/>
      <c r="H28" s="94"/>
      <c r="I28" s="98"/>
      <c r="J28" s="94"/>
      <c r="K28" s="95"/>
      <c r="L28" s="96"/>
      <c r="M28" s="99"/>
      <c r="N28" s="95"/>
      <c r="O28" s="96"/>
      <c r="P28" s="97"/>
      <c r="Q28" s="95"/>
      <c r="R28" s="96"/>
      <c r="S28" s="3"/>
    </row>
    <row r="29" spans="1:19" x14ac:dyDescent="0.25">
      <c r="A29" s="1"/>
      <c r="B29" s="44" t="s">
        <v>44</v>
      </c>
      <c r="C29" s="100" t="s">
        <v>45</v>
      </c>
      <c r="D29" s="46">
        <v>530.5</v>
      </c>
      <c r="E29" s="47"/>
      <c r="F29" s="48">
        <f>SUM(D29:E29)</f>
        <v>530.5</v>
      </c>
      <c r="G29" s="46">
        <v>609.6</v>
      </c>
      <c r="H29" s="47">
        <f>'[14]NR 2026'!N29</f>
        <v>0</v>
      </c>
      <c r="I29" s="49">
        <f t="shared" ref="I29:I39" si="6">G29+H29</f>
        <v>609.6</v>
      </c>
      <c r="J29" s="50">
        <v>532</v>
      </c>
      <c r="K29" s="51">
        <v>0</v>
      </c>
      <c r="L29" s="52">
        <f t="shared" ref="L29:L39" si="7">J29+K29</f>
        <v>532</v>
      </c>
      <c r="M29" s="101">
        <v>632</v>
      </c>
      <c r="N29" s="101"/>
      <c r="O29" s="48">
        <f t="shared" ref="O29:O39" si="8">M29+N29</f>
        <v>632</v>
      </c>
      <c r="P29" s="101">
        <v>632</v>
      </c>
      <c r="Q29" s="101"/>
      <c r="R29" s="48">
        <f t="shared" ref="R29:R39" si="9">P29+Q29</f>
        <v>632</v>
      </c>
      <c r="S29" s="3"/>
    </row>
    <row r="30" spans="1:19" x14ac:dyDescent="0.25">
      <c r="A30" s="1"/>
      <c r="B30" s="54" t="s">
        <v>46</v>
      </c>
      <c r="C30" s="102" t="s">
        <v>47</v>
      </c>
      <c r="D30" s="46">
        <v>3384.1</v>
      </c>
      <c r="E30" s="56"/>
      <c r="F30" s="48">
        <f t="shared" ref="F30:F39" si="10">SUM(D30:E30)</f>
        <v>3384.1</v>
      </c>
      <c r="G30" s="46">
        <v>3762</v>
      </c>
      <c r="H30" s="56">
        <f>'[14]NR 2026'!N30</f>
        <v>0</v>
      </c>
      <c r="I30" s="49">
        <f t="shared" si="6"/>
        <v>3762</v>
      </c>
      <c r="J30" s="362">
        <v>4254.2</v>
      </c>
      <c r="K30" s="103"/>
      <c r="L30" s="58">
        <f t="shared" si="7"/>
        <v>4254.2</v>
      </c>
      <c r="M30" s="104">
        <v>4460</v>
      </c>
      <c r="N30" s="105"/>
      <c r="O30" s="48">
        <f t="shared" si="8"/>
        <v>4460</v>
      </c>
      <c r="P30" s="104">
        <v>4460</v>
      </c>
      <c r="Q30" s="105"/>
      <c r="R30" s="48">
        <f t="shared" si="9"/>
        <v>4460</v>
      </c>
      <c r="S30" s="3"/>
    </row>
    <row r="31" spans="1:19" x14ac:dyDescent="0.25">
      <c r="A31" s="1"/>
      <c r="B31" s="54" t="s">
        <v>48</v>
      </c>
      <c r="C31" s="67" t="s">
        <v>49</v>
      </c>
      <c r="D31" s="46">
        <v>3325.3</v>
      </c>
      <c r="E31" s="56">
        <v>96.6</v>
      </c>
      <c r="F31" s="48">
        <f t="shared" si="10"/>
        <v>3421.9</v>
      </c>
      <c r="G31" s="46">
        <v>3190</v>
      </c>
      <c r="H31" s="56">
        <f>'[14]NR 2026'!N31</f>
        <v>0</v>
      </c>
      <c r="I31" s="49">
        <f t="shared" si="6"/>
        <v>3190</v>
      </c>
      <c r="J31" s="362">
        <v>3200</v>
      </c>
      <c r="K31" s="103"/>
      <c r="L31" s="58">
        <f t="shared" si="7"/>
        <v>3200</v>
      </c>
      <c r="M31" s="104">
        <v>3200</v>
      </c>
      <c r="N31" s="105"/>
      <c r="O31" s="48">
        <f t="shared" si="8"/>
        <v>3200</v>
      </c>
      <c r="P31" s="104">
        <v>3200</v>
      </c>
      <c r="Q31" s="105"/>
      <c r="R31" s="48">
        <f t="shared" si="9"/>
        <v>3200</v>
      </c>
      <c r="S31" s="3"/>
    </row>
    <row r="32" spans="1:19" x14ac:dyDescent="0.25">
      <c r="A32" s="1"/>
      <c r="B32" s="54" t="s">
        <v>50</v>
      </c>
      <c r="C32" s="67" t="s">
        <v>51</v>
      </c>
      <c r="D32" s="46">
        <v>1479</v>
      </c>
      <c r="E32" s="47"/>
      <c r="F32" s="48">
        <f t="shared" si="10"/>
        <v>1479</v>
      </c>
      <c r="G32" s="46">
        <v>2632.5</v>
      </c>
      <c r="H32" s="47">
        <f>'[14]NR 2026'!N32</f>
        <v>0</v>
      </c>
      <c r="I32" s="49">
        <f t="shared" si="6"/>
        <v>2632.5</v>
      </c>
      <c r="J32" s="362">
        <v>2573</v>
      </c>
      <c r="K32" s="57"/>
      <c r="L32" s="58">
        <f t="shared" si="7"/>
        <v>2573</v>
      </c>
      <c r="M32" s="104">
        <v>2573</v>
      </c>
      <c r="N32" s="104"/>
      <c r="O32" s="48">
        <f t="shared" si="8"/>
        <v>2573</v>
      </c>
      <c r="P32" s="104">
        <v>2573</v>
      </c>
      <c r="Q32" s="104"/>
      <c r="R32" s="48">
        <f t="shared" si="9"/>
        <v>2573</v>
      </c>
      <c r="S32" s="3"/>
    </row>
    <row r="33" spans="1:19" x14ac:dyDescent="0.25">
      <c r="A33" s="1"/>
      <c r="B33" s="54" t="s">
        <v>52</v>
      </c>
      <c r="C33" s="67" t="s">
        <v>53</v>
      </c>
      <c r="D33" s="46">
        <v>55824</v>
      </c>
      <c r="E33" s="47"/>
      <c r="F33" s="48">
        <f t="shared" si="10"/>
        <v>55824</v>
      </c>
      <c r="G33" s="46">
        <v>54977.1</v>
      </c>
      <c r="H33" s="47">
        <f>'[14]NR 2026'!N33</f>
        <v>0</v>
      </c>
      <c r="I33" s="49">
        <f t="shared" si="6"/>
        <v>54977.1</v>
      </c>
      <c r="J33" s="362">
        <v>60449.7</v>
      </c>
      <c r="K33" s="57"/>
      <c r="L33" s="58">
        <f t="shared" si="7"/>
        <v>60449.7</v>
      </c>
      <c r="M33" s="104">
        <v>60449.7</v>
      </c>
      <c r="N33" s="104"/>
      <c r="O33" s="48">
        <f t="shared" si="8"/>
        <v>60449.7</v>
      </c>
      <c r="P33" s="104">
        <v>60449.7</v>
      </c>
      <c r="Q33" s="104"/>
      <c r="R33" s="48">
        <f t="shared" si="9"/>
        <v>60449.7</v>
      </c>
      <c r="S33" s="3"/>
    </row>
    <row r="34" spans="1:19" x14ac:dyDescent="0.25">
      <c r="A34" s="1"/>
      <c r="B34" s="54" t="s">
        <v>54</v>
      </c>
      <c r="C34" s="64" t="s">
        <v>55</v>
      </c>
      <c r="D34" s="46"/>
      <c r="E34" s="47"/>
      <c r="F34" s="48">
        <f t="shared" si="10"/>
        <v>0</v>
      </c>
      <c r="G34" s="46"/>
      <c r="H34" s="47">
        <f>'[14]NR 2026'!N34</f>
        <v>0</v>
      </c>
      <c r="I34" s="49">
        <f t="shared" si="6"/>
        <v>0</v>
      </c>
      <c r="J34" s="362"/>
      <c r="K34" s="57"/>
      <c r="L34" s="58">
        <f t="shared" si="7"/>
        <v>0</v>
      </c>
      <c r="M34" s="104"/>
      <c r="N34" s="104"/>
      <c r="O34" s="48">
        <f t="shared" si="8"/>
        <v>0</v>
      </c>
      <c r="P34" s="104"/>
      <c r="Q34" s="104"/>
      <c r="R34" s="48">
        <f t="shared" si="9"/>
        <v>0</v>
      </c>
      <c r="S34" s="3"/>
    </row>
    <row r="35" spans="1:19" x14ac:dyDescent="0.25">
      <c r="A35" s="1"/>
      <c r="B35" s="54" t="s">
        <v>56</v>
      </c>
      <c r="C35" s="106" t="s">
        <v>57</v>
      </c>
      <c r="D35" s="46"/>
      <c r="E35" s="47"/>
      <c r="F35" s="48">
        <f t="shared" si="10"/>
        <v>0</v>
      </c>
      <c r="G35" s="46"/>
      <c r="H35" s="47">
        <f>'[14]NR 2026'!N35</f>
        <v>0</v>
      </c>
      <c r="I35" s="49">
        <f t="shared" si="6"/>
        <v>0</v>
      </c>
      <c r="J35" s="362"/>
      <c r="K35" s="57"/>
      <c r="L35" s="58">
        <f t="shared" si="7"/>
        <v>0</v>
      </c>
      <c r="M35" s="104"/>
      <c r="N35" s="104"/>
      <c r="O35" s="48">
        <f t="shared" si="8"/>
        <v>0</v>
      </c>
      <c r="P35" s="104"/>
      <c r="Q35" s="104"/>
      <c r="R35" s="48">
        <f t="shared" si="9"/>
        <v>0</v>
      </c>
      <c r="S35" s="3"/>
    </row>
    <row r="36" spans="1:19" x14ac:dyDescent="0.25">
      <c r="A36" s="1"/>
      <c r="B36" s="54" t="s">
        <v>58</v>
      </c>
      <c r="C36" s="67" t="s">
        <v>59</v>
      </c>
      <c r="D36" s="46">
        <v>175.6</v>
      </c>
      <c r="E36" s="47"/>
      <c r="F36" s="48">
        <f t="shared" si="10"/>
        <v>175.6</v>
      </c>
      <c r="G36" s="46"/>
      <c r="H36" s="47">
        <f>'[14]NR 2026'!N36</f>
        <v>0</v>
      </c>
      <c r="I36" s="49">
        <f t="shared" si="6"/>
        <v>0</v>
      </c>
      <c r="J36" s="362"/>
      <c r="K36" s="57"/>
      <c r="L36" s="58">
        <f t="shared" si="7"/>
        <v>0</v>
      </c>
      <c r="M36" s="104"/>
      <c r="N36" s="104"/>
      <c r="O36" s="48">
        <f t="shared" si="8"/>
        <v>0</v>
      </c>
      <c r="P36" s="104"/>
      <c r="Q36" s="104"/>
      <c r="R36" s="48">
        <f t="shared" si="9"/>
        <v>0</v>
      </c>
      <c r="S36" s="3"/>
    </row>
    <row r="37" spans="1:19" x14ac:dyDescent="0.25">
      <c r="A37" s="1"/>
      <c r="B37" s="54" t="s">
        <v>60</v>
      </c>
      <c r="C37" s="67" t="s">
        <v>61</v>
      </c>
      <c r="D37" s="46">
        <v>190.9</v>
      </c>
      <c r="E37" s="47"/>
      <c r="F37" s="48">
        <f t="shared" si="10"/>
        <v>190.9</v>
      </c>
      <c r="G37" s="46"/>
      <c r="H37" s="47">
        <f>'[14]NR 2026'!N37</f>
        <v>0</v>
      </c>
      <c r="I37" s="49">
        <f t="shared" si="6"/>
        <v>0</v>
      </c>
      <c r="J37" s="362"/>
      <c r="K37" s="57"/>
      <c r="L37" s="58">
        <f t="shared" si="7"/>
        <v>0</v>
      </c>
      <c r="M37" s="104"/>
      <c r="N37" s="104"/>
      <c r="O37" s="48">
        <f t="shared" si="8"/>
        <v>0</v>
      </c>
      <c r="P37" s="104"/>
      <c r="Q37" s="104"/>
      <c r="R37" s="48">
        <f t="shared" si="9"/>
        <v>0</v>
      </c>
      <c r="S37" s="3"/>
    </row>
    <row r="38" spans="1:19" x14ac:dyDescent="0.25">
      <c r="A38" s="1"/>
      <c r="B38" s="54" t="s">
        <v>62</v>
      </c>
      <c r="C38" s="67" t="s">
        <v>63</v>
      </c>
      <c r="D38" s="46">
        <v>1842.6</v>
      </c>
      <c r="E38" s="47"/>
      <c r="F38" s="48">
        <f t="shared" si="10"/>
        <v>1842.6</v>
      </c>
      <c r="G38" s="46">
        <v>1778</v>
      </c>
      <c r="H38" s="47">
        <f>'[14]NR 2026'!N38</f>
        <v>0</v>
      </c>
      <c r="I38" s="49">
        <f t="shared" si="6"/>
        <v>1778</v>
      </c>
      <c r="J38" s="362">
        <v>1750</v>
      </c>
      <c r="K38" s="57"/>
      <c r="L38" s="58">
        <f t="shared" si="7"/>
        <v>1750</v>
      </c>
      <c r="M38" s="104">
        <v>1750</v>
      </c>
      <c r="N38" s="104"/>
      <c r="O38" s="48">
        <f t="shared" si="8"/>
        <v>1750</v>
      </c>
      <c r="P38" s="104">
        <v>1750</v>
      </c>
      <c r="Q38" s="104"/>
      <c r="R38" s="48">
        <f t="shared" si="9"/>
        <v>1750</v>
      </c>
      <c r="S38" s="3"/>
    </row>
    <row r="39" spans="1:19" ht="15.75" thickBot="1" x14ac:dyDescent="0.3">
      <c r="A39" s="1"/>
      <c r="B39" s="107" t="s">
        <v>64</v>
      </c>
      <c r="C39" s="108" t="s">
        <v>65</v>
      </c>
      <c r="D39" s="46">
        <v>1892.8</v>
      </c>
      <c r="E39" s="47"/>
      <c r="F39" s="48">
        <f t="shared" si="10"/>
        <v>1892.8</v>
      </c>
      <c r="G39" s="46">
        <v>484</v>
      </c>
      <c r="H39" s="47">
        <f>'[14]NR 2026'!N39</f>
        <v>0</v>
      </c>
      <c r="I39" s="72">
        <f t="shared" si="6"/>
        <v>484</v>
      </c>
      <c r="J39" s="362">
        <v>669.4</v>
      </c>
      <c r="K39" s="57"/>
      <c r="L39" s="58">
        <f t="shared" si="7"/>
        <v>669.4</v>
      </c>
      <c r="M39" s="109">
        <v>495</v>
      </c>
      <c r="N39" s="109"/>
      <c r="O39" s="75">
        <f t="shared" si="8"/>
        <v>495</v>
      </c>
      <c r="P39" s="109">
        <v>495</v>
      </c>
      <c r="Q39" s="109"/>
      <c r="R39" s="75">
        <f t="shared" si="9"/>
        <v>495</v>
      </c>
      <c r="S39" s="3"/>
    </row>
    <row r="40" spans="1:19" ht="15.75" thickBot="1" x14ac:dyDescent="0.3">
      <c r="A40" s="1"/>
      <c r="B40" s="77" t="s">
        <v>66</v>
      </c>
      <c r="C40" s="110" t="s">
        <v>67</v>
      </c>
      <c r="D40" s="111">
        <f>SUM(D29:D33)+SUM(D36:D39)</f>
        <v>68644.800000000003</v>
      </c>
      <c r="E40" s="111">
        <f>SUM(E29:E33)+SUM(E36:E39)</f>
        <v>96.6</v>
      </c>
      <c r="F40" s="112">
        <f>SUM(F36:F39)+SUM(F29:F33)</f>
        <v>68741.399999999994</v>
      </c>
      <c r="G40" s="111">
        <f>SUM(G29:G33)+SUM(G36:G39)</f>
        <v>67433.2</v>
      </c>
      <c r="H40" s="111">
        <f>SUM(H29:H33)+SUM(H36:H39)</f>
        <v>0</v>
      </c>
      <c r="I40" s="113">
        <f>SUM(I36:I39)+SUM(I29:I33)</f>
        <v>67433.2</v>
      </c>
      <c r="J40" s="115"/>
      <c r="K40" s="114"/>
      <c r="L40" s="115">
        <f>SUM(L36:L39)+SUM(L29:L33)</f>
        <v>73428.299999999988</v>
      </c>
      <c r="M40" s="111">
        <f>SUM(M29:M33)+SUM(M36:M39)</f>
        <v>73559.7</v>
      </c>
      <c r="N40" s="111">
        <f>SUM(N29:N33)+SUM(N36:N39)</f>
        <v>0</v>
      </c>
      <c r="O40" s="112">
        <f>SUM(O36:O39)+SUM(O29:O33)</f>
        <v>73559.7</v>
      </c>
      <c r="P40" s="111">
        <f>SUM(P29:P33)+SUM(P36:P39)</f>
        <v>73559.7</v>
      </c>
      <c r="Q40" s="111">
        <f>SUM(Q29:Q33)+SUM(Q36:Q39)</f>
        <v>0</v>
      </c>
      <c r="R40" s="112">
        <f>SUM(R36:R39)+SUM(R29:R33)</f>
        <v>73559.7</v>
      </c>
      <c r="S40" s="3"/>
    </row>
    <row r="41" spans="1:19" ht="19.5" thickBot="1" x14ac:dyDescent="0.35">
      <c r="A41" s="1"/>
      <c r="B41" s="116" t="s">
        <v>68</v>
      </c>
      <c r="C41" s="117" t="s">
        <v>69</v>
      </c>
      <c r="D41" s="118">
        <f t="shared" ref="D41:R41" si="11">D25-D40</f>
        <v>107.69999999999709</v>
      </c>
      <c r="E41" s="118">
        <f t="shared" si="11"/>
        <v>102.80000000000001</v>
      </c>
      <c r="F41" s="119">
        <f t="shared" si="11"/>
        <v>210.5</v>
      </c>
      <c r="G41" s="120">
        <f t="shared" si="11"/>
        <v>0</v>
      </c>
      <c r="H41" s="120">
        <f t="shared" si="11"/>
        <v>0</v>
      </c>
      <c r="I41" s="121">
        <f t="shared" si="11"/>
        <v>0</v>
      </c>
      <c r="J41" s="118">
        <f t="shared" si="11"/>
        <v>73428.3</v>
      </c>
      <c r="K41" s="118">
        <f t="shared" si="11"/>
        <v>0</v>
      </c>
      <c r="L41" s="119">
        <f t="shared" si="11"/>
        <v>0</v>
      </c>
      <c r="M41" s="122">
        <f t="shared" si="11"/>
        <v>0</v>
      </c>
      <c r="N41" s="118">
        <f t="shared" si="11"/>
        <v>0</v>
      </c>
      <c r="O41" s="119">
        <f t="shared" si="11"/>
        <v>0</v>
      </c>
      <c r="P41" s="118">
        <f t="shared" si="11"/>
        <v>0</v>
      </c>
      <c r="Q41" s="118">
        <f t="shared" si="11"/>
        <v>0</v>
      </c>
      <c r="R41" s="119">
        <f t="shared" si="11"/>
        <v>0</v>
      </c>
      <c r="S41" s="3"/>
    </row>
    <row r="42" spans="1:19" ht="15.75" thickBot="1" x14ac:dyDescent="0.3">
      <c r="A42" s="1"/>
      <c r="B42" s="123" t="s">
        <v>70</v>
      </c>
      <c r="C42" s="124" t="s">
        <v>71</v>
      </c>
      <c r="D42" s="125"/>
      <c r="E42" s="126"/>
      <c r="F42" s="127">
        <f>F41-D16</f>
        <v>-5895.1</v>
      </c>
      <c r="G42" s="125"/>
      <c r="H42" s="128"/>
      <c r="I42" s="129">
        <f>I41-G16</f>
        <v>-7087.5</v>
      </c>
      <c r="J42" s="130"/>
      <c r="K42" s="128"/>
      <c r="L42" s="127">
        <f>L41-J16</f>
        <v>-6644.1</v>
      </c>
      <c r="M42" s="131"/>
      <c r="N42" s="128"/>
      <c r="O42" s="127">
        <f>O41-M16</f>
        <v>-7100</v>
      </c>
      <c r="P42" s="125"/>
      <c r="Q42" s="128"/>
      <c r="R42" s="127">
        <f>R41-P16</f>
        <v>-7100</v>
      </c>
      <c r="S42" s="3"/>
    </row>
    <row r="43" spans="1:19" s="137" customFormat="1" ht="8.25" customHeight="1" thickBot="1" x14ac:dyDescent="0.3">
      <c r="A43" s="132"/>
      <c r="B43" s="133"/>
      <c r="C43" s="134"/>
      <c r="D43" s="132"/>
      <c r="E43" s="135"/>
      <c r="F43" s="135"/>
      <c r="G43" s="132"/>
      <c r="H43" s="135"/>
      <c r="I43" s="135"/>
      <c r="J43" s="135"/>
      <c r="K43" s="135"/>
      <c r="L43" s="136"/>
      <c r="M43" s="136"/>
      <c r="N43" s="136"/>
      <c r="O43" s="136"/>
      <c r="P43" s="136"/>
      <c r="Q43" s="136"/>
      <c r="R43" s="136"/>
      <c r="S43" s="136"/>
    </row>
    <row r="44" spans="1:19" s="137" customFormat="1" ht="15.75" customHeight="1" x14ac:dyDescent="0.25">
      <c r="A44" s="132"/>
      <c r="B44" s="138"/>
      <c r="C44" s="139" t="s">
        <v>72</v>
      </c>
      <c r="D44" s="140" t="s">
        <v>73</v>
      </c>
      <c r="E44" s="135"/>
      <c r="F44" s="141"/>
      <c r="G44" s="140" t="s">
        <v>74</v>
      </c>
      <c r="H44" s="135"/>
      <c r="I44" s="135"/>
      <c r="J44" s="140" t="s">
        <v>75</v>
      </c>
      <c r="K44" s="135"/>
      <c r="L44" s="135"/>
      <c r="M44" s="140" t="s">
        <v>76</v>
      </c>
      <c r="N44" s="136"/>
      <c r="O44" s="136"/>
      <c r="P44" s="140" t="s">
        <v>76</v>
      </c>
      <c r="Q44" s="136"/>
      <c r="R44" s="136"/>
      <c r="S44" s="136"/>
    </row>
    <row r="45" spans="1:19" ht="15.75" thickBot="1" x14ac:dyDescent="0.3">
      <c r="A45" s="1"/>
      <c r="B45" s="138"/>
      <c r="C45" s="142"/>
      <c r="D45" s="143">
        <v>393.1</v>
      </c>
      <c r="E45" s="135"/>
      <c r="F45" s="141"/>
      <c r="G45" s="143">
        <v>393.1</v>
      </c>
      <c r="H45" s="144"/>
      <c r="I45" s="144"/>
      <c r="J45" s="143">
        <v>287.3</v>
      </c>
      <c r="K45" s="144"/>
      <c r="L45" s="144"/>
      <c r="M45" s="143">
        <v>287.3</v>
      </c>
      <c r="N45" s="3"/>
      <c r="O45" s="3"/>
      <c r="P45" s="143">
        <v>287.3</v>
      </c>
      <c r="Q45" s="3"/>
      <c r="R45" s="3"/>
      <c r="S45" s="3"/>
    </row>
    <row r="46" spans="1:19" s="137" customFormat="1" ht="8.25" customHeight="1" thickBot="1" x14ac:dyDescent="0.3">
      <c r="A46" s="132"/>
      <c r="B46" s="138"/>
      <c r="C46" s="134"/>
      <c r="D46" s="135"/>
      <c r="E46" s="135"/>
      <c r="F46" s="141"/>
      <c r="G46" s="135"/>
      <c r="H46" s="135"/>
      <c r="I46" s="141"/>
      <c r="J46" s="141"/>
      <c r="K46" s="141"/>
      <c r="L46" s="136"/>
      <c r="M46" s="136"/>
      <c r="N46" s="136"/>
      <c r="O46" s="136"/>
      <c r="P46" s="136"/>
      <c r="Q46" s="136"/>
      <c r="R46" s="136"/>
      <c r="S46" s="136"/>
    </row>
    <row r="47" spans="1:19" s="137" customFormat="1" ht="37.5" customHeight="1" thickBot="1" x14ac:dyDescent="0.3">
      <c r="A47" s="132"/>
      <c r="B47" s="138"/>
      <c r="C47" s="139" t="s">
        <v>77</v>
      </c>
      <c r="D47" s="145" t="s">
        <v>78</v>
      </c>
      <c r="E47" s="146" t="s">
        <v>79</v>
      </c>
      <c r="F47" s="141"/>
      <c r="G47" s="145" t="s">
        <v>78</v>
      </c>
      <c r="H47" s="146" t="s">
        <v>79</v>
      </c>
      <c r="I47" s="136"/>
      <c r="J47" s="145" t="s">
        <v>78</v>
      </c>
      <c r="K47" s="146" t="s">
        <v>79</v>
      </c>
      <c r="L47" s="147"/>
      <c r="M47" s="145" t="s">
        <v>78</v>
      </c>
      <c r="N47" s="146" t="s">
        <v>79</v>
      </c>
      <c r="O47" s="136"/>
      <c r="P47" s="145" t="s">
        <v>78</v>
      </c>
      <c r="Q47" s="146" t="s">
        <v>79</v>
      </c>
      <c r="R47" s="136"/>
      <c r="S47" s="136"/>
    </row>
    <row r="48" spans="1:19" ht="15.75" thickBot="1" x14ac:dyDescent="0.3">
      <c r="A48" s="1"/>
      <c r="B48" s="148"/>
      <c r="C48" s="149"/>
      <c r="D48" s="150">
        <v>850</v>
      </c>
      <c r="E48" s="151">
        <v>0</v>
      </c>
      <c r="F48" s="141"/>
      <c r="G48" s="150">
        <v>0</v>
      </c>
      <c r="H48" s="151">
        <v>0</v>
      </c>
      <c r="I48" s="3"/>
      <c r="J48" s="150">
        <v>0</v>
      </c>
      <c r="K48" s="151">
        <v>0</v>
      </c>
      <c r="L48" s="144"/>
      <c r="M48" s="150">
        <v>0</v>
      </c>
      <c r="N48" s="151">
        <v>0</v>
      </c>
      <c r="O48" s="3"/>
      <c r="P48" s="150">
        <v>0</v>
      </c>
      <c r="Q48" s="151">
        <v>0</v>
      </c>
      <c r="R48" s="3"/>
      <c r="S48" s="3"/>
    </row>
    <row r="49" spans="1:19" x14ac:dyDescent="0.25">
      <c r="A49" s="1"/>
      <c r="B49" s="148"/>
      <c r="C49" s="134"/>
      <c r="D49" s="135"/>
      <c r="E49" s="135"/>
      <c r="F49" s="141"/>
      <c r="G49" s="135"/>
      <c r="H49" s="135"/>
      <c r="I49" s="141"/>
      <c r="J49" s="141"/>
      <c r="K49" s="141"/>
      <c r="L49" s="136"/>
      <c r="M49" s="3"/>
      <c r="N49" s="136"/>
      <c r="O49" s="136"/>
      <c r="P49" s="3"/>
      <c r="Q49" s="3"/>
      <c r="R49" s="3"/>
      <c r="S49" s="3"/>
    </row>
    <row r="50" spans="1:19" x14ac:dyDescent="0.25">
      <c r="A50" s="1"/>
      <c r="B50" s="148"/>
      <c r="C50" s="152" t="s">
        <v>80</v>
      </c>
      <c r="D50" s="153" t="s">
        <v>81</v>
      </c>
      <c r="E50" s="135"/>
      <c r="F50" s="3"/>
      <c r="G50" s="153" t="s">
        <v>82</v>
      </c>
      <c r="H50" s="3"/>
      <c r="I50" s="3"/>
      <c r="J50" s="153" t="s">
        <v>83</v>
      </c>
      <c r="K50" s="3"/>
      <c r="L50" s="154"/>
      <c r="M50" s="153" t="s">
        <v>84</v>
      </c>
      <c r="N50" s="154"/>
      <c r="O50" s="154"/>
      <c r="P50" s="153" t="s">
        <v>85</v>
      </c>
      <c r="Q50" s="3"/>
      <c r="R50" s="3"/>
      <c r="S50" s="3"/>
    </row>
    <row r="51" spans="1:19" x14ac:dyDescent="0.25">
      <c r="A51" s="1"/>
      <c r="B51" s="148"/>
      <c r="C51" s="155" t="s">
        <v>181</v>
      </c>
      <c r="D51" s="156">
        <v>823.6</v>
      </c>
      <c r="E51" s="135"/>
      <c r="F51" s="3"/>
      <c r="G51" s="156">
        <v>823</v>
      </c>
      <c r="H51" s="3"/>
      <c r="I51" s="3"/>
      <c r="J51" s="156">
        <v>923.6</v>
      </c>
      <c r="K51" s="3"/>
      <c r="L51" s="157"/>
      <c r="M51" s="156">
        <v>650</v>
      </c>
      <c r="N51" s="157"/>
      <c r="O51" s="157"/>
      <c r="P51" s="156">
        <v>670</v>
      </c>
      <c r="Q51" s="3"/>
      <c r="R51" s="3"/>
      <c r="S51" s="3"/>
    </row>
    <row r="52" spans="1:19" x14ac:dyDescent="0.25">
      <c r="A52" s="1"/>
      <c r="B52" s="148"/>
      <c r="C52" s="155" t="s">
        <v>182</v>
      </c>
      <c r="D52" s="156">
        <v>4080.4</v>
      </c>
      <c r="E52" s="135"/>
      <c r="F52" s="3"/>
      <c r="G52" s="156">
        <v>1750</v>
      </c>
      <c r="H52" s="3"/>
      <c r="I52" s="3"/>
      <c r="J52" s="156">
        <v>1050</v>
      </c>
      <c r="K52" s="3"/>
      <c r="L52" s="157"/>
      <c r="M52" s="156">
        <v>450</v>
      </c>
      <c r="N52" s="157"/>
      <c r="O52" s="157"/>
      <c r="P52" s="156">
        <v>200</v>
      </c>
      <c r="Q52" s="3"/>
      <c r="R52" s="3"/>
      <c r="S52" s="3"/>
    </row>
    <row r="53" spans="1:19" x14ac:dyDescent="0.25">
      <c r="A53" s="1"/>
      <c r="B53" s="148"/>
      <c r="C53" s="155" t="s">
        <v>88</v>
      </c>
      <c r="D53" s="156">
        <v>403</v>
      </c>
      <c r="E53" s="135"/>
      <c r="F53" s="3"/>
      <c r="G53" s="156">
        <v>773</v>
      </c>
      <c r="H53" s="3"/>
      <c r="I53" s="3"/>
      <c r="J53" s="156">
        <v>1043</v>
      </c>
      <c r="K53" s="3"/>
      <c r="L53" s="157"/>
      <c r="M53" s="156">
        <v>1050</v>
      </c>
      <c r="N53" s="157"/>
      <c r="O53" s="157"/>
      <c r="P53" s="156">
        <v>750</v>
      </c>
      <c r="Q53" s="3"/>
      <c r="R53" s="3"/>
      <c r="S53" s="3"/>
    </row>
    <row r="54" spans="1:19" x14ac:dyDescent="0.25">
      <c r="A54" s="1"/>
      <c r="B54" s="148"/>
      <c r="C54" s="155" t="s">
        <v>89</v>
      </c>
      <c r="D54" s="156">
        <v>123.1</v>
      </c>
      <c r="E54" s="135"/>
      <c r="F54" s="3"/>
      <c r="G54" s="156">
        <v>115.1</v>
      </c>
      <c r="H54" s="3"/>
      <c r="I54" s="3"/>
      <c r="J54" s="156">
        <v>105.1</v>
      </c>
      <c r="K54" s="3"/>
      <c r="L54" s="157"/>
      <c r="M54" s="156">
        <v>100</v>
      </c>
      <c r="N54" s="157"/>
      <c r="O54" s="157"/>
      <c r="P54" s="156">
        <v>100</v>
      </c>
      <c r="Q54" s="3"/>
      <c r="R54" s="3"/>
      <c r="S54" s="3"/>
    </row>
    <row r="55" spans="1:19" x14ac:dyDescent="0.25">
      <c r="A55" s="1"/>
      <c r="B55" s="148"/>
      <c r="C55" s="158" t="s">
        <v>90</v>
      </c>
      <c r="D55" s="156">
        <v>572.1</v>
      </c>
      <c r="E55" s="135"/>
      <c r="F55" s="3"/>
      <c r="G55" s="156">
        <v>357.1</v>
      </c>
      <c r="H55" s="3"/>
      <c r="I55" s="3"/>
      <c r="J55" s="156">
        <v>347.1</v>
      </c>
      <c r="K55" s="3"/>
      <c r="L55" s="157"/>
      <c r="M55" s="156">
        <v>350</v>
      </c>
      <c r="N55" s="157"/>
      <c r="O55" s="157"/>
      <c r="P55" s="156">
        <v>350</v>
      </c>
      <c r="Q55" s="3"/>
      <c r="R55" s="3"/>
      <c r="S55" s="3"/>
    </row>
    <row r="56" spans="1:19" ht="10.5" customHeight="1" x14ac:dyDescent="0.25">
      <c r="A56" s="1"/>
      <c r="B56" s="148"/>
      <c r="C56" s="134"/>
      <c r="D56" s="135"/>
      <c r="E56" s="13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1"/>
      <c r="B57" s="148"/>
      <c r="C57" s="152" t="s">
        <v>112</v>
      </c>
      <c r="D57" s="153" t="s">
        <v>81</v>
      </c>
      <c r="E57" s="135"/>
      <c r="F57" s="141"/>
      <c r="G57" s="153" t="s">
        <v>92</v>
      </c>
      <c r="H57" s="135"/>
      <c r="I57" s="141"/>
      <c r="J57" s="153" t="s">
        <v>83</v>
      </c>
      <c r="K57" s="141"/>
      <c r="L57" s="3"/>
      <c r="M57" s="153" t="s">
        <v>84</v>
      </c>
      <c r="N57" s="154"/>
      <c r="O57" s="154"/>
      <c r="P57" s="153" t="s">
        <v>85</v>
      </c>
      <c r="Q57" s="3"/>
      <c r="R57" s="3"/>
      <c r="S57" s="3"/>
    </row>
    <row r="58" spans="1:19" x14ac:dyDescent="0.25">
      <c r="A58" s="1"/>
      <c r="B58" s="148"/>
      <c r="C58" s="364" t="s">
        <v>91</v>
      </c>
      <c r="D58" s="159">
        <v>74.400000000000006</v>
      </c>
      <c r="E58" s="135"/>
      <c r="F58" s="141"/>
      <c r="G58" s="159">
        <v>74.400000000000006</v>
      </c>
      <c r="H58" s="135"/>
      <c r="I58" s="141"/>
      <c r="J58" s="159">
        <v>74.400000000000006</v>
      </c>
      <c r="K58" s="141"/>
      <c r="L58" s="3"/>
      <c r="M58" s="159">
        <v>74.400000000000006</v>
      </c>
      <c r="N58" s="3"/>
      <c r="O58" s="3"/>
      <c r="P58" s="159">
        <v>74.400000000000006</v>
      </c>
      <c r="Q58" s="3"/>
      <c r="R58" s="3"/>
      <c r="S58" s="3"/>
    </row>
    <row r="59" spans="1:19" x14ac:dyDescent="0.25">
      <c r="A59" s="1"/>
      <c r="B59" s="148"/>
      <c r="C59" s="365" t="s">
        <v>113</v>
      </c>
      <c r="D59" s="159">
        <v>15.4</v>
      </c>
      <c r="E59" s="135"/>
      <c r="F59" s="141"/>
      <c r="G59" s="159">
        <v>15.4</v>
      </c>
      <c r="H59" s="135"/>
      <c r="I59" s="141"/>
      <c r="J59" s="159">
        <v>15.4</v>
      </c>
      <c r="K59" s="141"/>
      <c r="L59" s="3"/>
      <c r="M59" s="159">
        <v>15.4</v>
      </c>
      <c r="N59" s="3"/>
      <c r="O59" s="3"/>
      <c r="P59" s="159">
        <v>15.4</v>
      </c>
      <c r="Q59" s="3"/>
      <c r="R59" s="3"/>
      <c r="S59" s="3"/>
    </row>
    <row r="60" spans="1:19" s="136" customFormat="1" x14ac:dyDescent="0.25">
      <c r="A60" s="132"/>
      <c r="B60" s="148"/>
      <c r="C60" s="366"/>
      <c r="D60" s="367"/>
      <c r="E60" s="144"/>
      <c r="F60" s="135"/>
      <c r="G60" s="141"/>
      <c r="H60" s="144"/>
      <c r="I60" s="141"/>
      <c r="K60" s="144"/>
      <c r="N60" s="144"/>
    </row>
    <row r="61" spans="1:19" s="3" customFormat="1" x14ac:dyDescent="0.25">
      <c r="A61" s="1"/>
      <c r="B61" s="148"/>
      <c r="C61" s="368" t="s">
        <v>114</v>
      </c>
      <c r="D61" s="153" t="s">
        <v>81</v>
      </c>
      <c r="E61" s="144"/>
      <c r="F61" s="135"/>
      <c r="G61" s="153" t="s">
        <v>92</v>
      </c>
      <c r="H61" s="135"/>
      <c r="I61" s="141"/>
      <c r="J61" s="153" t="s">
        <v>83</v>
      </c>
      <c r="K61" s="141"/>
      <c r="M61" s="153" t="s">
        <v>84</v>
      </c>
      <c r="N61" s="154"/>
      <c r="O61" s="154"/>
      <c r="P61" s="153" t="s">
        <v>85</v>
      </c>
    </row>
    <row r="62" spans="1:19" s="3" customFormat="1" x14ac:dyDescent="0.25">
      <c r="A62" s="1"/>
      <c r="B62" s="148"/>
      <c r="C62" s="369" t="s">
        <v>115</v>
      </c>
      <c r="D62" s="370">
        <v>0</v>
      </c>
      <c r="E62" s="144"/>
      <c r="F62" s="135"/>
      <c r="G62" s="370">
        <v>0</v>
      </c>
      <c r="H62" s="144"/>
      <c r="I62" s="141"/>
      <c r="J62" s="370">
        <v>6268.3</v>
      </c>
      <c r="K62" s="144"/>
      <c r="M62" s="370">
        <v>6268.3</v>
      </c>
      <c r="N62" s="144"/>
      <c r="P62" s="370">
        <v>6268.3</v>
      </c>
    </row>
    <row r="63" spans="1:19" s="3" customFormat="1" x14ac:dyDescent="0.25">
      <c r="A63" s="1"/>
      <c r="B63" s="148"/>
      <c r="C63" s="369" t="s">
        <v>116</v>
      </c>
      <c r="D63" s="370">
        <v>0</v>
      </c>
      <c r="E63" s="144"/>
      <c r="F63" s="135"/>
      <c r="G63" s="370">
        <v>0</v>
      </c>
      <c r="H63" s="144"/>
      <c r="I63" s="141"/>
      <c r="J63" s="370">
        <v>2118.8000000000002</v>
      </c>
      <c r="K63" s="144"/>
      <c r="M63" s="370">
        <v>2118.8000000000002</v>
      </c>
      <c r="N63" s="144"/>
      <c r="P63" s="370">
        <v>2118.8000000000002</v>
      </c>
    </row>
    <row r="64" spans="1:19" s="3" customFormat="1" x14ac:dyDescent="0.25">
      <c r="A64" s="1"/>
      <c r="B64" s="148"/>
      <c r="C64" s="369" t="s">
        <v>117</v>
      </c>
      <c r="D64" s="370">
        <v>0</v>
      </c>
      <c r="E64" s="144"/>
      <c r="F64" s="135"/>
      <c r="G64" s="370">
        <v>0</v>
      </c>
      <c r="H64" s="144"/>
      <c r="I64" s="141"/>
      <c r="J64" s="370">
        <v>0</v>
      </c>
      <c r="K64" s="144"/>
      <c r="M64" s="370">
        <v>0</v>
      </c>
      <c r="N64" s="144"/>
      <c r="P64" s="370">
        <v>0</v>
      </c>
    </row>
    <row r="65" spans="1:19" s="3" customFormat="1" x14ac:dyDescent="0.25">
      <c r="A65" s="1"/>
      <c r="B65" s="148"/>
      <c r="C65" s="369" t="s">
        <v>118</v>
      </c>
      <c r="D65" s="370">
        <v>0</v>
      </c>
      <c r="E65" s="144"/>
      <c r="F65" s="135"/>
      <c r="G65" s="370">
        <v>0</v>
      </c>
      <c r="H65" s="144"/>
      <c r="I65" s="141"/>
      <c r="J65" s="370">
        <v>62.7</v>
      </c>
      <c r="K65" s="144"/>
      <c r="M65" s="370">
        <v>62.7</v>
      </c>
      <c r="N65" s="144"/>
      <c r="P65" s="370">
        <v>62.7</v>
      </c>
    </row>
    <row r="66" spans="1:19" s="3" customFormat="1" x14ac:dyDescent="0.25">
      <c r="A66" s="1"/>
      <c r="B66" s="148"/>
      <c r="C66" s="369" t="s">
        <v>119</v>
      </c>
      <c r="D66" s="371">
        <f>SUM(D67,D68,D69,D70)</f>
        <v>0</v>
      </c>
      <c r="E66" s="144"/>
      <c r="F66" s="135"/>
      <c r="G66" s="371">
        <f>SUM(G67:G70)</f>
        <v>0</v>
      </c>
      <c r="H66" s="144"/>
      <c r="I66" s="141"/>
      <c r="J66" s="371">
        <f>SUM(J67:J70)</f>
        <v>960</v>
      </c>
      <c r="K66" s="144"/>
      <c r="M66" s="371">
        <f>SUM(M67:M70)</f>
        <v>960</v>
      </c>
      <c r="N66" s="144"/>
      <c r="P66" s="371">
        <f>SUM(P67:P70)</f>
        <v>960</v>
      </c>
    </row>
    <row r="67" spans="1:19" s="3" customFormat="1" x14ac:dyDescent="0.25">
      <c r="A67" s="1"/>
      <c r="B67" s="148"/>
      <c r="C67" s="372" t="s">
        <v>120</v>
      </c>
      <c r="D67" s="370">
        <v>0</v>
      </c>
      <c r="E67" s="144"/>
      <c r="F67" s="135"/>
      <c r="G67" s="370">
        <v>0</v>
      </c>
      <c r="H67" s="144"/>
      <c r="I67" s="141"/>
      <c r="J67" s="370">
        <v>450</v>
      </c>
      <c r="K67" s="144"/>
      <c r="M67" s="370">
        <v>450</v>
      </c>
      <c r="N67" s="144"/>
      <c r="P67" s="370">
        <v>450</v>
      </c>
    </row>
    <row r="68" spans="1:19" s="3" customFormat="1" x14ac:dyDescent="0.25">
      <c r="A68" s="1"/>
      <c r="B68" s="148"/>
      <c r="C68" s="372" t="s">
        <v>121</v>
      </c>
      <c r="D68" s="370">
        <v>0</v>
      </c>
      <c r="E68" s="144"/>
      <c r="F68" s="135"/>
      <c r="G68" s="370">
        <v>0</v>
      </c>
      <c r="H68" s="144"/>
      <c r="I68" s="141"/>
      <c r="J68" s="370">
        <v>200</v>
      </c>
      <c r="K68" s="144"/>
      <c r="M68" s="370">
        <v>200</v>
      </c>
      <c r="N68" s="144"/>
      <c r="P68" s="370">
        <v>200</v>
      </c>
    </row>
    <row r="69" spans="1:19" s="3" customFormat="1" x14ac:dyDescent="0.25">
      <c r="A69" s="1"/>
      <c r="B69" s="148"/>
      <c r="C69" s="372" t="s">
        <v>122</v>
      </c>
      <c r="D69" s="370">
        <v>0</v>
      </c>
      <c r="E69" s="144"/>
      <c r="F69" s="135"/>
      <c r="G69" s="370">
        <v>0</v>
      </c>
      <c r="H69" s="144"/>
      <c r="I69" s="141"/>
      <c r="J69" s="370">
        <v>50</v>
      </c>
      <c r="K69" s="144"/>
      <c r="M69" s="370">
        <v>50</v>
      </c>
      <c r="N69" s="144"/>
      <c r="P69" s="370">
        <v>50</v>
      </c>
    </row>
    <row r="70" spans="1:19" s="3" customFormat="1" x14ac:dyDescent="0.25">
      <c r="A70" s="1"/>
      <c r="B70" s="148"/>
      <c r="C70" s="372" t="s">
        <v>123</v>
      </c>
      <c r="D70" s="370">
        <v>0</v>
      </c>
      <c r="E70" s="144"/>
      <c r="F70" s="135"/>
      <c r="G70" s="370">
        <v>0</v>
      </c>
      <c r="H70" s="144"/>
      <c r="I70" s="141"/>
      <c r="J70" s="370">
        <v>260</v>
      </c>
      <c r="K70" s="144"/>
      <c r="M70" s="370">
        <v>260</v>
      </c>
      <c r="N70" s="144"/>
      <c r="P70" s="370">
        <v>260</v>
      </c>
    </row>
    <row r="71" spans="1:19" s="3" customFormat="1" x14ac:dyDescent="0.25">
      <c r="A71" s="1"/>
      <c r="B71" s="148"/>
      <c r="C71" s="134" t="s">
        <v>124</v>
      </c>
      <c r="D71" s="135">
        <f>SUM(D62:D66)</f>
        <v>0</v>
      </c>
      <c r="E71" s="144"/>
      <c r="F71" s="135"/>
      <c r="G71" s="135">
        <f>SUM(G62:G66)</f>
        <v>0</v>
      </c>
      <c r="H71" s="144"/>
      <c r="I71" s="141"/>
      <c r="J71" s="135">
        <f>SUM(J62:J66)</f>
        <v>9409.8000000000011</v>
      </c>
      <c r="K71" s="144"/>
      <c r="M71" s="135">
        <f>SUM(M62:M66)</f>
        <v>9409.8000000000011</v>
      </c>
      <c r="N71" s="144"/>
      <c r="P71" s="135">
        <f>SUM(P62:P66)</f>
        <v>9409.8000000000011</v>
      </c>
    </row>
    <row r="72" spans="1:19" s="3" customFormat="1" x14ac:dyDescent="0.25">
      <c r="A72" s="1"/>
      <c r="B72" s="148"/>
      <c r="C72" s="134"/>
      <c r="D72" s="135"/>
      <c r="E72" s="135"/>
      <c r="F72" s="141"/>
      <c r="G72" s="135"/>
      <c r="H72" s="135"/>
      <c r="I72" s="141"/>
      <c r="J72" s="141"/>
      <c r="K72" s="141"/>
    </row>
    <row r="73" spans="1:19" x14ac:dyDescent="0.25">
      <c r="A73" s="1"/>
      <c r="B73" s="160" t="s">
        <v>93</v>
      </c>
      <c r="C73" s="161"/>
      <c r="D73" s="162"/>
      <c r="E73" s="162"/>
      <c r="F73" s="162"/>
      <c r="G73" s="162"/>
      <c r="H73" s="162"/>
      <c r="I73" s="162"/>
      <c r="J73" s="162"/>
      <c r="K73" s="162"/>
      <c r="L73" s="163"/>
      <c r="M73" s="163"/>
      <c r="N73" s="163"/>
      <c r="O73" s="163"/>
      <c r="P73" s="163"/>
      <c r="Q73" s="163"/>
      <c r="R73" s="164"/>
      <c r="S73" s="3"/>
    </row>
    <row r="74" spans="1:19" x14ac:dyDescent="0.25">
      <c r="A74" s="1"/>
      <c r="B74" s="165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66"/>
      <c r="S74" s="3"/>
    </row>
    <row r="75" spans="1:19" x14ac:dyDescent="0.25">
      <c r="A75" s="1"/>
      <c r="B75" s="167"/>
      <c r="C75" s="168"/>
      <c r="D75" s="168"/>
      <c r="E75" s="168"/>
      <c r="F75" s="168"/>
      <c r="G75" s="168"/>
      <c r="H75" s="168"/>
      <c r="I75" s="168"/>
      <c r="J75" s="168"/>
      <c r="K75" s="168"/>
      <c r="L75" s="137"/>
      <c r="N75" s="137"/>
      <c r="O75" s="137"/>
      <c r="P75" s="137"/>
      <c r="Q75" s="137"/>
      <c r="R75" s="166"/>
      <c r="S75" s="3"/>
    </row>
    <row r="76" spans="1:19" x14ac:dyDescent="0.25">
      <c r="A76" s="1"/>
      <c r="B76" s="167"/>
      <c r="C76" s="168"/>
      <c r="D76" s="168"/>
      <c r="E76" s="168"/>
      <c r="F76" s="168"/>
      <c r="G76" s="168"/>
      <c r="H76" s="168"/>
      <c r="I76" s="168"/>
      <c r="J76" s="168"/>
      <c r="K76" s="168"/>
      <c r="L76" s="137"/>
      <c r="M76" s="137"/>
      <c r="N76" s="137"/>
      <c r="O76" s="137"/>
      <c r="P76" s="137"/>
      <c r="Q76" s="137"/>
      <c r="R76" s="166"/>
      <c r="S76" s="3"/>
    </row>
    <row r="77" spans="1:19" x14ac:dyDescent="0.25">
      <c r="A77" s="1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137"/>
      <c r="M77" s="137"/>
      <c r="N77" s="137"/>
      <c r="O77" s="137"/>
      <c r="P77" s="137"/>
      <c r="Q77" s="137"/>
      <c r="R77" s="166"/>
      <c r="S77" s="3"/>
    </row>
    <row r="78" spans="1:19" x14ac:dyDescent="0.25">
      <c r="A78" s="1"/>
      <c r="B78" s="167"/>
      <c r="C78" s="168"/>
      <c r="D78" s="168"/>
      <c r="E78" s="168"/>
      <c r="F78" s="168"/>
      <c r="G78" s="168"/>
      <c r="H78" s="168"/>
      <c r="I78" s="168"/>
      <c r="J78" s="168"/>
      <c r="K78" s="168"/>
      <c r="L78" s="137"/>
      <c r="M78" s="137"/>
      <c r="N78" s="137"/>
      <c r="O78" s="137"/>
      <c r="P78" s="137"/>
      <c r="Q78" s="137"/>
      <c r="R78" s="166"/>
      <c r="S78" s="3"/>
    </row>
    <row r="79" spans="1:19" x14ac:dyDescent="0.25">
      <c r="A79" s="1"/>
      <c r="B79" s="169"/>
      <c r="C79" s="170"/>
      <c r="D79" s="171"/>
      <c r="E79" s="171"/>
      <c r="F79" s="171"/>
      <c r="G79" s="171"/>
      <c r="H79" s="171"/>
      <c r="I79" s="171"/>
      <c r="J79" s="171"/>
      <c r="K79" s="171"/>
      <c r="L79" s="137"/>
      <c r="M79" s="137"/>
      <c r="N79" s="137"/>
      <c r="O79" s="137"/>
      <c r="P79" s="137"/>
      <c r="Q79" s="137"/>
      <c r="R79" s="166"/>
      <c r="S79" s="3"/>
    </row>
    <row r="80" spans="1:19" x14ac:dyDescent="0.25">
      <c r="A80" s="1"/>
      <c r="B80" s="172"/>
      <c r="C80" s="173"/>
      <c r="D80" s="171"/>
      <c r="E80" s="171"/>
      <c r="F80" s="171"/>
      <c r="G80" s="171"/>
      <c r="H80" s="171"/>
      <c r="I80" s="171"/>
      <c r="J80" s="171"/>
      <c r="K80" s="171"/>
      <c r="L80" s="137"/>
      <c r="M80" s="137"/>
      <c r="N80" s="137"/>
      <c r="O80" s="137"/>
      <c r="P80" s="137"/>
      <c r="Q80" s="137"/>
      <c r="R80" s="166"/>
      <c r="S80" s="3"/>
    </row>
    <row r="81" spans="1:19" x14ac:dyDescent="0.25">
      <c r="A81" s="1"/>
      <c r="B81" s="169"/>
      <c r="C81" s="174"/>
      <c r="D81" s="171"/>
      <c r="E81" s="171"/>
      <c r="F81" s="171"/>
      <c r="G81" s="171"/>
      <c r="H81" s="171"/>
      <c r="I81" s="171"/>
      <c r="J81" s="171"/>
      <c r="K81" s="171"/>
      <c r="L81" s="137"/>
      <c r="M81" s="137"/>
      <c r="N81" s="137"/>
      <c r="O81" s="137"/>
      <c r="P81" s="137"/>
      <c r="Q81" s="137"/>
      <c r="R81" s="166"/>
      <c r="S81" s="3"/>
    </row>
    <row r="82" spans="1:19" x14ac:dyDescent="0.25">
      <c r="A82" s="1"/>
      <c r="B82" s="169"/>
      <c r="C82" s="174"/>
      <c r="D82" s="171"/>
      <c r="E82" s="171"/>
      <c r="F82" s="171"/>
      <c r="G82" s="171"/>
      <c r="H82" s="171"/>
      <c r="I82" s="171"/>
      <c r="J82" s="171"/>
      <c r="K82" s="171"/>
      <c r="L82" s="137"/>
      <c r="M82" s="137"/>
      <c r="N82" s="137"/>
      <c r="O82" s="137"/>
      <c r="P82" s="137"/>
      <c r="Q82" s="137"/>
      <c r="R82" s="166"/>
      <c r="S82" s="3"/>
    </row>
    <row r="83" spans="1:19" x14ac:dyDescent="0.25">
      <c r="A83" s="1"/>
      <c r="B83" s="175"/>
      <c r="C83" s="176"/>
      <c r="D83" s="177"/>
      <c r="E83" s="177"/>
      <c r="F83" s="177"/>
      <c r="G83" s="177"/>
      <c r="H83" s="177"/>
      <c r="I83" s="177"/>
      <c r="J83" s="177"/>
      <c r="K83" s="177"/>
      <c r="L83" s="178"/>
      <c r="M83" s="178"/>
      <c r="N83" s="178"/>
      <c r="O83" s="178"/>
      <c r="P83" s="178"/>
      <c r="Q83" s="178"/>
      <c r="R83" s="179"/>
      <c r="S83" s="3"/>
    </row>
    <row r="84" spans="1:19" x14ac:dyDescent="0.25">
      <c r="A84" s="132"/>
      <c r="B84" s="180"/>
      <c r="C84" s="181"/>
      <c r="D84" s="182"/>
      <c r="E84" s="182"/>
      <c r="F84" s="182"/>
      <c r="G84" s="182"/>
      <c r="H84" s="182"/>
      <c r="I84" s="182"/>
      <c r="J84" s="182"/>
      <c r="K84" s="182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1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1"/>
      <c r="B86" s="183" t="s">
        <v>94</v>
      </c>
      <c r="C86" s="184">
        <v>45919</v>
      </c>
      <c r="D86" s="171"/>
      <c r="E86" s="183"/>
      <c r="F86" s="183" t="s">
        <v>95</v>
      </c>
      <c r="G86" s="373" t="s">
        <v>183</v>
      </c>
      <c r="H86" s="183"/>
      <c r="I86" s="183"/>
      <c r="J86" s="183"/>
      <c r="K86" s="183"/>
      <c r="L86" s="3"/>
      <c r="M86" s="3"/>
      <c r="N86" s="3"/>
      <c r="O86" s="3"/>
      <c r="P86" s="3"/>
      <c r="Q86" s="3"/>
      <c r="R86" s="3"/>
      <c r="S86" s="3"/>
    </row>
    <row r="87" spans="1:19" ht="7.5" customHeight="1" x14ac:dyDescent="0.25">
      <c r="A87" s="1"/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1"/>
      <c r="B88" s="183"/>
      <c r="C88" s="183"/>
      <c r="D88" s="186"/>
      <c r="E88" s="183"/>
      <c r="F88" s="183" t="s">
        <v>97</v>
      </c>
      <c r="G88" s="187"/>
      <c r="H88" s="183"/>
      <c r="I88" s="183"/>
      <c r="J88" s="183"/>
      <c r="K88" s="183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1"/>
      <c r="B89" s="183"/>
      <c r="C89" s="183"/>
      <c r="D89" s="186"/>
      <c r="E89" s="183"/>
      <c r="F89" s="183"/>
      <c r="G89" s="187"/>
      <c r="H89" s="183"/>
      <c r="I89" s="183"/>
      <c r="J89" s="183"/>
      <c r="K89" s="183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1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132"/>
      <c r="B91" s="180"/>
      <c r="C91" s="181"/>
      <c r="D91" s="182"/>
      <c r="E91" s="182"/>
      <c r="F91" s="182"/>
      <c r="G91" s="182"/>
      <c r="H91" s="182"/>
      <c r="I91" s="182"/>
      <c r="J91" s="182"/>
      <c r="K91" s="182"/>
      <c r="L91" s="3"/>
      <c r="M91" s="3"/>
      <c r="N91" s="3"/>
      <c r="O91" s="3"/>
      <c r="P91" s="3"/>
      <c r="Q91" s="3"/>
      <c r="R91" s="3"/>
      <c r="S91" s="3"/>
    </row>
    <row r="92" spans="1:19" hidden="1" x14ac:dyDescent="0.25"/>
    <row r="93" spans="1:19" hidden="1" x14ac:dyDescent="0.25"/>
    <row r="94" spans="1:19" hidden="1" x14ac:dyDescent="0.25"/>
    <row r="95" spans="1:19" hidden="1" x14ac:dyDescent="0.25"/>
    <row r="96" spans="1:1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</sheetData>
  <mergeCells count="58">
    <mergeCell ref="C47:C48"/>
    <mergeCell ref="D73:K73"/>
    <mergeCell ref="B75:K75"/>
    <mergeCell ref="B76:K76"/>
    <mergeCell ref="B77:K77"/>
    <mergeCell ref="B78:K78"/>
    <mergeCell ref="N27:N28"/>
    <mergeCell ref="O27:O28"/>
    <mergeCell ref="P27:P28"/>
    <mergeCell ref="Q27:Q28"/>
    <mergeCell ref="R27:R28"/>
    <mergeCell ref="C44:C45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N13:N14"/>
    <mergeCell ref="O13:O14"/>
    <mergeCell ref="P13:P14"/>
    <mergeCell ref="Q13:Q14"/>
    <mergeCell ref="R13:R14"/>
    <mergeCell ref="D26:F26"/>
    <mergeCell ref="G26:I26"/>
    <mergeCell ref="J26:L26"/>
    <mergeCell ref="M26:O26"/>
    <mergeCell ref="P26:R2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86"/>
  <sheetViews>
    <sheetView showGridLines="0" zoomScale="115" zoomScaleNormal="115" zoomScaleSheetLayoutView="80" workbookViewId="0">
      <selection activeCell="L25" sqref="L25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358" t="s">
        <v>184</v>
      </c>
      <c r="E4" s="358"/>
      <c r="F4" s="358"/>
      <c r="G4" s="358"/>
      <c r="H4" s="358"/>
      <c r="I4" s="358"/>
      <c r="J4" s="358"/>
      <c r="K4" s="358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359"/>
      <c r="E5" s="359"/>
      <c r="F5" s="359"/>
      <c r="G5" s="359"/>
      <c r="H5" s="359"/>
      <c r="I5" s="359"/>
      <c r="J5" s="359"/>
      <c r="K5" s="359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3</v>
      </c>
      <c r="C6" s="1"/>
      <c r="D6" s="360" t="s">
        <v>185</v>
      </c>
      <c r="E6" s="359"/>
      <c r="F6" s="359"/>
      <c r="G6" s="359"/>
      <c r="H6" s="359"/>
      <c r="I6" s="359"/>
      <c r="J6" s="359"/>
      <c r="K6" s="35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359"/>
      <c r="E7" s="359"/>
      <c r="F7" s="359"/>
      <c r="G7" s="359"/>
      <c r="H7" s="359"/>
      <c r="I7" s="359"/>
      <c r="J7" s="359"/>
      <c r="K7" s="359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5</v>
      </c>
      <c r="C8" s="1"/>
      <c r="D8" s="361" t="s">
        <v>186</v>
      </c>
      <c r="E8" s="361"/>
      <c r="F8" s="361"/>
      <c r="G8" s="361"/>
      <c r="H8" s="361"/>
      <c r="I8" s="361"/>
      <c r="J8" s="361"/>
      <c r="K8" s="361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19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20</v>
      </c>
      <c r="C15" s="45" t="s">
        <v>21</v>
      </c>
      <c r="D15" s="46">
        <v>1012</v>
      </c>
      <c r="E15" s="47">
        <v>230.5</v>
      </c>
      <c r="F15" s="48">
        <v>1242.5</v>
      </c>
      <c r="G15" s="392">
        <v>1700</v>
      </c>
      <c r="H15" s="47">
        <v>210</v>
      </c>
      <c r="I15" s="452">
        <v>1910</v>
      </c>
      <c r="J15" s="453">
        <v>1500</v>
      </c>
      <c r="K15" s="454">
        <v>220</v>
      </c>
      <c r="L15" s="455">
        <v>1720</v>
      </c>
      <c r="M15" s="453">
        <v>1500</v>
      </c>
      <c r="N15" s="454">
        <v>220</v>
      </c>
      <c r="O15" s="455">
        <v>1720</v>
      </c>
      <c r="P15" s="453">
        <v>1500</v>
      </c>
      <c r="Q15" s="454">
        <v>220</v>
      </c>
      <c r="R15" s="455">
        <v>1720</v>
      </c>
      <c r="S15" s="3"/>
    </row>
    <row r="16" spans="1:19" x14ac:dyDescent="0.25">
      <c r="A16" s="1"/>
      <c r="B16" s="54" t="s">
        <v>22</v>
      </c>
      <c r="C16" s="55" t="s">
        <v>23</v>
      </c>
      <c r="D16" s="46">
        <v>6141.3</v>
      </c>
      <c r="E16" s="56"/>
      <c r="F16" s="48">
        <v>6141.3</v>
      </c>
      <c r="G16" s="456">
        <v>6141.3</v>
      </c>
      <c r="H16" s="56"/>
      <c r="I16" s="452">
        <v>6141.3</v>
      </c>
      <c r="J16" s="457">
        <v>6863.2</v>
      </c>
      <c r="K16" s="56"/>
      <c r="L16" s="48">
        <v>6863.2</v>
      </c>
      <c r="M16" s="457">
        <v>6683.3</v>
      </c>
      <c r="N16" s="56"/>
      <c r="O16" s="48">
        <v>6683.3</v>
      </c>
      <c r="P16" s="457">
        <v>6683.3</v>
      </c>
      <c r="Q16" s="56"/>
      <c r="R16" s="48">
        <v>6683.3</v>
      </c>
      <c r="S16" s="3"/>
    </row>
    <row r="17" spans="1:19" x14ac:dyDescent="0.25">
      <c r="A17" s="1"/>
      <c r="B17" s="54" t="s">
        <v>24</v>
      </c>
      <c r="C17" s="61" t="s">
        <v>25</v>
      </c>
      <c r="D17" s="46">
        <v>596.20000000000005</v>
      </c>
      <c r="E17" s="56"/>
      <c r="F17" s="48">
        <v>596.20000000000005</v>
      </c>
      <c r="G17" s="456">
        <v>1962.3</v>
      </c>
      <c r="H17" s="62"/>
      <c r="I17" s="452">
        <v>1962.3</v>
      </c>
      <c r="J17" s="457">
        <v>137.4</v>
      </c>
      <c r="K17" s="62"/>
      <c r="L17" s="48">
        <v>137.4</v>
      </c>
      <c r="M17" s="457">
        <v>0</v>
      </c>
      <c r="N17" s="62"/>
      <c r="O17" s="48">
        <v>0</v>
      </c>
      <c r="P17" s="457">
        <v>0</v>
      </c>
      <c r="Q17" s="62"/>
      <c r="R17" s="48">
        <v>0</v>
      </c>
      <c r="S17" s="3"/>
    </row>
    <row r="18" spans="1:19" x14ac:dyDescent="0.25">
      <c r="A18" s="1"/>
      <c r="B18" s="54" t="s">
        <v>110</v>
      </c>
      <c r="C18" s="363" t="s">
        <v>111</v>
      </c>
      <c r="D18" s="46">
        <v>0</v>
      </c>
      <c r="E18" s="56"/>
      <c r="F18" s="48">
        <v>0</v>
      </c>
      <c r="G18" s="456">
        <v>0</v>
      </c>
      <c r="H18" s="384"/>
      <c r="I18" s="452">
        <v>0</v>
      </c>
      <c r="J18" s="457">
        <v>8499.9</v>
      </c>
      <c r="K18" s="56"/>
      <c r="L18" s="48">
        <v>8499.9</v>
      </c>
      <c r="M18" s="457">
        <v>8886.2000000000007</v>
      </c>
      <c r="N18" s="56"/>
      <c r="O18" s="48">
        <v>8886.2000000000007</v>
      </c>
      <c r="P18" s="457">
        <v>9291.7999999999993</v>
      </c>
      <c r="Q18" s="56"/>
      <c r="R18" s="48">
        <v>9291.7999999999993</v>
      </c>
      <c r="S18" s="3"/>
    </row>
    <row r="19" spans="1:19" x14ac:dyDescent="0.25">
      <c r="A19" s="1"/>
      <c r="B19" s="54" t="s">
        <v>26</v>
      </c>
      <c r="C19" s="63" t="s">
        <v>27</v>
      </c>
      <c r="D19" s="46">
        <v>52361.9</v>
      </c>
      <c r="E19" s="47"/>
      <c r="F19" s="48">
        <v>52361.9</v>
      </c>
      <c r="G19" s="456">
        <v>42446.7</v>
      </c>
      <c r="H19" s="47"/>
      <c r="I19" s="452">
        <v>42446.7</v>
      </c>
      <c r="J19" s="457">
        <v>39970.5</v>
      </c>
      <c r="K19" s="47"/>
      <c r="L19" s="48">
        <v>39970.5</v>
      </c>
      <c r="M19" s="457">
        <v>39970.5</v>
      </c>
      <c r="N19" s="47"/>
      <c r="O19" s="48">
        <v>39970.5</v>
      </c>
      <c r="P19" s="457">
        <v>39970.5</v>
      </c>
      <c r="Q19" s="47"/>
      <c r="R19" s="48">
        <v>39970.5</v>
      </c>
      <c r="S19" s="3"/>
    </row>
    <row r="20" spans="1:19" x14ac:dyDescent="0.25">
      <c r="A20" s="1"/>
      <c r="B20" s="54" t="s">
        <v>28</v>
      </c>
      <c r="C20" s="64" t="s">
        <v>29</v>
      </c>
      <c r="D20" s="46">
        <v>562.70000000000005</v>
      </c>
      <c r="E20" s="47"/>
      <c r="F20" s="48">
        <v>562.70000000000005</v>
      </c>
      <c r="G20" s="456">
        <v>339.8</v>
      </c>
      <c r="H20" s="65"/>
      <c r="I20" s="452">
        <v>339.8</v>
      </c>
      <c r="J20" s="457">
        <v>1163.7</v>
      </c>
      <c r="K20" s="65"/>
      <c r="L20" s="48">
        <v>1163.7</v>
      </c>
      <c r="M20" s="457">
        <v>1163.7</v>
      </c>
      <c r="N20" s="65"/>
      <c r="O20" s="48">
        <v>1163.7</v>
      </c>
      <c r="P20" s="457">
        <v>1163.7</v>
      </c>
      <c r="Q20" s="65"/>
      <c r="R20" s="48">
        <v>1163.7</v>
      </c>
      <c r="S20" s="3"/>
    </row>
    <row r="21" spans="1:19" x14ac:dyDescent="0.25">
      <c r="A21" s="1"/>
      <c r="B21" s="54" t="s">
        <v>30</v>
      </c>
      <c r="C21" s="66" t="s">
        <v>31</v>
      </c>
      <c r="D21" s="46">
        <v>113.1</v>
      </c>
      <c r="E21" s="47"/>
      <c r="F21" s="48">
        <v>113.1</v>
      </c>
      <c r="G21" s="456">
        <v>190</v>
      </c>
      <c r="H21" s="65"/>
      <c r="I21" s="452">
        <v>190</v>
      </c>
      <c r="J21" s="457">
        <v>170</v>
      </c>
      <c r="K21" s="65"/>
      <c r="L21" s="48">
        <v>170</v>
      </c>
      <c r="M21" s="457">
        <v>170</v>
      </c>
      <c r="N21" s="65"/>
      <c r="O21" s="48">
        <v>170</v>
      </c>
      <c r="P21" s="457">
        <v>170</v>
      </c>
      <c r="Q21" s="65"/>
      <c r="R21" s="48">
        <v>170</v>
      </c>
      <c r="S21" s="3"/>
    </row>
    <row r="22" spans="1:19" x14ac:dyDescent="0.25">
      <c r="A22" s="1"/>
      <c r="B22" s="54" t="s">
        <v>32</v>
      </c>
      <c r="C22" s="67" t="s">
        <v>33</v>
      </c>
      <c r="D22" s="46">
        <v>754.5</v>
      </c>
      <c r="E22" s="47">
        <v>47.9</v>
      </c>
      <c r="F22" s="48">
        <v>802.4</v>
      </c>
      <c r="G22" s="456">
        <v>50</v>
      </c>
      <c r="H22" s="69"/>
      <c r="I22" s="452">
        <v>50</v>
      </c>
      <c r="J22" s="457">
        <v>50</v>
      </c>
      <c r="K22" s="69">
        <v>10</v>
      </c>
      <c r="L22" s="48">
        <v>60</v>
      </c>
      <c r="M22" s="457">
        <v>50</v>
      </c>
      <c r="N22" s="69">
        <v>10</v>
      </c>
      <c r="O22" s="48">
        <v>60</v>
      </c>
      <c r="P22" s="457">
        <v>50</v>
      </c>
      <c r="Q22" s="69">
        <v>10</v>
      </c>
      <c r="R22" s="48">
        <v>60</v>
      </c>
      <c r="S22" s="3"/>
    </row>
    <row r="23" spans="1:19" x14ac:dyDescent="0.25">
      <c r="A23" s="1"/>
      <c r="B23" s="54" t="s">
        <v>34</v>
      </c>
      <c r="C23" s="67" t="s">
        <v>35</v>
      </c>
      <c r="D23" s="46">
        <v>0</v>
      </c>
      <c r="E23" s="47"/>
      <c r="F23" s="48">
        <v>0</v>
      </c>
      <c r="G23" s="456">
        <v>0</v>
      </c>
      <c r="H23" s="69">
        <v>200</v>
      </c>
      <c r="I23" s="452">
        <v>200</v>
      </c>
      <c r="J23" s="457">
        <v>0</v>
      </c>
      <c r="K23" s="69"/>
      <c r="L23" s="48">
        <v>0</v>
      </c>
      <c r="M23" s="457">
        <v>0</v>
      </c>
      <c r="N23" s="69"/>
      <c r="O23" s="48">
        <v>0</v>
      </c>
      <c r="P23" s="457">
        <v>0</v>
      </c>
      <c r="Q23" s="69"/>
      <c r="R23" s="48">
        <v>0</v>
      </c>
      <c r="S23" s="3"/>
    </row>
    <row r="24" spans="1:19" ht="15.75" thickBot="1" x14ac:dyDescent="0.3">
      <c r="A24" s="1"/>
      <c r="B24" s="70" t="s">
        <v>36</v>
      </c>
      <c r="C24" s="71" t="s">
        <v>37</v>
      </c>
      <c r="D24" s="46">
        <v>0</v>
      </c>
      <c r="E24" s="47"/>
      <c r="F24" s="75">
        <v>0</v>
      </c>
      <c r="G24" s="458">
        <v>0</v>
      </c>
      <c r="H24" s="74"/>
      <c r="I24" s="459">
        <v>0</v>
      </c>
      <c r="J24" s="460">
        <v>0</v>
      </c>
      <c r="K24" s="461"/>
      <c r="L24" s="462">
        <v>0</v>
      </c>
      <c r="M24" s="460">
        <v>0</v>
      </c>
      <c r="N24" s="461"/>
      <c r="O24" s="462">
        <v>0</v>
      </c>
      <c r="P24" s="460">
        <v>0</v>
      </c>
      <c r="Q24" s="461"/>
      <c r="R24" s="462">
        <v>0</v>
      </c>
      <c r="S24" s="3"/>
    </row>
    <row r="25" spans="1:19" ht="15.75" thickBot="1" x14ac:dyDescent="0.3">
      <c r="A25" s="1"/>
      <c r="B25" s="77" t="s">
        <v>38</v>
      </c>
      <c r="C25" s="78" t="s">
        <v>39</v>
      </c>
      <c r="D25" s="79">
        <f t="shared" ref="D25:R25" si="0">SUM(D15:D22)</f>
        <v>61541.7</v>
      </c>
      <c r="E25" s="79">
        <f t="shared" si="0"/>
        <v>278.39999999999998</v>
      </c>
      <c r="F25" s="79">
        <f t="shared" si="0"/>
        <v>61820.1</v>
      </c>
      <c r="G25" s="79">
        <f t="shared" si="0"/>
        <v>52830.1</v>
      </c>
      <c r="H25" s="79">
        <f>SUM(H15:H22)</f>
        <v>210</v>
      </c>
      <c r="I25" s="80">
        <f t="shared" si="0"/>
        <v>53040.1</v>
      </c>
      <c r="J25" s="81">
        <f t="shared" si="0"/>
        <v>58354.7</v>
      </c>
      <c r="K25" s="81">
        <f t="shared" si="0"/>
        <v>230</v>
      </c>
      <c r="L25" s="80">
        <f>SUM(L15:L22)</f>
        <v>58584.7</v>
      </c>
      <c r="M25" s="82">
        <f>SUM(M15:M24)</f>
        <v>58423.7</v>
      </c>
      <c r="N25" s="79">
        <f t="shared" si="0"/>
        <v>230</v>
      </c>
      <c r="O25" s="79">
        <f t="shared" si="0"/>
        <v>58653.7</v>
      </c>
      <c r="P25" s="79">
        <f t="shared" si="0"/>
        <v>58829.299999999996</v>
      </c>
      <c r="Q25" s="79">
        <f t="shared" si="0"/>
        <v>230</v>
      </c>
      <c r="R25" s="79">
        <f t="shared" si="0"/>
        <v>59059.299999999996</v>
      </c>
      <c r="S25" s="3"/>
    </row>
    <row r="26" spans="1:19" ht="15.75" customHeight="1" thickBot="1" x14ac:dyDescent="0.3">
      <c r="A26" s="1"/>
      <c r="B26" s="83"/>
      <c r="C26" s="84" t="s">
        <v>40</v>
      </c>
      <c r="D26" s="85"/>
      <c r="E26" s="85"/>
      <c r="F26" s="86"/>
      <c r="G26" s="85"/>
      <c r="H26" s="85"/>
      <c r="I26" s="85"/>
      <c r="J26" s="87"/>
      <c r="K26" s="85"/>
      <c r="L26" s="86"/>
      <c r="M26" s="85"/>
      <c r="N26" s="85"/>
      <c r="O26" s="86"/>
      <c r="P26" s="85"/>
      <c r="Q26" s="85"/>
      <c r="R26" s="86"/>
      <c r="S26" s="3"/>
    </row>
    <row r="27" spans="1:19" x14ac:dyDescent="0.25">
      <c r="A27" s="1"/>
      <c r="B27" s="28" t="s">
        <v>7</v>
      </c>
      <c r="C27" s="29" t="s">
        <v>8</v>
      </c>
      <c r="D27" s="88" t="s">
        <v>41</v>
      </c>
      <c r="E27" s="89" t="s">
        <v>42</v>
      </c>
      <c r="F27" s="90" t="s">
        <v>43</v>
      </c>
      <c r="G27" s="91" t="s">
        <v>41</v>
      </c>
      <c r="H27" s="88" t="s">
        <v>42</v>
      </c>
      <c r="I27" s="92" t="s">
        <v>43</v>
      </c>
      <c r="J27" s="88" t="s">
        <v>41</v>
      </c>
      <c r="K27" s="89" t="s">
        <v>42</v>
      </c>
      <c r="L27" s="90" t="s">
        <v>43</v>
      </c>
      <c r="M27" s="93" t="s">
        <v>41</v>
      </c>
      <c r="N27" s="89" t="s">
        <v>42</v>
      </c>
      <c r="O27" s="90" t="s">
        <v>43</v>
      </c>
      <c r="P27" s="91" t="s">
        <v>41</v>
      </c>
      <c r="Q27" s="89" t="s">
        <v>42</v>
      </c>
      <c r="R27" s="90" t="s">
        <v>43</v>
      </c>
      <c r="S27" s="3"/>
    </row>
    <row r="28" spans="1:19" ht="15.75" thickBot="1" x14ac:dyDescent="0.3">
      <c r="A28" s="1"/>
      <c r="B28" s="36"/>
      <c r="C28" s="37"/>
      <c r="D28" s="94"/>
      <c r="E28" s="95"/>
      <c r="F28" s="96"/>
      <c r="G28" s="97"/>
      <c r="H28" s="94"/>
      <c r="I28" s="98"/>
      <c r="J28" s="94"/>
      <c r="K28" s="95"/>
      <c r="L28" s="96"/>
      <c r="M28" s="99"/>
      <c r="N28" s="95"/>
      <c r="O28" s="96"/>
      <c r="P28" s="97"/>
      <c r="Q28" s="95"/>
      <c r="R28" s="96"/>
      <c r="S28" s="3"/>
    </row>
    <row r="29" spans="1:19" x14ac:dyDescent="0.25">
      <c r="A29" s="1"/>
      <c r="B29" s="44" t="s">
        <v>44</v>
      </c>
      <c r="C29" s="100" t="s">
        <v>45</v>
      </c>
      <c r="D29" s="46">
        <v>400.2</v>
      </c>
      <c r="E29" s="47"/>
      <c r="F29" s="48">
        <v>400.2</v>
      </c>
      <c r="G29" s="463">
        <v>665.4</v>
      </c>
      <c r="H29" s="464"/>
      <c r="I29" s="464">
        <v>665.4</v>
      </c>
      <c r="J29" s="463">
        <v>593.1</v>
      </c>
      <c r="K29" s="465"/>
      <c r="L29" s="466">
        <v>593.1</v>
      </c>
      <c r="M29" s="50">
        <v>593.1</v>
      </c>
      <c r="N29" s="51"/>
      <c r="O29" s="52">
        <v>593.1</v>
      </c>
      <c r="P29" s="50">
        <v>593.1</v>
      </c>
      <c r="Q29" s="51"/>
      <c r="R29" s="52">
        <f>SUM(P29:Q29)</f>
        <v>593.1</v>
      </c>
      <c r="S29" s="3"/>
    </row>
    <row r="30" spans="1:19" x14ac:dyDescent="0.25">
      <c r="A30" s="1"/>
      <c r="B30" s="54" t="s">
        <v>46</v>
      </c>
      <c r="C30" s="102" t="s">
        <v>47</v>
      </c>
      <c r="D30" s="46">
        <v>2844.3</v>
      </c>
      <c r="E30" s="56">
        <v>4.5999999999999996</v>
      </c>
      <c r="F30" s="48">
        <v>2848.9</v>
      </c>
      <c r="G30" s="393">
        <v>2050.1999999999998</v>
      </c>
      <c r="H30" s="467">
        <v>3.2</v>
      </c>
      <c r="I30" s="467">
        <v>2053.3999999999996</v>
      </c>
      <c r="J30" s="362">
        <v>2150.1999999999998</v>
      </c>
      <c r="K30" s="103">
        <v>40</v>
      </c>
      <c r="L30" s="58">
        <v>2190.1999999999998</v>
      </c>
      <c r="M30" s="362">
        <v>2035.2</v>
      </c>
      <c r="N30" s="103">
        <v>40</v>
      </c>
      <c r="O30" s="52">
        <f t="shared" ref="O30:O39" si="1">SUM(M30:N30)</f>
        <v>2075.1999999999998</v>
      </c>
      <c r="P30" s="362">
        <v>2035.2</v>
      </c>
      <c r="Q30" s="103">
        <v>40</v>
      </c>
      <c r="R30" s="52">
        <f t="shared" ref="R30:R39" si="2">SUM(P30:Q30)</f>
        <v>2075.1999999999998</v>
      </c>
      <c r="S30" s="3"/>
    </row>
    <row r="31" spans="1:19" x14ac:dyDescent="0.25">
      <c r="A31" s="1"/>
      <c r="B31" s="54" t="s">
        <v>48</v>
      </c>
      <c r="C31" s="67" t="s">
        <v>49</v>
      </c>
      <c r="D31" s="46">
        <v>2591.3000000000002</v>
      </c>
      <c r="E31" s="56">
        <v>103.1</v>
      </c>
      <c r="F31" s="48">
        <v>2694.4</v>
      </c>
      <c r="G31" s="362">
        <v>2701.3</v>
      </c>
      <c r="H31" s="468">
        <v>201.7</v>
      </c>
      <c r="I31" s="468">
        <v>2903</v>
      </c>
      <c r="J31" s="362">
        <v>2701.3</v>
      </c>
      <c r="K31" s="103">
        <v>182</v>
      </c>
      <c r="L31" s="58">
        <v>2883.3</v>
      </c>
      <c r="M31" s="362">
        <v>2701.3</v>
      </c>
      <c r="N31" s="103">
        <v>182</v>
      </c>
      <c r="O31" s="52">
        <f t="shared" si="1"/>
        <v>2883.3</v>
      </c>
      <c r="P31" s="362">
        <v>2701.3</v>
      </c>
      <c r="Q31" s="103">
        <v>182</v>
      </c>
      <c r="R31" s="52">
        <f t="shared" si="2"/>
        <v>2883.3</v>
      </c>
      <c r="S31" s="3"/>
    </row>
    <row r="32" spans="1:19" x14ac:dyDescent="0.25">
      <c r="A32" s="1"/>
      <c r="B32" s="54" t="s">
        <v>50</v>
      </c>
      <c r="C32" s="67" t="s">
        <v>51</v>
      </c>
      <c r="D32" s="46">
        <v>3846</v>
      </c>
      <c r="E32" s="47"/>
      <c r="F32" s="48">
        <v>3846</v>
      </c>
      <c r="G32" s="362">
        <v>2292.9</v>
      </c>
      <c r="H32" s="468"/>
      <c r="I32" s="468">
        <v>2292.9</v>
      </c>
      <c r="J32" s="362">
        <v>1726.8</v>
      </c>
      <c r="K32" s="57"/>
      <c r="L32" s="58">
        <v>1726.8</v>
      </c>
      <c r="M32" s="362">
        <v>1661.9</v>
      </c>
      <c r="N32" s="57"/>
      <c r="O32" s="52">
        <f t="shared" si="1"/>
        <v>1661.9</v>
      </c>
      <c r="P32" s="362">
        <v>1661.9</v>
      </c>
      <c r="Q32" s="57"/>
      <c r="R32" s="52">
        <f t="shared" si="2"/>
        <v>1661.9</v>
      </c>
      <c r="S32" s="3"/>
    </row>
    <row r="33" spans="1:19" x14ac:dyDescent="0.25">
      <c r="A33" s="1"/>
      <c r="B33" s="54" t="s">
        <v>52</v>
      </c>
      <c r="C33" s="67" t="s">
        <v>53</v>
      </c>
      <c r="D33" s="46">
        <v>35615.899999999994</v>
      </c>
      <c r="E33" s="47">
        <v>2.4</v>
      </c>
      <c r="F33" s="48">
        <v>35618.299999999996</v>
      </c>
      <c r="G33" s="469">
        <v>31561</v>
      </c>
      <c r="H33" s="468">
        <v>3.8</v>
      </c>
      <c r="I33" s="468">
        <v>31564.799999999999</v>
      </c>
      <c r="J33" s="362">
        <v>35310.1</v>
      </c>
      <c r="K33" s="57">
        <v>6</v>
      </c>
      <c r="L33" s="58">
        <v>35316.1</v>
      </c>
      <c r="M33" s="362">
        <v>35487</v>
      </c>
      <c r="N33" s="57">
        <v>6</v>
      </c>
      <c r="O33" s="52">
        <f t="shared" si="1"/>
        <v>35493</v>
      </c>
      <c r="P33" s="362">
        <v>35779.699999999997</v>
      </c>
      <c r="Q33" s="57">
        <v>6</v>
      </c>
      <c r="R33" s="52">
        <f t="shared" si="2"/>
        <v>35785.699999999997</v>
      </c>
      <c r="S33" s="3"/>
    </row>
    <row r="34" spans="1:19" x14ac:dyDescent="0.25">
      <c r="A34" s="1"/>
      <c r="B34" s="54" t="s">
        <v>54</v>
      </c>
      <c r="C34" s="64" t="s">
        <v>55</v>
      </c>
      <c r="D34" s="46">
        <v>34043.700000000004</v>
      </c>
      <c r="E34" s="47">
        <v>2.4</v>
      </c>
      <c r="F34" s="48">
        <v>34046.100000000006</v>
      </c>
      <c r="G34" s="469">
        <v>30981</v>
      </c>
      <c r="H34" s="468">
        <v>3.8</v>
      </c>
      <c r="I34" s="468">
        <v>30984.799999999999</v>
      </c>
      <c r="J34" s="362">
        <v>34354.699999999997</v>
      </c>
      <c r="K34" s="57">
        <v>6</v>
      </c>
      <c r="L34" s="58">
        <v>34360.699999999997</v>
      </c>
      <c r="M34" s="362">
        <v>34531.599999999999</v>
      </c>
      <c r="N34" s="57">
        <v>6</v>
      </c>
      <c r="O34" s="52">
        <f t="shared" si="1"/>
        <v>34537.599999999999</v>
      </c>
      <c r="P34" s="362">
        <v>34824.300000000003</v>
      </c>
      <c r="Q34" s="57">
        <v>6</v>
      </c>
      <c r="R34" s="52">
        <f t="shared" si="2"/>
        <v>34830.300000000003</v>
      </c>
      <c r="S34" s="3"/>
    </row>
    <row r="35" spans="1:19" x14ac:dyDescent="0.25">
      <c r="A35" s="1"/>
      <c r="B35" s="54" t="s">
        <v>56</v>
      </c>
      <c r="C35" s="106" t="s">
        <v>57</v>
      </c>
      <c r="D35" s="46">
        <v>1572.2</v>
      </c>
      <c r="E35" s="47"/>
      <c r="F35" s="48">
        <v>1572.2</v>
      </c>
      <c r="G35" s="469">
        <v>580</v>
      </c>
      <c r="H35" s="468"/>
      <c r="I35" s="468">
        <v>580</v>
      </c>
      <c r="J35" s="362">
        <v>889.19999999999993</v>
      </c>
      <c r="K35" s="57"/>
      <c r="L35" s="58">
        <v>889.19999999999993</v>
      </c>
      <c r="M35" s="362">
        <v>889.19999999999993</v>
      </c>
      <c r="N35" s="57"/>
      <c r="O35" s="52">
        <f t="shared" si="1"/>
        <v>889.19999999999993</v>
      </c>
      <c r="P35" s="362">
        <v>889.19999999999993</v>
      </c>
      <c r="Q35" s="57"/>
      <c r="R35" s="52">
        <f t="shared" si="2"/>
        <v>889.19999999999993</v>
      </c>
      <c r="S35" s="3"/>
    </row>
    <row r="36" spans="1:19" x14ac:dyDescent="0.25">
      <c r="A36" s="1"/>
      <c r="B36" s="54" t="s">
        <v>58</v>
      </c>
      <c r="C36" s="67" t="s">
        <v>59</v>
      </c>
      <c r="D36" s="46">
        <v>11331.900000000001</v>
      </c>
      <c r="E36" s="47">
        <v>0.9</v>
      </c>
      <c r="F36" s="48">
        <v>11332.800000000001</v>
      </c>
      <c r="G36" s="469">
        <v>10565.099999999999</v>
      </c>
      <c r="H36" s="468">
        <v>1.3</v>
      </c>
      <c r="I36" s="468">
        <v>10566.399999999998</v>
      </c>
      <c r="J36" s="362">
        <v>11821.2</v>
      </c>
      <c r="K36" s="57">
        <v>2</v>
      </c>
      <c r="L36" s="58">
        <v>11823.2</v>
      </c>
      <c r="M36" s="362">
        <v>11891.4</v>
      </c>
      <c r="N36" s="57">
        <v>2</v>
      </c>
      <c r="O36" s="52">
        <f t="shared" si="1"/>
        <v>11893.4</v>
      </c>
      <c r="P36" s="362">
        <v>12001.3</v>
      </c>
      <c r="Q36" s="57">
        <v>2</v>
      </c>
      <c r="R36" s="52">
        <f t="shared" si="2"/>
        <v>12003.3</v>
      </c>
      <c r="S36" s="3"/>
    </row>
    <row r="37" spans="1:19" x14ac:dyDescent="0.25">
      <c r="A37" s="1"/>
      <c r="B37" s="54" t="s">
        <v>60</v>
      </c>
      <c r="C37" s="67" t="s">
        <v>61</v>
      </c>
      <c r="D37" s="46">
        <v>151.6</v>
      </c>
      <c r="E37" s="47"/>
      <c r="F37" s="48">
        <v>151.6</v>
      </c>
      <c r="G37" s="362">
        <v>0</v>
      </c>
      <c r="H37" s="468"/>
      <c r="I37" s="468">
        <v>0</v>
      </c>
      <c r="J37" s="362">
        <v>0</v>
      </c>
      <c r="K37" s="57"/>
      <c r="L37" s="58">
        <v>0</v>
      </c>
      <c r="M37" s="362">
        <v>0</v>
      </c>
      <c r="N37" s="57"/>
      <c r="O37" s="52">
        <f t="shared" si="1"/>
        <v>0</v>
      </c>
      <c r="P37" s="362">
        <v>0</v>
      </c>
      <c r="Q37" s="57"/>
      <c r="R37" s="52">
        <f t="shared" si="2"/>
        <v>0</v>
      </c>
      <c r="S37" s="3"/>
    </row>
    <row r="38" spans="1:19" x14ac:dyDescent="0.25">
      <c r="A38" s="1"/>
      <c r="B38" s="54" t="s">
        <v>62</v>
      </c>
      <c r="C38" s="67" t="s">
        <v>63</v>
      </c>
      <c r="D38" s="46">
        <v>1272.5</v>
      </c>
      <c r="E38" s="47"/>
      <c r="F38" s="48">
        <v>1272.5</v>
      </c>
      <c r="G38" s="362">
        <v>1023.3</v>
      </c>
      <c r="H38" s="468"/>
      <c r="I38" s="468">
        <v>1023.3</v>
      </c>
      <c r="J38" s="362">
        <v>2368.3000000000002</v>
      </c>
      <c r="K38" s="57"/>
      <c r="L38" s="58">
        <v>2368.3000000000002</v>
      </c>
      <c r="M38" s="362">
        <v>2368.3000000000002</v>
      </c>
      <c r="N38" s="57"/>
      <c r="O38" s="52">
        <f t="shared" si="1"/>
        <v>2368.3000000000002</v>
      </c>
      <c r="P38" s="362">
        <v>2368.3000000000002</v>
      </c>
      <c r="Q38" s="57"/>
      <c r="R38" s="52">
        <f t="shared" si="2"/>
        <v>2368.3000000000002</v>
      </c>
      <c r="S38" s="3"/>
    </row>
    <row r="39" spans="1:19" ht="15.75" thickBot="1" x14ac:dyDescent="0.3">
      <c r="A39" s="1"/>
      <c r="B39" s="107" t="s">
        <v>64</v>
      </c>
      <c r="C39" s="108" t="s">
        <v>65</v>
      </c>
      <c r="D39" s="46">
        <v>3300.4</v>
      </c>
      <c r="E39" s="47"/>
      <c r="F39" s="75">
        <v>3300.4</v>
      </c>
      <c r="G39" s="389">
        <v>1970.9</v>
      </c>
      <c r="H39" s="470"/>
      <c r="I39" s="470">
        <v>1970.9</v>
      </c>
      <c r="J39" s="471">
        <v>1683.7</v>
      </c>
      <c r="K39" s="472"/>
      <c r="L39" s="473">
        <v>1683.7</v>
      </c>
      <c r="M39" s="362">
        <v>1685.5</v>
      </c>
      <c r="N39" s="57"/>
      <c r="O39" s="52">
        <f t="shared" si="1"/>
        <v>1685.5</v>
      </c>
      <c r="P39" s="362">
        <v>1688.5</v>
      </c>
      <c r="Q39" s="57"/>
      <c r="R39" s="52">
        <f t="shared" si="2"/>
        <v>1688.5</v>
      </c>
      <c r="S39" s="3"/>
    </row>
    <row r="40" spans="1:19" ht="15.75" thickBot="1" x14ac:dyDescent="0.3">
      <c r="A40" s="1"/>
      <c r="B40" s="77" t="s">
        <v>66</v>
      </c>
      <c r="C40" s="110" t="s">
        <v>67</v>
      </c>
      <c r="D40" s="111">
        <f>SUM(D29:D33)+SUM(D36:D39)</f>
        <v>61354.1</v>
      </c>
      <c r="E40" s="111">
        <f>SUM(E29:E33)+SUM(E36:E39)</f>
        <v>111</v>
      </c>
      <c r="F40" s="112">
        <f>SUM(F36:F39)+SUM(F29:F33)</f>
        <v>61465.1</v>
      </c>
      <c r="G40" s="111">
        <f>SUM(G29:G33)+SUM(G36:G39)</f>
        <v>52830.1</v>
      </c>
      <c r="H40" s="111">
        <f>SUM(H29:H33)+SUM(H36:H39)</f>
        <v>210</v>
      </c>
      <c r="I40" s="113">
        <f>SUM(I36:I39)+SUM(I29:I33)</f>
        <v>53040.1</v>
      </c>
      <c r="J40" s="111">
        <f>SUM(J29:J33)+SUM(J36:J39)</f>
        <v>58354.7</v>
      </c>
      <c r="K40" s="114">
        <f>SUM(K29:K33)+SUM(K36:K39)</f>
        <v>230</v>
      </c>
      <c r="L40" s="115">
        <f>SUM(L36:L39)+SUM(L29:L33)</f>
        <v>58584.7</v>
      </c>
      <c r="M40" s="111">
        <f>SUM(M29:M33)+SUM(M36:M39)</f>
        <v>58423.7</v>
      </c>
      <c r="N40" s="111">
        <f>SUM(N29:N33)+SUM(N36:N39)</f>
        <v>230</v>
      </c>
      <c r="O40" s="112">
        <f>SUM(O36:O39)+SUM(O29:O33)</f>
        <v>58653.7</v>
      </c>
      <c r="P40" s="111">
        <f>SUM(P29:P33)+SUM(P36:P39)</f>
        <v>58829.299999999996</v>
      </c>
      <c r="Q40" s="111">
        <f>SUM(Q29:Q33)+SUM(Q36:Q39)</f>
        <v>230</v>
      </c>
      <c r="R40" s="112">
        <f>SUM(R36:R39)+SUM(R29:R33)</f>
        <v>59059.299999999996</v>
      </c>
      <c r="S40" s="3"/>
    </row>
    <row r="41" spans="1:19" ht="19.5" thickBot="1" x14ac:dyDescent="0.35">
      <c r="A41" s="1"/>
      <c r="B41" s="116" t="s">
        <v>68</v>
      </c>
      <c r="C41" s="117" t="s">
        <v>69</v>
      </c>
      <c r="D41" s="118">
        <f t="shared" ref="D41:R41" si="3">D25-D40</f>
        <v>187.59999999999854</v>
      </c>
      <c r="E41" s="118">
        <f t="shared" si="3"/>
        <v>167.39999999999998</v>
      </c>
      <c r="F41" s="119">
        <f t="shared" si="3"/>
        <v>355</v>
      </c>
      <c r="G41" s="120">
        <f t="shared" si="3"/>
        <v>0</v>
      </c>
      <c r="H41" s="120">
        <f t="shared" si="3"/>
        <v>0</v>
      </c>
      <c r="I41" s="121">
        <f t="shared" si="3"/>
        <v>0</v>
      </c>
      <c r="J41" s="118">
        <f t="shared" si="3"/>
        <v>0</v>
      </c>
      <c r="K41" s="118">
        <f t="shared" si="3"/>
        <v>0</v>
      </c>
      <c r="L41" s="119">
        <f t="shared" si="3"/>
        <v>0</v>
      </c>
      <c r="M41" s="122">
        <f t="shared" si="3"/>
        <v>0</v>
      </c>
      <c r="N41" s="118">
        <f t="shared" si="3"/>
        <v>0</v>
      </c>
      <c r="O41" s="119">
        <f t="shared" si="3"/>
        <v>0</v>
      </c>
      <c r="P41" s="118">
        <f t="shared" si="3"/>
        <v>0</v>
      </c>
      <c r="Q41" s="118">
        <f t="shared" si="3"/>
        <v>0</v>
      </c>
      <c r="R41" s="119">
        <f t="shared" si="3"/>
        <v>0</v>
      </c>
      <c r="S41" s="3"/>
    </row>
    <row r="42" spans="1:19" ht="15.75" thickBot="1" x14ac:dyDescent="0.3">
      <c r="A42" s="1"/>
      <c r="B42" s="123" t="s">
        <v>70</v>
      </c>
      <c r="C42" s="124" t="s">
        <v>71</v>
      </c>
      <c r="D42" s="125"/>
      <c r="E42" s="126"/>
      <c r="F42" s="127">
        <f>F41-D16</f>
        <v>-5786.3</v>
      </c>
      <c r="G42" s="125"/>
      <c r="H42" s="128"/>
      <c r="I42" s="129">
        <f>I41-G16</f>
        <v>-6141.3</v>
      </c>
      <c r="J42" s="130"/>
      <c r="K42" s="128"/>
      <c r="L42" s="127">
        <f>L41-J16</f>
        <v>-6863.2</v>
      </c>
      <c r="M42" s="131"/>
      <c r="N42" s="128"/>
      <c r="O42" s="127">
        <f>O41-M16</f>
        <v>-6683.3</v>
      </c>
      <c r="P42" s="125"/>
      <c r="Q42" s="128"/>
      <c r="R42" s="127">
        <f>R41-P16</f>
        <v>-6683.3</v>
      </c>
      <c r="S42" s="3"/>
    </row>
    <row r="43" spans="1:19" s="137" customFormat="1" ht="8.25" customHeight="1" thickBot="1" x14ac:dyDescent="0.3">
      <c r="A43" s="132"/>
      <c r="B43" s="133"/>
      <c r="C43" s="134"/>
      <c r="D43" s="132"/>
      <c r="E43" s="135"/>
      <c r="F43" s="135"/>
      <c r="G43" s="132"/>
      <c r="H43" s="135"/>
      <c r="I43" s="135"/>
      <c r="J43" s="135"/>
      <c r="K43" s="135"/>
      <c r="L43" s="136"/>
      <c r="M43" s="136"/>
      <c r="N43" s="136"/>
      <c r="O43" s="136"/>
      <c r="P43" s="136"/>
      <c r="Q43" s="136"/>
      <c r="R43" s="136"/>
      <c r="S43" s="136"/>
    </row>
    <row r="44" spans="1:19" s="137" customFormat="1" ht="15.75" customHeight="1" x14ac:dyDescent="0.25">
      <c r="A44" s="132"/>
      <c r="B44" s="138"/>
      <c r="C44" s="139" t="s">
        <v>72</v>
      </c>
      <c r="D44" s="140" t="s">
        <v>73</v>
      </c>
      <c r="E44" s="135"/>
      <c r="F44" s="141"/>
      <c r="G44" s="140" t="s">
        <v>74</v>
      </c>
      <c r="H44" s="135"/>
      <c r="I44" s="135"/>
      <c r="J44" s="140" t="s">
        <v>75</v>
      </c>
      <c r="K44" s="135"/>
      <c r="L44" s="135"/>
      <c r="M44" s="140" t="s">
        <v>76</v>
      </c>
      <c r="N44" s="136"/>
      <c r="O44" s="136"/>
      <c r="P44" s="140" t="s">
        <v>76</v>
      </c>
      <c r="Q44" s="136"/>
      <c r="R44" s="136"/>
      <c r="S44" s="136"/>
    </row>
    <row r="45" spans="1:19" ht="15.75" thickBot="1" x14ac:dyDescent="0.3">
      <c r="A45" s="1"/>
      <c r="B45" s="138"/>
      <c r="C45" s="142"/>
      <c r="D45" s="143">
        <v>585</v>
      </c>
      <c r="E45" s="135"/>
      <c r="F45" s="141"/>
      <c r="G45" s="143">
        <v>585</v>
      </c>
      <c r="H45" s="144"/>
      <c r="I45" s="144"/>
      <c r="J45" s="143">
        <v>978.1</v>
      </c>
      <c r="K45" s="144"/>
      <c r="L45" s="144"/>
      <c r="M45" s="143">
        <v>978.1</v>
      </c>
      <c r="N45" s="3"/>
      <c r="O45" s="3"/>
      <c r="P45" s="143">
        <v>978.1</v>
      </c>
      <c r="Q45" s="3"/>
      <c r="R45" s="3"/>
      <c r="S45" s="3"/>
    </row>
    <row r="46" spans="1:19" s="137" customFormat="1" ht="8.25" customHeight="1" thickBot="1" x14ac:dyDescent="0.3">
      <c r="A46" s="132"/>
      <c r="B46" s="138"/>
      <c r="C46" s="134"/>
      <c r="D46" s="135"/>
      <c r="E46" s="135"/>
      <c r="F46" s="141"/>
      <c r="G46" s="135"/>
      <c r="H46" s="135"/>
      <c r="I46" s="141"/>
      <c r="J46" s="141"/>
      <c r="K46" s="141"/>
      <c r="L46" s="136"/>
      <c r="M46" s="136"/>
      <c r="N46" s="136"/>
      <c r="O46" s="136"/>
      <c r="P46" s="136"/>
      <c r="Q46" s="136"/>
      <c r="R46" s="136"/>
      <c r="S46" s="136"/>
    </row>
    <row r="47" spans="1:19" s="137" customFormat="1" ht="37.5" customHeight="1" thickBot="1" x14ac:dyDescent="0.3">
      <c r="A47" s="132"/>
      <c r="B47" s="138"/>
      <c r="C47" s="139" t="s">
        <v>77</v>
      </c>
      <c r="D47" s="145" t="s">
        <v>78</v>
      </c>
      <c r="E47" s="146" t="s">
        <v>79</v>
      </c>
      <c r="F47" s="141"/>
      <c r="G47" s="145" t="s">
        <v>78</v>
      </c>
      <c r="H47" s="146" t="s">
        <v>79</v>
      </c>
      <c r="I47" s="136"/>
      <c r="J47" s="145" t="s">
        <v>78</v>
      </c>
      <c r="K47" s="146" t="s">
        <v>79</v>
      </c>
      <c r="L47" s="147"/>
      <c r="M47" s="145" t="s">
        <v>78</v>
      </c>
      <c r="N47" s="146" t="s">
        <v>79</v>
      </c>
      <c r="O47" s="136"/>
      <c r="P47" s="145" t="s">
        <v>78</v>
      </c>
      <c r="Q47" s="146" t="s">
        <v>79</v>
      </c>
      <c r="R47" s="136"/>
      <c r="S47" s="136"/>
    </row>
    <row r="48" spans="1:19" ht="15.75" thickBot="1" x14ac:dyDescent="0.3">
      <c r="A48" s="1"/>
      <c r="B48" s="148"/>
      <c r="C48" s="149"/>
      <c r="D48" s="150">
        <v>0</v>
      </c>
      <c r="E48" s="151">
        <v>0</v>
      </c>
      <c r="F48" s="141"/>
      <c r="G48" s="150">
        <v>0</v>
      </c>
      <c r="H48" s="151">
        <v>0</v>
      </c>
      <c r="I48" s="3"/>
      <c r="J48" s="150">
        <v>0</v>
      </c>
      <c r="K48" s="151">
        <v>0</v>
      </c>
      <c r="L48" s="144"/>
      <c r="M48" s="150">
        <v>0</v>
      </c>
      <c r="N48" s="151">
        <v>0</v>
      </c>
      <c r="O48" s="3"/>
      <c r="P48" s="150">
        <v>0</v>
      </c>
      <c r="Q48" s="151">
        <v>0</v>
      </c>
      <c r="R48" s="3"/>
      <c r="S48" s="3"/>
    </row>
    <row r="49" spans="1:19" x14ac:dyDescent="0.25">
      <c r="A49" s="1"/>
      <c r="B49" s="148"/>
      <c r="C49" s="134"/>
      <c r="D49" s="135"/>
      <c r="E49" s="135"/>
      <c r="F49" s="141"/>
      <c r="G49" s="135"/>
      <c r="H49" s="135"/>
      <c r="I49" s="141"/>
      <c r="J49" s="141"/>
      <c r="K49" s="141"/>
      <c r="L49" s="136"/>
      <c r="M49" s="3"/>
      <c r="N49" s="136"/>
      <c r="O49" s="136"/>
      <c r="P49" s="3"/>
      <c r="Q49" s="3"/>
      <c r="R49" s="3"/>
      <c r="S49" s="3"/>
    </row>
    <row r="50" spans="1:19" x14ac:dyDescent="0.25">
      <c r="A50" s="1"/>
      <c r="B50" s="148"/>
      <c r="C50" s="152" t="s">
        <v>80</v>
      </c>
      <c r="D50" s="153" t="s">
        <v>81</v>
      </c>
      <c r="E50" s="135"/>
      <c r="F50" s="3"/>
      <c r="G50" s="153" t="s">
        <v>82</v>
      </c>
      <c r="H50" s="3"/>
      <c r="I50" s="3"/>
      <c r="J50" s="153" t="s">
        <v>83</v>
      </c>
      <c r="K50" s="3"/>
      <c r="L50" s="154"/>
      <c r="M50" s="153" t="s">
        <v>84</v>
      </c>
      <c r="N50" s="154"/>
      <c r="O50" s="154"/>
      <c r="P50" s="153" t="s">
        <v>85</v>
      </c>
      <c r="Q50" s="3"/>
      <c r="R50" s="3"/>
      <c r="S50" s="3"/>
    </row>
    <row r="51" spans="1:19" x14ac:dyDescent="0.25">
      <c r="A51" s="1"/>
      <c r="B51" s="148"/>
      <c r="C51" s="155" t="s">
        <v>86</v>
      </c>
      <c r="D51" s="156">
        <v>9144.2999999999993</v>
      </c>
      <c r="E51" s="135"/>
      <c r="F51" s="3"/>
      <c r="G51" s="156">
        <v>3475.9</v>
      </c>
      <c r="H51" s="3"/>
      <c r="I51" s="3"/>
      <c r="J51" s="156">
        <v>4676.5</v>
      </c>
      <c r="K51" s="3"/>
      <c r="L51" s="157"/>
      <c r="M51" s="156">
        <f>SUM(M52:M55)</f>
        <v>3219.1</v>
      </c>
      <c r="N51" s="157"/>
      <c r="O51" s="157"/>
      <c r="P51" s="156">
        <f>SUM(P52:P55)</f>
        <v>2731.6</v>
      </c>
      <c r="Q51" s="3"/>
      <c r="R51" s="3"/>
      <c r="S51" s="3"/>
    </row>
    <row r="52" spans="1:19" x14ac:dyDescent="0.25">
      <c r="A52" s="1"/>
      <c r="B52" s="148"/>
      <c r="C52" s="155" t="s">
        <v>87</v>
      </c>
      <c r="D52" s="156">
        <v>7850.4</v>
      </c>
      <c r="E52" s="135"/>
      <c r="F52" s="3"/>
      <c r="G52" s="156">
        <v>2316.1999999999998</v>
      </c>
      <c r="H52" s="3"/>
      <c r="I52" s="3"/>
      <c r="J52" s="156">
        <v>2616.1999999999998</v>
      </c>
      <c r="K52" s="3"/>
      <c r="L52" s="157"/>
      <c r="M52" s="156">
        <v>1520.3</v>
      </c>
      <c r="N52" s="157"/>
      <c r="O52" s="157"/>
      <c r="P52" s="156">
        <v>1000.4</v>
      </c>
      <c r="Q52" s="3"/>
      <c r="R52" s="3"/>
      <c r="S52" s="3"/>
    </row>
    <row r="53" spans="1:19" x14ac:dyDescent="0.25">
      <c r="A53" s="1"/>
      <c r="B53" s="148"/>
      <c r="C53" s="155" t="s">
        <v>88</v>
      </c>
      <c r="D53" s="156">
        <v>701.5</v>
      </c>
      <c r="E53" s="135"/>
      <c r="F53" s="3"/>
      <c r="G53" s="156">
        <v>599.79999999999995</v>
      </c>
      <c r="H53" s="3"/>
      <c r="I53" s="3"/>
      <c r="J53" s="156">
        <v>1575.9</v>
      </c>
      <c r="K53" s="3"/>
      <c r="L53" s="157"/>
      <c r="M53" s="156">
        <v>1200.5999999999999</v>
      </c>
      <c r="N53" s="157"/>
      <c r="O53" s="157"/>
      <c r="P53" s="156">
        <v>1250.2</v>
      </c>
      <c r="Q53" s="3"/>
      <c r="R53" s="3"/>
      <c r="S53" s="3"/>
    </row>
    <row r="54" spans="1:19" x14ac:dyDescent="0.25">
      <c r="A54" s="1"/>
      <c r="B54" s="148"/>
      <c r="C54" s="155" t="s">
        <v>89</v>
      </c>
      <c r="D54" s="156">
        <v>183.8</v>
      </c>
      <c r="E54" s="135"/>
      <c r="F54" s="3"/>
      <c r="G54" s="156">
        <v>169.3</v>
      </c>
      <c r="H54" s="3"/>
      <c r="I54" s="3"/>
      <c r="J54" s="156">
        <v>149.30000000000001</v>
      </c>
      <c r="K54" s="3"/>
      <c r="L54" s="157"/>
      <c r="M54" s="156">
        <v>152.30000000000001</v>
      </c>
      <c r="N54" s="157"/>
      <c r="O54" s="157"/>
      <c r="P54" s="156">
        <v>168.5</v>
      </c>
      <c r="Q54" s="3"/>
      <c r="R54" s="3"/>
      <c r="S54" s="3"/>
    </row>
    <row r="55" spans="1:19" x14ac:dyDescent="0.25">
      <c r="A55" s="1"/>
      <c r="B55" s="148"/>
      <c r="C55" s="158" t="s">
        <v>90</v>
      </c>
      <c r="D55" s="156">
        <v>408.6</v>
      </c>
      <c r="E55" s="135"/>
      <c r="F55" s="3"/>
      <c r="G55" s="156">
        <v>390.6</v>
      </c>
      <c r="H55" s="3"/>
      <c r="I55" s="3"/>
      <c r="J55" s="156">
        <v>335.1</v>
      </c>
      <c r="K55" s="3"/>
      <c r="L55" s="157"/>
      <c r="M55" s="156">
        <v>345.9</v>
      </c>
      <c r="N55" s="157"/>
      <c r="O55" s="157"/>
      <c r="P55" s="156">
        <v>312.5</v>
      </c>
      <c r="Q55" s="3"/>
      <c r="R55" s="3"/>
      <c r="S55" s="3"/>
    </row>
    <row r="56" spans="1:19" ht="10.5" customHeight="1" x14ac:dyDescent="0.25">
      <c r="A56" s="1"/>
      <c r="B56" s="148"/>
      <c r="C56" s="134"/>
      <c r="D56" s="135"/>
      <c r="E56" s="13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1"/>
      <c r="B57" s="148"/>
      <c r="C57" s="152" t="s">
        <v>112</v>
      </c>
      <c r="D57" s="153" t="s">
        <v>81</v>
      </c>
      <c r="E57" s="135"/>
      <c r="F57" s="141"/>
      <c r="G57" s="153" t="s">
        <v>92</v>
      </c>
      <c r="H57" s="135"/>
      <c r="I57" s="141"/>
      <c r="J57" s="153" t="s">
        <v>83</v>
      </c>
      <c r="K57" s="141"/>
      <c r="L57" s="3"/>
      <c r="M57" s="153" t="s">
        <v>84</v>
      </c>
      <c r="N57" s="154"/>
      <c r="O57" s="154"/>
      <c r="P57" s="153" t="s">
        <v>85</v>
      </c>
      <c r="Q57" s="3"/>
      <c r="R57" s="3"/>
      <c r="S57" s="3"/>
    </row>
    <row r="58" spans="1:19" x14ac:dyDescent="0.25">
      <c r="A58" s="1"/>
      <c r="B58" s="148"/>
      <c r="C58" s="364" t="s">
        <v>91</v>
      </c>
      <c r="D58" s="159">
        <v>65.8</v>
      </c>
      <c r="E58" s="135"/>
      <c r="F58" s="141"/>
      <c r="G58" s="159">
        <v>65.8</v>
      </c>
      <c r="H58" s="135"/>
      <c r="I58" s="141"/>
      <c r="J58" s="159">
        <v>66.900000000000006</v>
      </c>
      <c r="K58" s="141"/>
      <c r="L58" s="3"/>
      <c r="M58" s="159">
        <v>66.900000000000006</v>
      </c>
      <c r="N58" s="3"/>
      <c r="O58" s="3"/>
      <c r="P58" s="159">
        <v>66.900000000000006</v>
      </c>
      <c r="Q58" s="3"/>
      <c r="R58" s="3"/>
      <c r="S58" s="3"/>
    </row>
    <row r="59" spans="1:19" x14ac:dyDescent="0.25">
      <c r="A59" s="1"/>
      <c r="B59" s="148"/>
      <c r="C59" s="365" t="s">
        <v>113</v>
      </c>
      <c r="D59" s="159">
        <v>17.25</v>
      </c>
      <c r="E59" s="135"/>
      <c r="F59" s="141"/>
      <c r="G59" s="159">
        <v>17.3</v>
      </c>
      <c r="H59" s="135"/>
      <c r="I59" s="141"/>
      <c r="J59" s="159">
        <v>17.5</v>
      </c>
      <c r="K59" s="141"/>
      <c r="L59" s="3"/>
      <c r="M59" s="159">
        <v>17.5</v>
      </c>
      <c r="N59" s="3"/>
      <c r="O59" s="3"/>
      <c r="P59" s="159">
        <v>17.5</v>
      </c>
      <c r="Q59" s="3"/>
      <c r="R59" s="3"/>
      <c r="S59" s="3"/>
    </row>
    <row r="60" spans="1:19" s="136" customFormat="1" x14ac:dyDescent="0.25">
      <c r="A60" s="132"/>
      <c r="B60" s="148"/>
      <c r="C60" s="366"/>
      <c r="D60" s="367"/>
      <c r="E60" s="144"/>
      <c r="F60" s="135"/>
      <c r="G60" s="141"/>
      <c r="H60" s="144"/>
      <c r="I60" s="141"/>
      <c r="K60" s="144"/>
      <c r="N60" s="144"/>
    </row>
    <row r="61" spans="1:19" s="3" customFormat="1" x14ac:dyDescent="0.25">
      <c r="A61" s="1"/>
      <c r="B61" s="148"/>
      <c r="C61" s="368" t="s">
        <v>114</v>
      </c>
      <c r="D61" s="153" t="s">
        <v>81</v>
      </c>
      <c r="E61" s="144"/>
      <c r="F61" s="135"/>
      <c r="G61" s="153" t="s">
        <v>92</v>
      </c>
      <c r="H61" s="135"/>
      <c r="I61" s="141"/>
      <c r="J61" s="153" t="s">
        <v>83</v>
      </c>
      <c r="K61" s="141"/>
      <c r="M61" s="153" t="s">
        <v>84</v>
      </c>
      <c r="N61" s="154"/>
      <c r="O61" s="154"/>
      <c r="P61" s="153" t="s">
        <v>85</v>
      </c>
    </row>
    <row r="62" spans="1:19" s="3" customFormat="1" x14ac:dyDescent="0.25">
      <c r="A62" s="1"/>
      <c r="B62" s="148"/>
      <c r="C62" s="369" t="s">
        <v>115</v>
      </c>
      <c r="D62" s="370">
        <v>0</v>
      </c>
      <c r="E62" s="144"/>
      <c r="F62" s="135"/>
      <c r="G62" s="370">
        <v>0</v>
      </c>
      <c r="H62" s="144"/>
      <c r="I62" s="141"/>
      <c r="J62" s="370">
        <v>5575.1</v>
      </c>
      <c r="K62" s="144"/>
      <c r="M62" s="370">
        <v>5853.9</v>
      </c>
      <c r="N62" s="144"/>
      <c r="P62" s="370">
        <v>6146.6</v>
      </c>
    </row>
    <row r="63" spans="1:19" s="3" customFormat="1" x14ac:dyDescent="0.25">
      <c r="A63" s="1"/>
      <c r="B63" s="148"/>
      <c r="C63" s="369" t="s">
        <v>116</v>
      </c>
      <c r="D63" s="370">
        <v>0</v>
      </c>
      <c r="E63" s="144"/>
      <c r="F63" s="135"/>
      <c r="G63" s="370">
        <v>0</v>
      </c>
      <c r="H63" s="144"/>
      <c r="I63" s="141"/>
      <c r="J63" s="370">
        <v>2093.6999999999998</v>
      </c>
      <c r="K63" s="144"/>
      <c r="M63" s="370">
        <v>2198.4</v>
      </c>
      <c r="N63" s="144"/>
      <c r="P63" s="370">
        <v>2308.3000000000002</v>
      </c>
    </row>
    <row r="64" spans="1:19" s="3" customFormat="1" x14ac:dyDescent="0.25">
      <c r="A64" s="1"/>
      <c r="B64" s="148"/>
      <c r="C64" s="369" t="s">
        <v>117</v>
      </c>
      <c r="D64" s="370">
        <v>0</v>
      </c>
      <c r="E64" s="144"/>
      <c r="F64" s="135"/>
      <c r="G64" s="370">
        <v>0</v>
      </c>
      <c r="H64" s="144"/>
      <c r="I64" s="141"/>
      <c r="J64" s="370">
        <v>75.400000000000006</v>
      </c>
      <c r="K64" s="144"/>
      <c r="M64" s="370">
        <v>75.400000000000006</v>
      </c>
      <c r="N64" s="144"/>
      <c r="P64" s="370">
        <v>75.400000000000006</v>
      </c>
    </row>
    <row r="65" spans="1:19" s="3" customFormat="1" x14ac:dyDescent="0.25">
      <c r="A65" s="1"/>
      <c r="B65" s="148"/>
      <c r="C65" s="369" t="s">
        <v>118</v>
      </c>
      <c r="D65" s="370">
        <v>0</v>
      </c>
      <c r="E65" s="144"/>
      <c r="F65" s="135"/>
      <c r="G65" s="370">
        <v>0</v>
      </c>
      <c r="H65" s="144"/>
      <c r="I65" s="141"/>
      <c r="J65" s="370">
        <v>56.5</v>
      </c>
      <c r="K65" s="144"/>
      <c r="M65" s="370">
        <v>59.3</v>
      </c>
      <c r="N65" s="144"/>
      <c r="P65" s="370">
        <v>62.3</v>
      </c>
    </row>
    <row r="66" spans="1:19" s="3" customFormat="1" x14ac:dyDescent="0.25">
      <c r="A66" s="1"/>
      <c r="B66" s="148"/>
      <c r="C66" s="369" t="s">
        <v>119</v>
      </c>
      <c r="D66" s="371">
        <f>SUM(D67,D68,D69,D70)</f>
        <v>0</v>
      </c>
      <c r="E66" s="144"/>
      <c r="F66" s="135"/>
      <c r="G66" s="371">
        <f>SUM(G67:G70)</f>
        <v>0</v>
      </c>
      <c r="H66" s="144"/>
      <c r="I66" s="141"/>
      <c r="J66" s="371">
        <f>SUM(J67:J70)</f>
        <v>699.2</v>
      </c>
      <c r="K66" s="144"/>
      <c r="M66" s="371">
        <f>SUM(M67:M70)</f>
        <v>699.2</v>
      </c>
      <c r="N66" s="144"/>
      <c r="P66" s="371">
        <f>SUM(P67:P70)</f>
        <v>699.2</v>
      </c>
    </row>
    <row r="67" spans="1:19" s="3" customFormat="1" x14ac:dyDescent="0.25">
      <c r="A67" s="1"/>
      <c r="B67" s="148"/>
      <c r="C67" s="372" t="s">
        <v>120</v>
      </c>
      <c r="D67" s="370">
        <v>0</v>
      </c>
      <c r="E67" s="144"/>
      <c r="F67" s="135"/>
      <c r="G67" s="370">
        <v>0</v>
      </c>
      <c r="H67" s="144"/>
      <c r="I67" s="141"/>
      <c r="J67" s="370">
        <v>250</v>
      </c>
      <c r="K67" s="144"/>
      <c r="M67" s="370">
        <v>250</v>
      </c>
      <c r="N67" s="144"/>
      <c r="P67" s="370">
        <v>250</v>
      </c>
    </row>
    <row r="68" spans="1:19" s="3" customFormat="1" x14ac:dyDescent="0.25">
      <c r="A68" s="1"/>
      <c r="B68" s="148"/>
      <c r="C68" s="372" t="s">
        <v>121</v>
      </c>
      <c r="D68" s="370">
        <v>0</v>
      </c>
      <c r="E68" s="144"/>
      <c r="F68" s="135"/>
      <c r="G68" s="370">
        <v>0</v>
      </c>
      <c r="H68" s="144"/>
      <c r="I68" s="141"/>
      <c r="J68" s="370">
        <v>70</v>
      </c>
      <c r="K68" s="144"/>
      <c r="M68" s="370">
        <v>70</v>
      </c>
      <c r="N68" s="144"/>
      <c r="P68" s="370">
        <v>70</v>
      </c>
    </row>
    <row r="69" spans="1:19" s="3" customFormat="1" x14ac:dyDescent="0.25">
      <c r="A69" s="1"/>
      <c r="B69" s="148"/>
      <c r="C69" s="372" t="s">
        <v>122</v>
      </c>
      <c r="D69" s="370">
        <v>0</v>
      </c>
      <c r="E69" s="144"/>
      <c r="F69" s="135"/>
      <c r="G69" s="370">
        <v>0</v>
      </c>
      <c r="H69" s="144"/>
      <c r="I69" s="141"/>
      <c r="J69" s="370">
        <v>30</v>
      </c>
      <c r="K69" s="144"/>
      <c r="M69" s="370">
        <v>30</v>
      </c>
      <c r="N69" s="144"/>
      <c r="P69" s="370">
        <v>30</v>
      </c>
    </row>
    <row r="70" spans="1:19" s="3" customFormat="1" x14ac:dyDescent="0.25">
      <c r="A70" s="1"/>
      <c r="B70" s="148"/>
      <c r="C70" s="372" t="s">
        <v>123</v>
      </c>
      <c r="D70" s="370">
        <v>0</v>
      </c>
      <c r="E70" s="144"/>
      <c r="F70" s="135"/>
      <c r="G70" s="370">
        <v>0</v>
      </c>
      <c r="H70" s="144"/>
      <c r="I70" s="141"/>
      <c r="J70" s="370">
        <v>349.2</v>
      </c>
      <c r="K70" s="144"/>
      <c r="M70" s="370">
        <v>349.2</v>
      </c>
      <c r="N70" s="144"/>
      <c r="P70" s="370">
        <v>349.2</v>
      </c>
    </row>
    <row r="71" spans="1:19" s="3" customFormat="1" x14ac:dyDescent="0.25">
      <c r="A71" s="1"/>
      <c r="B71" s="148"/>
      <c r="C71" s="134" t="s">
        <v>124</v>
      </c>
      <c r="D71" s="135">
        <f>SUM(D62:D66)</f>
        <v>0</v>
      </c>
      <c r="E71" s="144"/>
      <c r="F71" s="135"/>
      <c r="G71" s="135">
        <f>SUM(G62:G66)</f>
        <v>0</v>
      </c>
      <c r="H71" s="144"/>
      <c r="I71" s="141"/>
      <c r="J71" s="135">
        <f>SUM(J62:J66)</f>
        <v>8499.9</v>
      </c>
      <c r="K71" s="144"/>
      <c r="M71" s="135">
        <f>SUM(M62:M66)</f>
        <v>8886.1999999999989</v>
      </c>
      <c r="N71" s="144"/>
      <c r="P71" s="135">
        <f>SUM(P62:P66)</f>
        <v>9291.8000000000011</v>
      </c>
    </row>
    <row r="72" spans="1:19" s="3" customFormat="1" x14ac:dyDescent="0.25">
      <c r="A72" s="1"/>
      <c r="B72" s="148"/>
      <c r="C72" s="134"/>
      <c r="D72" s="135"/>
      <c r="E72" s="135"/>
      <c r="F72" s="141"/>
      <c r="G72" s="135"/>
      <c r="H72" s="135"/>
      <c r="I72" s="141"/>
      <c r="J72" s="141"/>
      <c r="K72" s="141"/>
    </row>
    <row r="73" spans="1:19" x14ac:dyDescent="0.25">
      <c r="A73" s="1"/>
      <c r="B73" s="160" t="s">
        <v>93</v>
      </c>
      <c r="C73" s="161"/>
      <c r="D73" s="162"/>
      <c r="E73" s="162"/>
      <c r="F73" s="162"/>
      <c r="G73" s="162"/>
      <c r="H73" s="162"/>
      <c r="I73" s="162"/>
      <c r="J73" s="162"/>
      <c r="K73" s="162"/>
      <c r="L73" s="163"/>
      <c r="M73" s="163"/>
      <c r="N73" s="163"/>
      <c r="O73" s="163"/>
      <c r="P73" s="163"/>
      <c r="Q73" s="163"/>
      <c r="R73" s="164"/>
      <c r="S73" s="3"/>
    </row>
    <row r="74" spans="1:19" x14ac:dyDescent="0.25">
      <c r="A74" s="1"/>
      <c r="B74" s="165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66"/>
      <c r="S74" s="3"/>
    </row>
    <row r="75" spans="1:19" x14ac:dyDescent="0.25">
      <c r="A75" s="1"/>
      <c r="B75" s="167" t="s">
        <v>187</v>
      </c>
      <c r="C75" s="168"/>
      <c r="D75" s="168"/>
      <c r="E75" s="168"/>
      <c r="F75" s="168"/>
      <c r="G75" s="168"/>
      <c r="H75" s="168"/>
      <c r="I75" s="168"/>
      <c r="J75" s="168"/>
      <c r="K75" s="168"/>
      <c r="L75" s="137"/>
      <c r="N75" s="137"/>
      <c r="O75" s="137"/>
      <c r="P75" s="137"/>
      <c r="Q75" s="137"/>
      <c r="R75" s="166"/>
      <c r="S75" s="3"/>
    </row>
    <row r="76" spans="1:19" x14ac:dyDescent="0.25">
      <c r="A76" s="1"/>
      <c r="B76" s="167" t="s">
        <v>188</v>
      </c>
      <c r="C76" s="168"/>
      <c r="D76" s="168"/>
      <c r="E76" s="168"/>
      <c r="F76" s="168"/>
      <c r="G76" s="168"/>
      <c r="H76" s="168"/>
      <c r="I76" s="168"/>
      <c r="J76" s="168"/>
      <c r="K76" s="168"/>
      <c r="L76" s="137"/>
      <c r="M76" s="137"/>
      <c r="N76" s="137"/>
      <c r="O76" s="137"/>
      <c r="P76" s="137"/>
      <c r="Q76" s="137"/>
      <c r="R76" s="166"/>
      <c r="S76" s="3"/>
    </row>
    <row r="77" spans="1:19" x14ac:dyDescent="0.25">
      <c r="A77" s="1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137"/>
      <c r="M77" s="137"/>
      <c r="N77" s="137"/>
      <c r="O77" s="137"/>
      <c r="P77" s="137"/>
      <c r="Q77" s="137"/>
      <c r="R77" s="166"/>
      <c r="S77" s="3"/>
    </row>
    <row r="78" spans="1:19" x14ac:dyDescent="0.25">
      <c r="A78" s="1"/>
      <c r="B78" s="167"/>
      <c r="C78" s="168"/>
      <c r="D78" s="168"/>
      <c r="E78" s="168"/>
      <c r="F78" s="168"/>
      <c r="G78" s="168"/>
      <c r="H78" s="168"/>
      <c r="I78" s="168"/>
      <c r="J78" s="168"/>
      <c r="K78" s="168"/>
      <c r="L78" s="137"/>
      <c r="M78" s="137"/>
      <c r="N78" s="137"/>
      <c r="O78" s="137"/>
      <c r="P78" s="137"/>
      <c r="Q78" s="137"/>
      <c r="R78" s="166"/>
      <c r="S78" s="3"/>
    </row>
    <row r="79" spans="1:19" x14ac:dyDescent="0.25">
      <c r="A79" s="1"/>
      <c r="B79" s="169"/>
      <c r="C79" s="170"/>
      <c r="D79" s="171"/>
      <c r="E79" s="171"/>
      <c r="F79" s="171"/>
      <c r="G79" s="171"/>
      <c r="H79" s="171"/>
      <c r="I79" s="171"/>
      <c r="J79" s="171"/>
      <c r="K79" s="171"/>
      <c r="L79" s="137"/>
      <c r="M79" s="137"/>
      <c r="N79" s="137"/>
      <c r="O79" s="137"/>
      <c r="P79" s="137"/>
      <c r="Q79" s="137"/>
      <c r="R79" s="166"/>
      <c r="S79" s="3"/>
    </row>
    <row r="80" spans="1:19" x14ac:dyDescent="0.25">
      <c r="A80" s="1"/>
      <c r="B80" s="172"/>
      <c r="C80" s="173"/>
      <c r="D80" s="171"/>
      <c r="E80" s="171"/>
      <c r="F80" s="171"/>
      <c r="G80" s="171"/>
      <c r="H80" s="171"/>
      <c r="I80" s="171"/>
      <c r="J80" s="171"/>
      <c r="K80" s="171"/>
      <c r="L80" s="137"/>
      <c r="M80" s="137"/>
      <c r="N80" s="137"/>
      <c r="O80" s="137"/>
      <c r="P80" s="137"/>
      <c r="Q80" s="137"/>
      <c r="R80" s="166"/>
      <c r="S80" s="3"/>
    </row>
    <row r="81" spans="1:19" x14ac:dyDescent="0.25">
      <c r="A81" s="1"/>
      <c r="B81" s="169"/>
      <c r="C81" s="174"/>
      <c r="D81" s="171"/>
      <c r="E81" s="171"/>
      <c r="F81" s="171"/>
      <c r="G81" s="171"/>
      <c r="H81" s="171"/>
      <c r="I81" s="171"/>
      <c r="J81" s="171"/>
      <c r="K81" s="171"/>
      <c r="L81" s="137"/>
      <c r="M81" s="137"/>
      <c r="N81" s="137"/>
      <c r="O81" s="137"/>
      <c r="P81" s="137"/>
      <c r="Q81" s="137"/>
      <c r="R81" s="166"/>
      <c r="S81" s="3"/>
    </row>
    <row r="82" spans="1:19" x14ac:dyDescent="0.25">
      <c r="A82" s="1"/>
      <c r="B82" s="169"/>
      <c r="C82" s="174"/>
      <c r="D82" s="171"/>
      <c r="E82" s="171"/>
      <c r="F82" s="171"/>
      <c r="G82" s="171"/>
      <c r="H82" s="171"/>
      <c r="I82" s="171"/>
      <c r="J82" s="171"/>
      <c r="K82" s="171"/>
      <c r="L82" s="137"/>
      <c r="M82" s="137"/>
      <c r="N82" s="137"/>
      <c r="O82" s="137"/>
      <c r="P82" s="137"/>
      <c r="Q82" s="137"/>
      <c r="R82" s="166"/>
      <c r="S82" s="3"/>
    </row>
    <row r="83" spans="1:19" x14ac:dyDescent="0.25">
      <c r="A83" s="1"/>
      <c r="B83" s="175"/>
      <c r="C83" s="176"/>
      <c r="D83" s="177"/>
      <c r="E83" s="177"/>
      <c r="F83" s="177"/>
      <c r="G83" s="177"/>
      <c r="H83" s="177"/>
      <c r="I83" s="177"/>
      <c r="J83" s="177"/>
      <c r="K83" s="177"/>
      <c r="L83" s="178"/>
      <c r="M83" s="178"/>
      <c r="N83" s="178"/>
      <c r="O83" s="178"/>
      <c r="P83" s="178"/>
      <c r="Q83" s="178"/>
      <c r="R83" s="179"/>
      <c r="S83" s="3"/>
    </row>
    <row r="84" spans="1:19" x14ac:dyDescent="0.25">
      <c r="A84" s="132"/>
      <c r="B84" s="180"/>
      <c r="C84" s="181"/>
      <c r="D84" s="182"/>
      <c r="E84" s="182"/>
      <c r="F84" s="182"/>
      <c r="G84" s="182"/>
      <c r="H84" s="182"/>
      <c r="I84" s="182"/>
      <c r="J84" s="182"/>
      <c r="K84" s="182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1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1"/>
      <c r="B86" s="183" t="s">
        <v>94</v>
      </c>
      <c r="C86" s="184">
        <v>45876</v>
      </c>
      <c r="D86" s="171"/>
      <c r="E86" s="183"/>
      <c r="F86" s="183" t="s">
        <v>95</v>
      </c>
      <c r="G86" s="373" t="s">
        <v>189</v>
      </c>
      <c r="H86" s="183"/>
      <c r="I86" s="183"/>
      <c r="J86" s="183"/>
      <c r="K86" s="183"/>
      <c r="L86" s="3"/>
      <c r="M86" s="3"/>
      <c r="N86" s="3"/>
      <c r="O86" s="3"/>
      <c r="P86" s="3"/>
      <c r="Q86" s="3"/>
      <c r="R86" s="3"/>
      <c r="S86" s="3"/>
    </row>
    <row r="87" spans="1:19" ht="7.5" customHeight="1" x14ac:dyDescent="0.25">
      <c r="A87" s="1"/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1"/>
      <c r="B88" s="183"/>
      <c r="C88" s="183"/>
      <c r="D88" s="186"/>
      <c r="E88" s="183"/>
      <c r="F88" s="183" t="s">
        <v>97</v>
      </c>
      <c r="G88" s="187"/>
      <c r="H88" s="183"/>
      <c r="I88" s="183"/>
      <c r="J88" s="183"/>
      <c r="K88" s="183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1"/>
      <c r="B89" s="183"/>
      <c r="C89" s="183"/>
      <c r="D89" s="186"/>
      <c r="E89" s="183"/>
      <c r="F89" s="183"/>
      <c r="G89" s="187"/>
      <c r="H89" s="183"/>
      <c r="I89" s="183"/>
      <c r="J89" s="183"/>
      <c r="K89" s="183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1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132"/>
      <c r="B91" s="180"/>
      <c r="C91" s="181"/>
      <c r="D91" s="182"/>
      <c r="E91" s="182"/>
      <c r="F91" s="182"/>
      <c r="G91" s="182"/>
      <c r="H91" s="182"/>
      <c r="I91" s="182"/>
      <c r="J91" s="182"/>
      <c r="K91" s="182"/>
      <c r="L91" s="3"/>
      <c r="M91" s="3"/>
      <c r="N91" s="3"/>
      <c r="O91" s="3"/>
      <c r="P91" s="3"/>
      <c r="Q91" s="3"/>
      <c r="R91" s="3"/>
      <c r="S91" s="3"/>
    </row>
    <row r="92" spans="1:19" hidden="1" x14ac:dyDescent="0.25"/>
    <row r="93" spans="1:19" hidden="1" x14ac:dyDescent="0.25"/>
    <row r="94" spans="1:19" hidden="1" x14ac:dyDescent="0.25"/>
    <row r="95" spans="1:19" hidden="1" x14ac:dyDescent="0.25"/>
    <row r="96" spans="1:1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</sheetData>
  <mergeCells count="58">
    <mergeCell ref="C47:C48"/>
    <mergeCell ref="D73:K73"/>
    <mergeCell ref="B75:K75"/>
    <mergeCell ref="B76:K76"/>
    <mergeCell ref="B77:K77"/>
    <mergeCell ref="B78:K78"/>
    <mergeCell ref="N27:N28"/>
    <mergeCell ref="O27:O28"/>
    <mergeCell ref="P27:P28"/>
    <mergeCell ref="Q27:Q28"/>
    <mergeCell ref="R27:R28"/>
    <mergeCell ref="C44:C45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N13:N14"/>
    <mergeCell ref="O13:O14"/>
    <mergeCell ref="P13:P14"/>
    <mergeCell ref="Q13:Q14"/>
    <mergeCell ref="R13:R14"/>
    <mergeCell ref="D26:F26"/>
    <mergeCell ref="G26:I26"/>
    <mergeCell ref="J26:L26"/>
    <mergeCell ref="M26:O26"/>
    <mergeCell ref="P26:R2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11811023622047245" right="0.11811023622047245" top="0.19685039370078741" bottom="0" header="0.31496062992125984" footer="0.31496062992125984"/>
  <pageSetup paperSize="8" scale="6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86"/>
  <sheetViews>
    <sheetView showGridLines="0" zoomScale="80" zoomScaleNormal="80" zoomScaleSheetLayoutView="80" workbookViewId="0">
      <selection activeCell="L88" sqref="L8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35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3"/>
      <c r="B1" s="3"/>
      <c r="C1" s="3"/>
      <c r="D1" s="3"/>
      <c r="E1" s="3"/>
      <c r="F1" s="3"/>
      <c r="G1" s="18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3"/>
      <c r="B2" s="190" t="s">
        <v>0</v>
      </c>
      <c r="C2" s="3"/>
      <c r="D2" s="3"/>
      <c r="E2" s="3"/>
      <c r="F2" s="3"/>
      <c r="G2" s="18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3"/>
      <c r="B3" s="3"/>
      <c r="C3" s="3"/>
      <c r="D3" s="3"/>
      <c r="E3" s="3"/>
      <c r="F3" s="3"/>
      <c r="G3" s="18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3"/>
      <c r="B4" s="3" t="s">
        <v>1</v>
      </c>
      <c r="C4" s="3"/>
      <c r="D4" s="191" t="s">
        <v>190</v>
      </c>
      <c r="E4" s="191"/>
      <c r="F4" s="191"/>
      <c r="G4" s="191"/>
      <c r="H4" s="191"/>
      <c r="I4" s="191"/>
      <c r="J4" s="191"/>
      <c r="K4" s="191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3"/>
      <c r="B5" s="3"/>
      <c r="C5" s="3"/>
      <c r="D5" s="192"/>
      <c r="E5" s="192"/>
      <c r="F5" s="192"/>
      <c r="G5" s="192"/>
      <c r="H5" s="192"/>
      <c r="I5" s="192"/>
      <c r="J5" s="192"/>
      <c r="K5" s="192"/>
      <c r="L5" s="3"/>
      <c r="M5" s="3"/>
      <c r="N5" s="3"/>
      <c r="O5" s="3"/>
      <c r="P5" s="3"/>
      <c r="Q5" s="3"/>
      <c r="R5" s="3"/>
      <c r="S5" s="3"/>
    </row>
    <row r="6" spans="1:19" x14ac:dyDescent="0.25">
      <c r="A6" s="3"/>
      <c r="B6" s="3" t="s">
        <v>3</v>
      </c>
      <c r="C6" s="3"/>
      <c r="D6" s="193" t="s">
        <v>191</v>
      </c>
      <c r="E6" s="192"/>
      <c r="F6" s="192"/>
      <c r="G6" s="192"/>
      <c r="H6" s="192"/>
      <c r="I6" s="192"/>
      <c r="J6" s="192"/>
      <c r="K6" s="192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3"/>
      <c r="B7" s="3"/>
      <c r="C7" s="3"/>
      <c r="D7" s="192"/>
      <c r="E7" s="192"/>
      <c r="F7" s="192"/>
      <c r="G7" s="192"/>
      <c r="H7" s="192"/>
      <c r="I7" s="192"/>
      <c r="J7" s="192"/>
      <c r="K7" s="192"/>
      <c r="L7" s="3"/>
      <c r="M7" s="3"/>
      <c r="N7" s="3"/>
      <c r="O7" s="3"/>
      <c r="P7" s="3"/>
      <c r="Q7" s="3"/>
      <c r="R7" s="3"/>
      <c r="S7" s="3"/>
    </row>
    <row r="8" spans="1:19" x14ac:dyDescent="0.25">
      <c r="A8" s="3"/>
      <c r="B8" s="3" t="s">
        <v>5</v>
      </c>
      <c r="C8" s="3"/>
      <c r="D8" s="194" t="s">
        <v>192</v>
      </c>
      <c r="E8" s="194"/>
      <c r="F8" s="194"/>
      <c r="G8" s="194"/>
      <c r="H8" s="194"/>
      <c r="I8" s="194"/>
      <c r="J8" s="194"/>
      <c r="K8" s="194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3"/>
      <c r="B9" s="3"/>
      <c r="C9" s="3"/>
      <c r="D9" s="3"/>
      <c r="E9" s="3"/>
      <c r="F9" s="3"/>
      <c r="G9" s="18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3"/>
      <c r="B10" s="195" t="s">
        <v>7</v>
      </c>
      <c r="C10" s="196" t="s">
        <v>8</v>
      </c>
      <c r="D10" s="197" t="s">
        <v>9</v>
      </c>
      <c r="E10" s="197"/>
      <c r="F10" s="198"/>
      <c r="G10" s="197" t="s">
        <v>10</v>
      </c>
      <c r="H10" s="197"/>
      <c r="I10" s="199"/>
      <c r="J10" s="200" t="s">
        <v>11</v>
      </c>
      <c r="K10" s="197"/>
      <c r="L10" s="198"/>
      <c r="M10" s="201" t="s">
        <v>12</v>
      </c>
      <c r="N10" s="197"/>
      <c r="O10" s="198"/>
      <c r="P10" s="197" t="s">
        <v>13</v>
      </c>
      <c r="Q10" s="197"/>
      <c r="R10" s="198"/>
      <c r="S10" s="3"/>
    </row>
    <row r="11" spans="1:19" ht="30.75" customHeight="1" thickBot="1" x14ac:dyDescent="0.3">
      <c r="A11" s="3"/>
      <c r="B11" s="202"/>
      <c r="C11" s="203"/>
      <c r="D11" s="204" t="s">
        <v>14</v>
      </c>
      <c r="E11" s="205" t="s">
        <v>15</v>
      </c>
      <c r="F11" s="205" t="s">
        <v>16</v>
      </c>
      <c r="G11" s="204" t="s">
        <v>14</v>
      </c>
      <c r="H11" s="205" t="s">
        <v>15</v>
      </c>
      <c r="I11" s="206" t="s">
        <v>16</v>
      </c>
      <c r="J11" s="206" t="s">
        <v>14</v>
      </c>
      <c r="K11" s="205" t="s">
        <v>15</v>
      </c>
      <c r="L11" s="205" t="s">
        <v>16</v>
      </c>
      <c r="M11" s="207" t="s">
        <v>14</v>
      </c>
      <c r="N11" s="205" t="s">
        <v>15</v>
      </c>
      <c r="O11" s="205" t="s">
        <v>16</v>
      </c>
      <c r="P11" s="204" t="s">
        <v>14</v>
      </c>
      <c r="Q11" s="205" t="s">
        <v>15</v>
      </c>
      <c r="R11" s="205" t="s">
        <v>16</v>
      </c>
      <c r="S11" s="3"/>
    </row>
    <row r="12" spans="1:19" ht="15.75" customHeight="1" thickBot="1" x14ac:dyDescent="0.3">
      <c r="A12" s="3"/>
      <c r="B12" s="208"/>
      <c r="C12" s="209" t="s">
        <v>17</v>
      </c>
      <c r="D12" s="210"/>
      <c r="E12" s="210"/>
      <c r="F12" s="211"/>
      <c r="G12" s="210"/>
      <c r="H12" s="210"/>
      <c r="I12" s="210"/>
      <c r="J12" s="212"/>
      <c r="K12" s="210"/>
      <c r="L12" s="211"/>
      <c r="M12" s="210"/>
      <c r="N12" s="210"/>
      <c r="O12" s="211"/>
      <c r="P12" s="210"/>
      <c r="Q12" s="210"/>
      <c r="R12" s="211"/>
      <c r="S12" s="3"/>
    </row>
    <row r="13" spans="1:19" ht="15.75" customHeight="1" x14ac:dyDescent="0.25">
      <c r="A13" s="3"/>
      <c r="B13" s="213" t="s">
        <v>7</v>
      </c>
      <c r="C13" s="214" t="s">
        <v>8</v>
      </c>
      <c r="D13" s="215" t="s">
        <v>18</v>
      </c>
      <c r="E13" s="216" t="s">
        <v>19</v>
      </c>
      <c r="F13" s="217" t="s">
        <v>17</v>
      </c>
      <c r="G13" s="218" t="s">
        <v>18</v>
      </c>
      <c r="H13" s="216" t="s">
        <v>19</v>
      </c>
      <c r="I13" s="219" t="s">
        <v>17</v>
      </c>
      <c r="J13" s="215" t="s">
        <v>18</v>
      </c>
      <c r="K13" s="216" t="s">
        <v>19</v>
      </c>
      <c r="L13" s="217" t="s">
        <v>17</v>
      </c>
      <c r="M13" s="220" t="s">
        <v>18</v>
      </c>
      <c r="N13" s="216" t="s">
        <v>19</v>
      </c>
      <c r="O13" s="217" t="s">
        <v>17</v>
      </c>
      <c r="P13" s="218" t="s">
        <v>18</v>
      </c>
      <c r="Q13" s="216" t="s">
        <v>19</v>
      </c>
      <c r="R13" s="217" t="s">
        <v>17</v>
      </c>
      <c r="S13" s="3"/>
    </row>
    <row r="14" spans="1:19" ht="15.75" thickBot="1" x14ac:dyDescent="0.3">
      <c r="A14" s="3"/>
      <c r="B14" s="221"/>
      <c r="C14" s="222"/>
      <c r="D14" s="223"/>
      <c r="E14" s="224"/>
      <c r="F14" s="225"/>
      <c r="G14" s="226"/>
      <c r="H14" s="224"/>
      <c r="I14" s="227"/>
      <c r="J14" s="223"/>
      <c r="K14" s="224"/>
      <c r="L14" s="225"/>
      <c r="M14" s="228"/>
      <c r="N14" s="224"/>
      <c r="O14" s="225"/>
      <c r="P14" s="226"/>
      <c r="Q14" s="224"/>
      <c r="R14" s="225"/>
      <c r="S14" s="3"/>
    </row>
    <row r="15" spans="1:19" x14ac:dyDescent="0.25">
      <c r="A15" s="3"/>
      <c r="B15" s="229" t="s">
        <v>20</v>
      </c>
      <c r="C15" s="230" t="s">
        <v>21</v>
      </c>
      <c r="D15" s="234">
        <v>1889.2</v>
      </c>
      <c r="E15" s="232"/>
      <c r="F15" s="233">
        <v>1889.2</v>
      </c>
      <c r="G15" s="234">
        <f>'[15]NR 2026'!M15</f>
        <v>2700</v>
      </c>
      <c r="H15" s="232"/>
      <c r="I15" s="235">
        <f t="shared" ref="I15:I24" si="0">G15+H15</f>
        <v>2700</v>
      </c>
      <c r="J15" s="236">
        <v>2880</v>
      </c>
      <c r="K15" s="237"/>
      <c r="L15" s="238">
        <f>J15+K15</f>
        <v>2880</v>
      </c>
      <c r="M15" s="239">
        <v>2880</v>
      </c>
      <c r="N15" s="232"/>
      <c r="O15" s="233">
        <f t="shared" ref="O15:O24" si="1">M15+N15</f>
        <v>2880</v>
      </c>
      <c r="P15" s="239">
        <v>2880</v>
      </c>
      <c r="Q15" s="232"/>
      <c r="R15" s="233">
        <f t="shared" ref="R15:R24" si="2">P15+Q15</f>
        <v>2880</v>
      </c>
      <c r="S15" s="3"/>
    </row>
    <row r="16" spans="1:19" x14ac:dyDescent="0.25">
      <c r="A16" s="3"/>
      <c r="B16" s="240" t="s">
        <v>22</v>
      </c>
      <c r="C16" s="241" t="s">
        <v>23</v>
      </c>
      <c r="D16" s="234">
        <v>7780</v>
      </c>
      <c r="E16" s="242"/>
      <c r="F16" s="233">
        <v>7780</v>
      </c>
      <c r="G16" s="234">
        <f>'[15]NR 2026'!M16</f>
        <v>8400</v>
      </c>
      <c r="H16" s="242"/>
      <c r="I16" s="235">
        <f t="shared" si="0"/>
        <v>8400</v>
      </c>
      <c r="J16" s="243">
        <v>9100</v>
      </c>
      <c r="K16" s="280"/>
      <c r="L16" s="245">
        <f t="shared" ref="L16:L24" si="3">J16+K16</f>
        <v>9100</v>
      </c>
      <c r="M16" s="246">
        <v>9000</v>
      </c>
      <c r="N16" s="242"/>
      <c r="O16" s="233">
        <f t="shared" si="1"/>
        <v>9000</v>
      </c>
      <c r="P16" s="246">
        <v>9000</v>
      </c>
      <c r="Q16" s="242"/>
      <c r="R16" s="233">
        <f t="shared" si="2"/>
        <v>9000</v>
      </c>
      <c r="S16" s="3"/>
    </row>
    <row r="17" spans="1:19" x14ac:dyDescent="0.25">
      <c r="A17" s="3"/>
      <c r="B17" s="240" t="s">
        <v>24</v>
      </c>
      <c r="C17" s="248" t="s">
        <v>25</v>
      </c>
      <c r="D17" s="234">
        <v>244.59899999999999</v>
      </c>
      <c r="E17" s="242"/>
      <c r="F17" s="233">
        <v>244.6</v>
      </c>
      <c r="G17" s="234">
        <f>'[15]NR 2026'!M17</f>
        <v>1578.6</v>
      </c>
      <c r="H17" s="242"/>
      <c r="I17" s="235">
        <f t="shared" si="0"/>
        <v>1578.6</v>
      </c>
      <c r="J17" s="243"/>
      <c r="K17" s="280"/>
      <c r="L17" s="245">
        <f t="shared" si="3"/>
        <v>0</v>
      </c>
      <c r="M17" s="246"/>
      <c r="N17" s="249"/>
      <c r="O17" s="233">
        <f t="shared" si="1"/>
        <v>0</v>
      </c>
      <c r="P17" s="246"/>
      <c r="Q17" s="249"/>
      <c r="R17" s="233">
        <f t="shared" si="2"/>
        <v>0</v>
      </c>
      <c r="S17" s="3"/>
    </row>
    <row r="18" spans="1:19" x14ac:dyDescent="0.25">
      <c r="A18" s="3"/>
      <c r="B18" s="240" t="s">
        <v>110</v>
      </c>
      <c r="C18" s="404" t="s">
        <v>111</v>
      </c>
      <c r="D18" s="234"/>
      <c r="E18" s="242"/>
      <c r="F18" s="233"/>
      <c r="G18" s="234">
        <v>0</v>
      </c>
      <c r="H18" s="242"/>
      <c r="I18" s="235">
        <f t="shared" si="0"/>
        <v>0</v>
      </c>
      <c r="J18" s="243">
        <v>8043.4440000000004</v>
      </c>
      <c r="K18" s="280"/>
      <c r="L18" s="245">
        <f t="shared" si="3"/>
        <v>8043.4440000000004</v>
      </c>
      <c r="M18" s="246">
        <v>8625</v>
      </c>
      <c r="N18" s="242"/>
      <c r="O18" s="233">
        <f t="shared" si="1"/>
        <v>8625</v>
      </c>
      <c r="P18" s="246">
        <v>8625</v>
      </c>
      <c r="Q18" s="242"/>
      <c r="R18" s="233">
        <f t="shared" si="2"/>
        <v>8625</v>
      </c>
      <c r="S18" s="3"/>
    </row>
    <row r="19" spans="1:19" x14ac:dyDescent="0.25">
      <c r="A19" s="3"/>
      <c r="B19" s="240" t="s">
        <v>26</v>
      </c>
      <c r="C19" s="250" t="s">
        <v>27</v>
      </c>
      <c r="D19" s="234">
        <v>49839.9</v>
      </c>
      <c r="E19" s="232"/>
      <c r="F19" s="233">
        <v>49839.9</v>
      </c>
      <c r="G19" s="234">
        <v>46927.12</v>
      </c>
      <c r="H19" s="232"/>
      <c r="I19" s="235">
        <f t="shared" si="0"/>
        <v>46927.12</v>
      </c>
      <c r="J19" s="243">
        <v>36158</v>
      </c>
      <c r="K19" s="244"/>
      <c r="L19" s="245">
        <f t="shared" si="3"/>
        <v>36158</v>
      </c>
      <c r="M19" s="246">
        <v>36486</v>
      </c>
      <c r="N19" s="232"/>
      <c r="O19" s="233">
        <f t="shared" si="1"/>
        <v>36486</v>
      </c>
      <c r="P19" s="246">
        <v>36486</v>
      </c>
      <c r="Q19" s="232"/>
      <c r="R19" s="233">
        <f t="shared" si="2"/>
        <v>36486</v>
      </c>
      <c r="S19" s="3"/>
    </row>
    <row r="20" spans="1:19" x14ac:dyDescent="0.25">
      <c r="A20" s="3"/>
      <c r="B20" s="240" t="s">
        <v>28</v>
      </c>
      <c r="C20" s="251" t="s">
        <v>29</v>
      </c>
      <c r="D20" s="234">
        <v>1434.4</v>
      </c>
      <c r="E20" s="232"/>
      <c r="F20" s="233">
        <v>1434.4</v>
      </c>
      <c r="G20" s="234">
        <v>656.73</v>
      </c>
      <c r="H20" s="232"/>
      <c r="I20" s="235">
        <f t="shared" si="0"/>
        <v>656.73</v>
      </c>
      <c r="J20" s="243">
        <v>505.6</v>
      </c>
      <c r="K20" s="244"/>
      <c r="L20" s="245">
        <f t="shared" si="3"/>
        <v>505.6</v>
      </c>
      <c r="M20" s="246">
        <v>505.58600000000001</v>
      </c>
      <c r="N20" s="232"/>
      <c r="O20" s="233">
        <f t="shared" si="1"/>
        <v>505.58600000000001</v>
      </c>
      <c r="P20" s="246">
        <v>505.58600000000001</v>
      </c>
      <c r="Q20" s="232"/>
      <c r="R20" s="233">
        <f t="shared" si="2"/>
        <v>505.58600000000001</v>
      </c>
      <c r="S20" s="3"/>
    </row>
    <row r="21" spans="1:19" x14ac:dyDescent="0.25">
      <c r="A21" s="3"/>
      <c r="B21" s="240" t="s">
        <v>30</v>
      </c>
      <c r="C21" s="252" t="s">
        <v>31</v>
      </c>
      <c r="D21" s="234">
        <v>293.39999999999998</v>
      </c>
      <c r="E21" s="232"/>
      <c r="F21" s="233">
        <v>293.39999999999998</v>
      </c>
      <c r="G21" s="234">
        <v>50</v>
      </c>
      <c r="H21" s="232"/>
      <c r="I21" s="235">
        <f t="shared" si="0"/>
        <v>50</v>
      </c>
      <c r="J21" s="243">
        <v>300</v>
      </c>
      <c r="K21" s="244"/>
      <c r="L21" s="245">
        <f t="shared" si="3"/>
        <v>300</v>
      </c>
      <c r="M21" s="246">
        <v>300</v>
      </c>
      <c r="N21" s="232"/>
      <c r="O21" s="233">
        <f t="shared" si="1"/>
        <v>300</v>
      </c>
      <c r="P21" s="246">
        <v>300</v>
      </c>
      <c r="Q21" s="232"/>
      <c r="R21" s="233">
        <f t="shared" si="2"/>
        <v>300</v>
      </c>
      <c r="S21" s="3"/>
    </row>
    <row r="22" spans="1:19" x14ac:dyDescent="0.25">
      <c r="A22" s="3"/>
      <c r="B22" s="240" t="s">
        <v>32</v>
      </c>
      <c r="C22" s="253" t="s">
        <v>33</v>
      </c>
      <c r="D22" s="234">
        <v>463.7</v>
      </c>
      <c r="E22" s="232">
        <v>489.7</v>
      </c>
      <c r="F22" s="233">
        <v>953.3</v>
      </c>
      <c r="G22" s="234">
        <v>200</v>
      </c>
      <c r="H22" s="232">
        <v>250</v>
      </c>
      <c r="I22" s="235">
        <f t="shared" si="0"/>
        <v>450</v>
      </c>
      <c r="J22" s="243">
        <v>70</v>
      </c>
      <c r="K22" s="244">
        <v>250</v>
      </c>
      <c r="L22" s="245">
        <f t="shared" si="3"/>
        <v>320</v>
      </c>
      <c r="M22" s="246">
        <v>70</v>
      </c>
      <c r="N22" s="254">
        <v>250</v>
      </c>
      <c r="O22" s="233">
        <f t="shared" si="1"/>
        <v>320</v>
      </c>
      <c r="P22" s="246">
        <v>70</v>
      </c>
      <c r="Q22" s="254">
        <v>250</v>
      </c>
      <c r="R22" s="233">
        <f t="shared" si="2"/>
        <v>320</v>
      </c>
      <c r="S22" s="3"/>
    </row>
    <row r="23" spans="1:19" x14ac:dyDescent="0.25">
      <c r="A23" s="3"/>
      <c r="B23" s="240" t="s">
        <v>34</v>
      </c>
      <c r="C23" s="253" t="s">
        <v>35</v>
      </c>
      <c r="D23" s="234"/>
      <c r="E23" s="232">
        <v>489.7</v>
      </c>
      <c r="F23" s="233">
        <v>489.7</v>
      </c>
      <c r="G23" s="234">
        <f>'[15]NR 2026'!M23</f>
        <v>0</v>
      </c>
      <c r="H23" s="232">
        <v>250</v>
      </c>
      <c r="I23" s="235">
        <f t="shared" si="0"/>
        <v>250</v>
      </c>
      <c r="J23" s="243"/>
      <c r="K23" s="244">
        <v>250</v>
      </c>
      <c r="L23" s="245">
        <f t="shared" si="3"/>
        <v>250</v>
      </c>
      <c r="M23" s="246"/>
      <c r="N23" s="254">
        <v>250</v>
      </c>
      <c r="O23" s="233">
        <f t="shared" si="1"/>
        <v>250</v>
      </c>
      <c r="P23" s="246"/>
      <c r="Q23" s="254">
        <v>250</v>
      </c>
      <c r="R23" s="233">
        <f t="shared" si="2"/>
        <v>250</v>
      </c>
      <c r="S23" s="3"/>
    </row>
    <row r="24" spans="1:19" ht="15.75" thickBot="1" x14ac:dyDescent="0.3">
      <c r="A24" s="3"/>
      <c r="B24" s="255" t="s">
        <v>36</v>
      </c>
      <c r="C24" s="256" t="s">
        <v>37</v>
      </c>
      <c r="D24" s="234"/>
      <c r="E24" s="232"/>
      <c r="F24" s="260"/>
      <c r="G24" s="234">
        <f>'[15]NR 2026'!M24</f>
        <v>0</v>
      </c>
      <c r="H24" s="232"/>
      <c r="I24" s="257">
        <f t="shared" si="0"/>
        <v>0</v>
      </c>
      <c r="J24" s="243"/>
      <c r="K24" s="244"/>
      <c r="L24" s="245">
        <f t="shared" si="3"/>
        <v>0</v>
      </c>
      <c r="M24" s="258"/>
      <c r="N24" s="259"/>
      <c r="O24" s="260">
        <f t="shared" si="1"/>
        <v>0</v>
      </c>
      <c r="P24" s="258"/>
      <c r="Q24" s="259"/>
      <c r="R24" s="260">
        <f t="shared" si="2"/>
        <v>0</v>
      </c>
      <c r="S24" s="3"/>
    </row>
    <row r="25" spans="1:19" ht="15.75" thickBot="1" x14ac:dyDescent="0.3">
      <c r="A25" s="3"/>
      <c r="B25" s="262" t="s">
        <v>38</v>
      </c>
      <c r="C25" s="263" t="s">
        <v>39</v>
      </c>
      <c r="D25" s="264">
        <f t="shared" ref="D25:R25" si="4">SUM(D15:D22)</f>
        <v>61945.199000000001</v>
      </c>
      <c r="E25" s="264">
        <f t="shared" si="4"/>
        <v>489.7</v>
      </c>
      <c r="F25" s="264">
        <f>SUM(F15:F22)</f>
        <v>62434.80000000001</v>
      </c>
      <c r="G25" s="264">
        <f t="shared" si="4"/>
        <v>60512.450000000004</v>
      </c>
      <c r="H25" s="264">
        <f>SUM(H15:H22)</f>
        <v>250</v>
      </c>
      <c r="I25" s="265">
        <f t="shared" si="4"/>
        <v>60762.450000000004</v>
      </c>
      <c r="J25" s="266">
        <f t="shared" si="4"/>
        <v>57057.044000000002</v>
      </c>
      <c r="K25" s="266">
        <f t="shared" si="4"/>
        <v>250</v>
      </c>
      <c r="L25" s="266">
        <f t="shared" si="4"/>
        <v>57307.044000000002</v>
      </c>
      <c r="M25" s="267">
        <f>SUM(M15:M24)</f>
        <v>57866.586000000003</v>
      </c>
      <c r="N25" s="264">
        <f t="shared" si="4"/>
        <v>250</v>
      </c>
      <c r="O25" s="264">
        <f t="shared" si="4"/>
        <v>58116.586000000003</v>
      </c>
      <c r="P25" s="264">
        <f t="shared" si="4"/>
        <v>57866.586000000003</v>
      </c>
      <c r="Q25" s="264">
        <f t="shared" si="4"/>
        <v>250</v>
      </c>
      <c r="R25" s="264">
        <f t="shared" si="4"/>
        <v>58116.586000000003</v>
      </c>
      <c r="S25" s="3"/>
    </row>
    <row r="26" spans="1:19" ht="15.75" customHeight="1" thickBot="1" x14ac:dyDescent="0.3">
      <c r="A26" s="3"/>
      <c r="B26" s="268"/>
      <c r="C26" s="269" t="s">
        <v>40</v>
      </c>
      <c r="D26" s="270"/>
      <c r="E26" s="270"/>
      <c r="F26" s="271"/>
      <c r="G26" s="270"/>
      <c r="H26" s="270"/>
      <c r="I26" s="270"/>
      <c r="J26" s="272"/>
      <c r="K26" s="270"/>
      <c r="L26" s="271"/>
      <c r="M26" s="270"/>
      <c r="N26" s="270"/>
      <c r="O26" s="271"/>
      <c r="P26" s="270"/>
      <c r="Q26" s="270"/>
      <c r="R26" s="271"/>
      <c r="S26" s="3"/>
    </row>
    <row r="27" spans="1:19" x14ac:dyDescent="0.25">
      <c r="A27" s="3"/>
      <c r="B27" s="213" t="s">
        <v>7</v>
      </c>
      <c r="C27" s="214" t="s">
        <v>8</v>
      </c>
      <c r="D27" s="215" t="s">
        <v>41</v>
      </c>
      <c r="E27" s="273" t="s">
        <v>42</v>
      </c>
      <c r="F27" s="274" t="s">
        <v>43</v>
      </c>
      <c r="G27" s="218" t="s">
        <v>41</v>
      </c>
      <c r="H27" s="215" t="s">
        <v>42</v>
      </c>
      <c r="I27" s="275" t="s">
        <v>43</v>
      </c>
      <c r="J27" s="215" t="s">
        <v>41</v>
      </c>
      <c r="K27" s="273" t="s">
        <v>42</v>
      </c>
      <c r="L27" s="274" t="s">
        <v>43</v>
      </c>
      <c r="M27" s="220" t="s">
        <v>41</v>
      </c>
      <c r="N27" s="273" t="s">
        <v>42</v>
      </c>
      <c r="O27" s="274" t="s">
        <v>43</v>
      </c>
      <c r="P27" s="218" t="s">
        <v>41</v>
      </c>
      <c r="Q27" s="273" t="s">
        <v>42</v>
      </c>
      <c r="R27" s="274" t="s">
        <v>43</v>
      </c>
      <c r="S27" s="3"/>
    </row>
    <row r="28" spans="1:19" ht="15.75" thickBot="1" x14ac:dyDescent="0.3">
      <c r="A28" s="3"/>
      <c r="B28" s="221"/>
      <c r="C28" s="222"/>
      <c r="D28" s="223"/>
      <c r="E28" s="276"/>
      <c r="F28" s="277"/>
      <c r="G28" s="226"/>
      <c r="H28" s="223"/>
      <c r="I28" s="278"/>
      <c r="J28" s="223"/>
      <c r="K28" s="276"/>
      <c r="L28" s="277"/>
      <c r="M28" s="228"/>
      <c r="N28" s="276"/>
      <c r="O28" s="277"/>
      <c r="P28" s="226"/>
      <c r="Q28" s="276"/>
      <c r="R28" s="277"/>
      <c r="S28" s="3"/>
    </row>
    <row r="29" spans="1:19" x14ac:dyDescent="0.25">
      <c r="A29" s="3"/>
      <c r="B29" s="229" t="s">
        <v>44</v>
      </c>
      <c r="C29" s="230" t="s">
        <v>45</v>
      </c>
      <c r="D29" s="234">
        <v>279.39999999999998</v>
      </c>
      <c r="E29" s="232"/>
      <c r="F29" s="233">
        <v>279.39999999999998</v>
      </c>
      <c r="G29" s="234">
        <v>300</v>
      </c>
      <c r="H29" s="232">
        <f>'[15]NR 2026'!N29</f>
        <v>0</v>
      </c>
      <c r="I29" s="235">
        <f t="shared" ref="I29:I39" si="5">G29+H29</f>
        <v>300</v>
      </c>
      <c r="J29" s="236">
        <v>600</v>
      </c>
      <c r="K29" s="237"/>
      <c r="L29" s="238">
        <f t="shared" ref="L29:L39" si="6">J29+K29</f>
        <v>600</v>
      </c>
      <c r="M29" s="279">
        <v>550</v>
      </c>
      <c r="N29" s="279"/>
      <c r="O29" s="233">
        <f t="shared" ref="O29:O39" si="7">M29+N29</f>
        <v>550</v>
      </c>
      <c r="P29" s="279">
        <v>550</v>
      </c>
      <c r="Q29" s="279"/>
      <c r="R29" s="233">
        <f t="shared" ref="R29:R39" si="8">P29+Q29</f>
        <v>550</v>
      </c>
      <c r="S29" s="3"/>
    </row>
    <row r="30" spans="1:19" x14ac:dyDescent="0.25">
      <c r="A30" s="3"/>
      <c r="B30" s="240" t="s">
        <v>46</v>
      </c>
      <c r="C30" s="253" t="s">
        <v>47</v>
      </c>
      <c r="D30" s="234">
        <v>2932.4</v>
      </c>
      <c r="E30" s="242">
        <v>27.5</v>
      </c>
      <c r="F30" s="233">
        <v>2959.9</v>
      </c>
      <c r="G30" s="234">
        <v>3936.34</v>
      </c>
      <c r="H30" s="242">
        <f>'[15]NR 2026'!N30</f>
        <v>50</v>
      </c>
      <c r="I30" s="235">
        <f t="shared" si="5"/>
        <v>3986.34</v>
      </c>
      <c r="J30" s="243">
        <v>4545</v>
      </c>
      <c r="K30" s="280">
        <v>50</v>
      </c>
      <c r="L30" s="245">
        <f t="shared" si="6"/>
        <v>4595</v>
      </c>
      <c r="M30" s="281">
        <v>4178.1120000000001</v>
      </c>
      <c r="N30" s="282">
        <v>50</v>
      </c>
      <c r="O30" s="233">
        <f t="shared" si="7"/>
        <v>4228.1120000000001</v>
      </c>
      <c r="P30" s="281">
        <v>4178.1120000000001</v>
      </c>
      <c r="Q30" s="282">
        <v>50</v>
      </c>
      <c r="R30" s="233">
        <f t="shared" si="8"/>
        <v>4228.1120000000001</v>
      </c>
      <c r="S30" s="3"/>
    </row>
    <row r="31" spans="1:19" x14ac:dyDescent="0.25">
      <c r="A31" s="3"/>
      <c r="B31" s="240" t="s">
        <v>48</v>
      </c>
      <c r="C31" s="253" t="s">
        <v>49</v>
      </c>
      <c r="D31" s="234">
        <v>4661.8</v>
      </c>
      <c r="E31" s="242">
        <v>171.9</v>
      </c>
      <c r="F31" s="233">
        <v>4833.7</v>
      </c>
      <c r="G31" s="234">
        <v>5150</v>
      </c>
      <c r="H31" s="242">
        <v>150</v>
      </c>
      <c r="I31" s="235">
        <f t="shared" si="5"/>
        <v>5300</v>
      </c>
      <c r="J31" s="243">
        <v>5150</v>
      </c>
      <c r="K31" s="280">
        <v>150</v>
      </c>
      <c r="L31" s="245">
        <f t="shared" si="6"/>
        <v>5300</v>
      </c>
      <c r="M31" s="281">
        <v>5250</v>
      </c>
      <c r="N31" s="282">
        <v>150</v>
      </c>
      <c r="O31" s="233">
        <f t="shared" si="7"/>
        <v>5400</v>
      </c>
      <c r="P31" s="281">
        <v>5250</v>
      </c>
      <c r="Q31" s="282">
        <v>150</v>
      </c>
      <c r="R31" s="233">
        <f t="shared" si="8"/>
        <v>5400</v>
      </c>
      <c r="S31" s="3"/>
    </row>
    <row r="32" spans="1:19" x14ac:dyDescent="0.25">
      <c r="A32" s="3"/>
      <c r="B32" s="240" t="s">
        <v>50</v>
      </c>
      <c r="C32" s="253" t="s">
        <v>51</v>
      </c>
      <c r="D32" s="234">
        <v>2032</v>
      </c>
      <c r="E32" s="232">
        <v>13.6</v>
      </c>
      <c r="F32" s="233">
        <v>2045.7</v>
      </c>
      <c r="G32" s="234">
        <v>2238.19</v>
      </c>
      <c r="H32" s="232">
        <f>'[15]NR 2026'!N32</f>
        <v>50</v>
      </c>
      <c r="I32" s="235">
        <f t="shared" si="5"/>
        <v>2288.19</v>
      </c>
      <c r="J32" s="243">
        <v>1358.3</v>
      </c>
      <c r="K32" s="244">
        <v>50</v>
      </c>
      <c r="L32" s="245">
        <f t="shared" si="6"/>
        <v>1408.3</v>
      </c>
      <c r="M32" s="281">
        <v>1350</v>
      </c>
      <c r="N32" s="281">
        <v>50</v>
      </c>
      <c r="O32" s="233">
        <f t="shared" si="7"/>
        <v>1400</v>
      </c>
      <c r="P32" s="281">
        <v>1350</v>
      </c>
      <c r="Q32" s="281">
        <v>50</v>
      </c>
      <c r="R32" s="233">
        <f t="shared" si="8"/>
        <v>1400</v>
      </c>
      <c r="S32" s="3"/>
    </row>
    <row r="33" spans="1:19" x14ac:dyDescent="0.25">
      <c r="A33" s="3"/>
      <c r="B33" s="240" t="s">
        <v>52</v>
      </c>
      <c r="C33" s="253" t="s">
        <v>53</v>
      </c>
      <c r="D33" s="234">
        <v>35925.800000000003</v>
      </c>
      <c r="E33" s="232"/>
      <c r="F33" s="233">
        <v>35925.800000000003</v>
      </c>
      <c r="G33" s="234">
        <v>34364.85</v>
      </c>
      <c r="H33" s="232">
        <f>'[15]NR 2026'!N33</f>
        <v>0</v>
      </c>
      <c r="I33" s="235">
        <f t="shared" si="5"/>
        <v>34364.85</v>
      </c>
      <c r="J33" s="243">
        <v>31876.116000000002</v>
      </c>
      <c r="K33" s="244"/>
      <c r="L33" s="245">
        <f t="shared" si="6"/>
        <v>31876.116000000002</v>
      </c>
      <c r="M33" s="281">
        <v>32800</v>
      </c>
      <c r="N33" s="281"/>
      <c r="O33" s="233">
        <f t="shared" si="7"/>
        <v>32800</v>
      </c>
      <c r="P33" s="281">
        <v>32800</v>
      </c>
      <c r="Q33" s="281"/>
      <c r="R33" s="233">
        <f t="shared" si="8"/>
        <v>32800</v>
      </c>
      <c r="S33" s="3"/>
    </row>
    <row r="34" spans="1:19" x14ac:dyDescent="0.25">
      <c r="A34" s="3"/>
      <c r="B34" s="240" t="s">
        <v>54</v>
      </c>
      <c r="C34" s="251" t="s">
        <v>55</v>
      </c>
      <c r="D34" s="234">
        <v>35455.9</v>
      </c>
      <c r="E34" s="232"/>
      <c r="F34" s="233">
        <v>35455.9</v>
      </c>
      <c r="G34" s="234">
        <v>34124.85</v>
      </c>
      <c r="H34" s="232">
        <f>'[15]NR 2026'!N34</f>
        <v>0</v>
      </c>
      <c r="I34" s="235">
        <f t="shared" si="5"/>
        <v>34124.85</v>
      </c>
      <c r="J34" s="243">
        <v>31716.116000000002</v>
      </c>
      <c r="K34" s="244"/>
      <c r="L34" s="245">
        <f t="shared" si="6"/>
        <v>31716.116000000002</v>
      </c>
      <c r="M34" s="281">
        <v>32500</v>
      </c>
      <c r="N34" s="281"/>
      <c r="O34" s="233">
        <f t="shared" si="7"/>
        <v>32500</v>
      </c>
      <c r="P34" s="281">
        <v>32500</v>
      </c>
      <c r="Q34" s="281"/>
      <c r="R34" s="233">
        <f t="shared" si="8"/>
        <v>32500</v>
      </c>
      <c r="S34" s="3"/>
    </row>
    <row r="35" spans="1:19" x14ac:dyDescent="0.25">
      <c r="A35" s="3"/>
      <c r="B35" s="240" t="s">
        <v>56</v>
      </c>
      <c r="C35" s="283" t="s">
        <v>57</v>
      </c>
      <c r="D35" s="234">
        <v>469.9</v>
      </c>
      <c r="E35" s="232"/>
      <c r="F35" s="233">
        <v>469.9</v>
      </c>
      <c r="G35" s="234">
        <v>240</v>
      </c>
      <c r="H35" s="232">
        <f>'[15]NR 2026'!N35</f>
        <v>0</v>
      </c>
      <c r="I35" s="235">
        <f t="shared" si="5"/>
        <v>240</v>
      </c>
      <c r="J35" s="243">
        <v>160</v>
      </c>
      <c r="K35" s="244"/>
      <c r="L35" s="245">
        <f t="shared" si="6"/>
        <v>160</v>
      </c>
      <c r="M35" s="281">
        <v>300</v>
      </c>
      <c r="N35" s="281"/>
      <c r="O35" s="233">
        <f t="shared" si="7"/>
        <v>300</v>
      </c>
      <c r="P35" s="281">
        <v>300</v>
      </c>
      <c r="Q35" s="281"/>
      <c r="R35" s="233">
        <f t="shared" si="8"/>
        <v>300</v>
      </c>
      <c r="S35" s="3"/>
    </row>
    <row r="36" spans="1:19" x14ac:dyDescent="0.25">
      <c r="A36" s="3"/>
      <c r="B36" s="240" t="s">
        <v>58</v>
      </c>
      <c r="C36" s="253" t="s">
        <v>59</v>
      </c>
      <c r="D36" s="234">
        <v>12063.2</v>
      </c>
      <c r="E36" s="232"/>
      <c r="F36" s="233">
        <v>12063.2</v>
      </c>
      <c r="G36" s="234">
        <v>11672.8</v>
      </c>
      <c r="H36" s="232">
        <f>'[15]NR 2026'!N36</f>
        <v>0</v>
      </c>
      <c r="I36" s="235">
        <f t="shared" si="5"/>
        <v>11672.8</v>
      </c>
      <c r="J36" s="243">
        <v>10876.799000000001</v>
      </c>
      <c r="K36" s="244"/>
      <c r="L36" s="245">
        <f t="shared" si="6"/>
        <v>10876.799000000001</v>
      </c>
      <c r="M36" s="281">
        <v>11226</v>
      </c>
      <c r="N36" s="281"/>
      <c r="O36" s="233">
        <f t="shared" si="7"/>
        <v>11226</v>
      </c>
      <c r="P36" s="281">
        <v>11226</v>
      </c>
      <c r="Q36" s="281"/>
      <c r="R36" s="233">
        <f t="shared" si="8"/>
        <v>11226</v>
      </c>
      <c r="S36" s="3"/>
    </row>
    <row r="37" spans="1:19" x14ac:dyDescent="0.25">
      <c r="A37" s="3"/>
      <c r="B37" s="240" t="s">
        <v>60</v>
      </c>
      <c r="C37" s="253" t="s">
        <v>61</v>
      </c>
      <c r="D37" s="234"/>
      <c r="E37" s="232"/>
      <c r="F37" s="233"/>
      <c r="G37" s="234"/>
      <c r="H37" s="232">
        <f>'[15]NR 2026'!N37</f>
        <v>0</v>
      </c>
      <c r="I37" s="235">
        <f t="shared" si="5"/>
        <v>0</v>
      </c>
      <c r="J37" s="243"/>
      <c r="K37" s="244"/>
      <c r="L37" s="245">
        <f t="shared" si="6"/>
        <v>0</v>
      </c>
      <c r="M37" s="281">
        <v>0</v>
      </c>
      <c r="N37" s="281"/>
      <c r="O37" s="233">
        <f t="shared" si="7"/>
        <v>0</v>
      </c>
      <c r="P37" s="281">
        <v>0</v>
      </c>
      <c r="Q37" s="281"/>
      <c r="R37" s="233">
        <f t="shared" si="8"/>
        <v>0</v>
      </c>
      <c r="S37" s="3"/>
    </row>
    <row r="38" spans="1:19" x14ac:dyDescent="0.25">
      <c r="A38" s="3"/>
      <c r="B38" s="240" t="s">
        <v>62</v>
      </c>
      <c r="C38" s="253" t="s">
        <v>63</v>
      </c>
      <c r="D38" s="234">
        <v>2104.3000000000002</v>
      </c>
      <c r="E38" s="232"/>
      <c r="F38" s="233">
        <v>2104.3000000000002</v>
      </c>
      <c r="G38" s="234">
        <v>1258.82</v>
      </c>
      <c r="H38" s="232">
        <f>'[15]NR 2026'!N38</f>
        <v>0</v>
      </c>
      <c r="I38" s="235">
        <f t="shared" si="5"/>
        <v>1258.82</v>
      </c>
      <c r="J38" s="243">
        <v>1162.4739999999999</v>
      </c>
      <c r="K38" s="244"/>
      <c r="L38" s="245">
        <f t="shared" si="6"/>
        <v>1162.4739999999999</v>
      </c>
      <c r="M38" s="281">
        <v>1162.4739999999999</v>
      </c>
      <c r="N38" s="281"/>
      <c r="O38" s="233">
        <f t="shared" si="7"/>
        <v>1162.4739999999999</v>
      </c>
      <c r="P38" s="281">
        <v>1162.4739999999999</v>
      </c>
      <c r="Q38" s="281"/>
      <c r="R38" s="233">
        <f t="shared" si="8"/>
        <v>1162.4739999999999</v>
      </c>
      <c r="S38" s="3"/>
    </row>
    <row r="39" spans="1:19" ht="15.75" thickBot="1" x14ac:dyDescent="0.3">
      <c r="A39" s="3"/>
      <c r="B39" s="374" t="s">
        <v>64</v>
      </c>
      <c r="C39" s="284" t="s">
        <v>65</v>
      </c>
      <c r="D39" s="234">
        <v>1654.5</v>
      </c>
      <c r="E39" s="232"/>
      <c r="F39" s="260">
        <v>1654.5</v>
      </c>
      <c r="G39" s="234">
        <v>1591.45</v>
      </c>
      <c r="H39" s="232">
        <f>'[15]NR 2026'!N39</f>
        <v>0</v>
      </c>
      <c r="I39" s="257">
        <f t="shared" si="5"/>
        <v>1591.45</v>
      </c>
      <c r="J39" s="243">
        <v>1488.3209999999999</v>
      </c>
      <c r="K39" s="244"/>
      <c r="L39" s="245">
        <f t="shared" si="6"/>
        <v>1488.3209999999999</v>
      </c>
      <c r="M39" s="285">
        <v>1350</v>
      </c>
      <c r="N39" s="285"/>
      <c r="O39" s="260">
        <f t="shared" si="7"/>
        <v>1350</v>
      </c>
      <c r="P39" s="285">
        <v>1350</v>
      </c>
      <c r="Q39" s="285"/>
      <c r="R39" s="260">
        <f t="shared" si="8"/>
        <v>1350</v>
      </c>
      <c r="S39" s="3"/>
    </row>
    <row r="40" spans="1:19" ht="15.75" thickBot="1" x14ac:dyDescent="0.3">
      <c r="A40" s="3"/>
      <c r="B40" s="262" t="s">
        <v>66</v>
      </c>
      <c r="C40" s="286" t="s">
        <v>67</v>
      </c>
      <c r="D40" s="287">
        <f>SUM(D29:D33)+SUM(D36:D39)</f>
        <v>61653.4</v>
      </c>
      <c r="E40" s="287">
        <f>SUM(E29:E33)+SUM(E36:E39)</f>
        <v>213</v>
      </c>
      <c r="F40" s="288">
        <f>SUM(F36:F39)+SUM(F29:F33)</f>
        <v>61866.5</v>
      </c>
      <c r="G40" s="287">
        <f>SUM(G29:G33)+SUM(G36:G39)</f>
        <v>60512.45</v>
      </c>
      <c r="H40" s="287">
        <f>SUM(H29:H33)+SUM(H36:H39)</f>
        <v>250</v>
      </c>
      <c r="I40" s="289">
        <f>SUM(I36:I39)+SUM(I29:I33)</f>
        <v>60762.45</v>
      </c>
      <c r="J40" s="290">
        <f>J29+J30+J31+J32+J33+J36+J38+J39</f>
        <v>57057.009999999995</v>
      </c>
      <c r="K40" s="290">
        <f>K29+K30+K31+K32+K33+K36+K38+K39</f>
        <v>250</v>
      </c>
      <c r="L40" s="290">
        <f>SUM(L36:L39)+SUM(L29:L33)</f>
        <v>57307.009999999995</v>
      </c>
      <c r="M40" s="287">
        <f>SUM(M29:M33)+SUM(M36:M39)</f>
        <v>57866.586000000003</v>
      </c>
      <c r="N40" s="287">
        <f>SUM(N29:N33)+SUM(N36:N39)</f>
        <v>250</v>
      </c>
      <c r="O40" s="288">
        <f>SUM(O36:O39)+SUM(O29:O33)</f>
        <v>58116.586000000003</v>
      </c>
      <c r="P40" s="287">
        <f>SUM(P29:P33)+SUM(P36:P39)</f>
        <v>57866.586000000003</v>
      </c>
      <c r="Q40" s="287">
        <f>SUM(Q29:Q33)+SUM(Q36:Q39)</f>
        <v>250</v>
      </c>
      <c r="R40" s="288">
        <f>SUM(R36:R39)+SUM(R29:R33)</f>
        <v>58116.586000000003</v>
      </c>
      <c r="S40" s="3"/>
    </row>
    <row r="41" spans="1:19" ht="19.5" thickBot="1" x14ac:dyDescent="0.35">
      <c r="A41" s="3"/>
      <c r="B41" s="292" t="s">
        <v>68</v>
      </c>
      <c r="C41" s="293" t="s">
        <v>69</v>
      </c>
      <c r="D41" s="294">
        <f t="shared" ref="D41:R41" si="9">D25-D40</f>
        <v>291.79899999999907</v>
      </c>
      <c r="E41" s="294">
        <f t="shared" si="9"/>
        <v>276.7</v>
      </c>
      <c r="F41" s="295">
        <f t="shared" si="9"/>
        <v>568.30000000001019</v>
      </c>
      <c r="G41" s="296">
        <f t="shared" si="9"/>
        <v>0</v>
      </c>
      <c r="H41" s="296">
        <f t="shared" si="9"/>
        <v>0</v>
      </c>
      <c r="I41" s="297">
        <f t="shared" si="9"/>
        <v>0</v>
      </c>
      <c r="J41" s="294">
        <f>J25-J40</f>
        <v>3.4000000006926712E-2</v>
      </c>
      <c r="K41" s="294">
        <f t="shared" si="9"/>
        <v>0</v>
      </c>
      <c r="L41" s="295">
        <f t="shared" si="9"/>
        <v>3.4000000006926712E-2</v>
      </c>
      <c r="M41" s="298">
        <f t="shared" si="9"/>
        <v>0</v>
      </c>
      <c r="N41" s="294">
        <f t="shared" si="9"/>
        <v>0</v>
      </c>
      <c r="O41" s="295">
        <f t="shared" si="9"/>
        <v>0</v>
      </c>
      <c r="P41" s="294">
        <f t="shared" si="9"/>
        <v>0</v>
      </c>
      <c r="Q41" s="294">
        <f t="shared" si="9"/>
        <v>0</v>
      </c>
      <c r="R41" s="295">
        <f t="shared" si="9"/>
        <v>0</v>
      </c>
      <c r="S41" s="3"/>
    </row>
    <row r="42" spans="1:19" ht="15.75" thickBot="1" x14ac:dyDescent="0.3">
      <c r="A42" s="3"/>
      <c r="B42" s="299" t="s">
        <v>70</v>
      </c>
      <c r="C42" s="300" t="s">
        <v>71</v>
      </c>
      <c r="D42" s="301"/>
      <c r="E42" s="302"/>
      <c r="F42" s="303">
        <f>F41-D16</f>
        <v>-7211.6999999999898</v>
      </c>
      <c r="G42" s="301"/>
      <c r="H42" s="304"/>
      <c r="I42" s="305">
        <f>I41-G16</f>
        <v>-8400</v>
      </c>
      <c r="J42" s="306"/>
      <c r="K42" s="304"/>
      <c r="L42" s="303">
        <f>L41-J16</f>
        <v>-9099.9659999999931</v>
      </c>
      <c r="M42" s="307"/>
      <c r="N42" s="304"/>
      <c r="O42" s="303">
        <f>O41-M16</f>
        <v>-9000</v>
      </c>
      <c r="P42" s="301"/>
      <c r="Q42" s="304"/>
      <c r="R42" s="303">
        <f>R41-P16</f>
        <v>-9000</v>
      </c>
      <c r="S42" s="3"/>
    </row>
    <row r="43" spans="1:19" ht="8.4499999999999993" customHeight="1" thickBot="1" x14ac:dyDescent="0.3">
      <c r="A43" s="3"/>
      <c r="B43" s="308"/>
      <c r="C43" s="309"/>
      <c r="D43" s="3"/>
      <c r="E43" s="310"/>
      <c r="F43" s="310"/>
      <c r="G43" s="3"/>
      <c r="H43" s="310"/>
      <c r="I43" s="310"/>
      <c r="J43" s="310"/>
      <c r="K43" s="310"/>
      <c r="L43" s="3"/>
      <c r="M43" s="3"/>
      <c r="N43" s="3"/>
      <c r="O43" s="3"/>
      <c r="P43" s="3"/>
      <c r="Q43" s="3"/>
      <c r="R43" s="3"/>
      <c r="S43" s="3"/>
    </row>
    <row r="44" spans="1:19" ht="15.75" customHeight="1" x14ac:dyDescent="0.25">
      <c r="A44" s="3"/>
      <c r="B44" s="308"/>
      <c r="C44" s="311" t="s">
        <v>72</v>
      </c>
      <c r="D44" s="312" t="s">
        <v>73</v>
      </c>
      <c r="E44" s="310"/>
      <c r="F44" s="313"/>
      <c r="G44" s="312" t="s">
        <v>74</v>
      </c>
      <c r="H44" s="310"/>
      <c r="I44" s="310"/>
      <c r="J44" s="312" t="s">
        <v>75</v>
      </c>
      <c r="K44" s="310"/>
      <c r="L44" s="310"/>
      <c r="M44" s="312" t="s">
        <v>76</v>
      </c>
      <c r="N44" s="3"/>
      <c r="O44" s="3"/>
      <c r="P44" s="312" t="s">
        <v>76</v>
      </c>
      <c r="Q44" s="3"/>
      <c r="R44" s="3"/>
      <c r="S44" s="3"/>
    </row>
    <row r="45" spans="1:19" ht="15.75" thickBot="1" x14ac:dyDescent="0.3">
      <c r="A45" s="3"/>
      <c r="B45" s="308"/>
      <c r="C45" s="314"/>
      <c r="D45" s="315">
        <v>390.5</v>
      </c>
      <c r="E45" s="310"/>
      <c r="F45" s="313"/>
      <c r="G45" s="315">
        <v>390.5</v>
      </c>
      <c r="H45" s="316"/>
      <c r="I45" s="316"/>
      <c r="J45" s="315">
        <v>410.1</v>
      </c>
      <c r="K45" s="316"/>
      <c r="L45" s="316"/>
      <c r="M45" s="315">
        <v>410.1</v>
      </c>
      <c r="N45" s="3"/>
      <c r="O45" s="3"/>
      <c r="P45" s="315">
        <v>410.1</v>
      </c>
      <c r="Q45" s="3"/>
      <c r="R45" s="3"/>
      <c r="S45" s="3"/>
    </row>
    <row r="46" spans="1:19" ht="8.4499999999999993" customHeight="1" thickBot="1" x14ac:dyDescent="0.3">
      <c r="A46" s="3"/>
      <c r="B46" s="308"/>
      <c r="C46" s="309"/>
      <c r="D46" s="310"/>
      <c r="E46" s="310"/>
      <c r="F46" s="313"/>
      <c r="G46" s="310"/>
      <c r="H46" s="310"/>
      <c r="I46" s="313"/>
      <c r="J46" s="313"/>
      <c r="K46" s="313"/>
      <c r="L46" s="3"/>
      <c r="M46" s="3"/>
      <c r="N46" s="3"/>
      <c r="O46" s="3"/>
      <c r="P46" s="3"/>
      <c r="Q46" s="3"/>
      <c r="R46" s="3"/>
      <c r="S46" s="3"/>
    </row>
    <row r="47" spans="1:19" ht="37.5" customHeight="1" thickBot="1" x14ac:dyDescent="0.3">
      <c r="A47" s="3"/>
      <c r="B47" s="308"/>
      <c r="C47" s="311" t="s">
        <v>77</v>
      </c>
      <c r="D47" s="145" t="s">
        <v>78</v>
      </c>
      <c r="E47" s="317" t="s">
        <v>79</v>
      </c>
      <c r="F47" s="313"/>
      <c r="G47" s="145" t="s">
        <v>78</v>
      </c>
      <c r="H47" s="317" t="s">
        <v>79</v>
      </c>
      <c r="I47" s="3"/>
      <c r="J47" s="145" t="s">
        <v>78</v>
      </c>
      <c r="K47" s="317" t="s">
        <v>79</v>
      </c>
      <c r="L47" s="318"/>
      <c r="M47" s="145" t="s">
        <v>78</v>
      </c>
      <c r="N47" s="317" t="s">
        <v>79</v>
      </c>
      <c r="O47" s="3"/>
      <c r="P47" s="145" t="s">
        <v>78</v>
      </c>
      <c r="Q47" s="317" t="s">
        <v>79</v>
      </c>
      <c r="R47" s="3"/>
      <c r="S47" s="3"/>
    </row>
    <row r="48" spans="1:19" ht="15.75" thickBot="1" x14ac:dyDescent="0.3">
      <c r="A48" s="3"/>
      <c r="B48" s="319"/>
      <c r="C48" s="320"/>
      <c r="D48" s="321">
        <v>0</v>
      </c>
      <c r="E48" s="322">
        <v>0</v>
      </c>
      <c r="F48" s="313"/>
      <c r="G48" s="321">
        <v>0</v>
      </c>
      <c r="H48" s="322">
        <v>0</v>
      </c>
      <c r="I48" s="3"/>
      <c r="J48" s="321">
        <v>0</v>
      </c>
      <c r="K48" s="322">
        <v>0</v>
      </c>
      <c r="L48" s="316"/>
      <c r="M48" s="321">
        <v>0</v>
      </c>
      <c r="N48" s="322">
        <v>0</v>
      </c>
      <c r="O48" s="3"/>
      <c r="P48" s="321">
        <v>0</v>
      </c>
      <c r="Q48" s="322">
        <v>0</v>
      </c>
      <c r="R48" s="3"/>
      <c r="S48" s="3"/>
    </row>
    <row r="49" spans="1:19" x14ac:dyDescent="0.25">
      <c r="A49" s="3"/>
      <c r="B49" s="319"/>
      <c r="C49" s="309"/>
      <c r="D49" s="310"/>
      <c r="E49" s="310"/>
      <c r="F49" s="313"/>
      <c r="G49" s="310"/>
      <c r="H49" s="310"/>
      <c r="I49" s="313"/>
      <c r="J49" s="313"/>
      <c r="K49" s="313"/>
      <c r="L49" s="3"/>
      <c r="M49" s="3"/>
      <c r="N49" s="3"/>
      <c r="O49" s="3"/>
      <c r="P49" s="3"/>
      <c r="Q49" s="3"/>
      <c r="R49" s="3"/>
      <c r="S49" s="3"/>
    </row>
    <row r="50" spans="1:19" x14ac:dyDescent="0.25">
      <c r="A50" s="3"/>
      <c r="B50" s="319"/>
      <c r="C50" s="323" t="s">
        <v>80</v>
      </c>
      <c r="D50" s="324" t="s">
        <v>81</v>
      </c>
      <c r="E50" s="310"/>
      <c r="F50" s="3"/>
      <c r="G50" s="324" t="s">
        <v>82</v>
      </c>
      <c r="H50" s="3"/>
      <c r="I50" s="3"/>
      <c r="J50" s="324" t="s">
        <v>83</v>
      </c>
      <c r="K50" s="3"/>
      <c r="L50" s="325"/>
      <c r="M50" s="324" t="s">
        <v>84</v>
      </c>
      <c r="N50" s="325"/>
      <c r="O50" s="325"/>
      <c r="P50" s="324" t="s">
        <v>85</v>
      </c>
      <c r="Q50" s="3"/>
      <c r="R50" s="3"/>
      <c r="S50" s="3"/>
    </row>
    <row r="51" spans="1:19" x14ac:dyDescent="0.25">
      <c r="A51" s="3"/>
      <c r="B51" s="319"/>
      <c r="C51" s="326" t="s">
        <v>86</v>
      </c>
      <c r="D51" s="327">
        <v>2168.6</v>
      </c>
      <c r="E51" s="310"/>
      <c r="F51" s="3"/>
      <c r="G51" s="327">
        <v>1067.4000000000001</v>
      </c>
      <c r="H51" s="3"/>
      <c r="I51" s="3"/>
      <c r="J51" s="327">
        <v>1226.8</v>
      </c>
      <c r="K51" s="3"/>
      <c r="L51" s="328"/>
      <c r="M51" s="327">
        <v>1400</v>
      </c>
      <c r="N51" s="328"/>
      <c r="O51" s="328"/>
      <c r="P51" s="327">
        <v>1400</v>
      </c>
      <c r="Q51" s="3"/>
      <c r="R51" s="3"/>
      <c r="S51" s="3"/>
    </row>
    <row r="52" spans="1:19" x14ac:dyDescent="0.25">
      <c r="A52" s="3"/>
      <c r="B52" s="319"/>
      <c r="C52" s="326" t="s">
        <v>87</v>
      </c>
      <c r="D52" s="327">
        <v>1327.6</v>
      </c>
      <c r="E52" s="310"/>
      <c r="F52" s="3"/>
      <c r="G52" s="327">
        <v>628.4</v>
      </c>
      <c r="H52" s="3"/>
      <c r="I52" s="3"/>
      <c r="J52" s="327">
        <v>910</v>
      </c>
      <c r="K52" s="3"/>
      <c r="L52" s="328"/>
      <c r="M52" s="327">
        <v>1000</v>
      </c>
      <c r="N52" s="328"/>
      <c r="O52" s="328"/>
      <c r="P52" s="327">
        <v>1000</v>
      </c>
      <c r="Q52" s="3"/>
      <c r="R52" s="3"/>
      <c r="S52" s="3"/>
    </row>
    <row r="53" spans="1:19" x14ac:dyDescent="0.25">
      <c r="A53" s="3"/>
      <c r="B53" s="319"/>
      <c r="C53" s="326" t="s">
        <v>88</v>
      </c>
      <c r="D53" s="327">
        <v>430.1</v>
      </c>
      <c r="E53" s="310"/>
      <c r="F53" s="3"/>
      <c r="G53" s="327">
        <v>235.5</v>
      </c>
      <c r="H53" s="3"/>
      <c r="I53" s="3"/>
      <c r="J53" s="327">
        <v>186.8</v>
      </c>
      <c r="K53" s="3"/>
      <c r="L53" s="328"/>
      <c r="M53" s="327">
        <v>200</v>
      </c>
      <c r="N53" s="328"/>
      <c r="O53" s="328"/>
      <c r="P53" s="327">
        <v>200</v>
      </c>
      <c r="Q53" s="3"/>
      <c r="R53" s="3"/>
      <c r="S53" s="3"/>
    </row>
    <row r="54" spans="1:19" x14ac:dyDescent="0.25">
      <c r="A54" s="3"/>
      <c r="B54" s="319"/>
      <c r="C54" s="326" t="s">
        <v>89</v>
      </c>
      <c r="D54" s="327">
        <v>112.2</v>
      </c>
      <c r="E54" s="310"/>
      <c r="F54" s="3"/>
      <c r="G54" s="327">
        <v>43.5</v>
      </c>
      <c r="H54" s="3"/>
      <c r="I54" s="3"/>
      <c r="J54" s="327">
        <v>30</v>
      </c>
      <c r="K54" s="3"/>
      <c r="L54" s="328"/>
      <c r="M54" s="327">
        <v>100</v>
      </c>
      <c r="N54" s="328"/>
      <c r="O54" s="328"/>
      <c r="P54" s="327">
        <v>100</v>
      </c>
      <c r="Q54" s="3"/>
      <c r="R54" s="3"/>
      <c r="S54" s="3"/>
    </row>
    <row r="55" spans="1:19" x14ac:dyDescent="0.25">
      <c r="A55" s="3"/>
      <c r="B55" s="319"/>
      <c r="C55" s="329" t="s">
        <v>90</v>
      </c>
      <c r="D55" s="327">
        <v>298.7</v>
      </c>
      <c r="E55" s="310"/>
      <c r="F55" s="3"/>
      <c r="G55" s="327">
        <v>160</v>
      </c>
      <c r="H55" s="3"/>
      <c r="I55" s="3"/>
      <c r="J55" s="327">
        <v>100</v>
      </c>
      <c r="K55" s="3"/>
      <c r="L55" s="328"/>
      <c r="M55" s="327">
        <v>100</v>
      </c>
      <c r="N55" s="328"/>
      <c r="O55" s="328"/>
      <c r="P55" s="327">
        <v>100</v>
      </c>
      <c r="Q55" s="3"/>
      <c r="R55" s="3"/>
      <c r="S55" s="3"/>
    </row>
    <row r="56" spans="1:19" ht="10.5" customHeight="1" x14ac:dyDescent="0.25">
      <c r="A56" s="3"/>
      <c r="B56" s="319"/>
      <c r="C56" s="309"/>
      <c r="D56" s="310"/>
      <c r="E56" s="310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3"/>
      <c r="B57" s="319"/>
      <c r="C57" s="323" t="s">
        <v>112</v>
      </c>
      <c r="D57" s="324" t="s">
        <v>81</v>
      </c>
      <c r="E57" s="310"/>
      <c r="F57" s="313"/>
      <c r="G57" s="324" t="s">
        <v>92</v>
      </c>
      <c r="H57" s="310"/>
      <c r="I57" s="313"/>
      <c r="J57" s="324" t="s">
        <v>83</v>
      </c>
      <c r="K57" s="313"/>
      <c r="L57" s="3"/>
      <c r="M57" s="324" t="s">
        <v>84</v>
      </c>
      <c r="N57" s="325"/>
      <c r="O57" s="325"/>
      <c r="P57" s="324" t="s">
        <v>85</v>
      </c>
      <c r="Q57" s="3"/>
      <c r="R57" s="3"/>
      <c r="S57" s="3"/>
    </row>
    <row r="58" spans="1:19" x14ac:dyDescent="0.25">
      <c r="A58" s="3"/>
      <c r="B58" s="319"/>
      <c r="C58" s="415" t="s">
        <v>91</v>
      </c>
      <c r="D58" s="330">
        <v>70.099999999999994</v>
      </c>
      <c r="E58" s="310"/>
      <c r="F58" s="313"/>
      <c r="G58" s="330">
        <v>71</v>
      </c>
      <c r="H58" s="310"/>
      <c r="I58" s="313"/>
      <c r="J58" s="330">
        <v>71</v>
      </c>
      <c r="K58" s="313"/>
      <c r="L58" s="3"/>
      <c r="M58" s="330">
        <v>73</v>
      </c>
      <c r="N58" s="3"/>
      <c r="O58" s="3"/>
      <c r="P58" s="330">
        <v>73</v>
      </c>
      <c r="Q58" s="3"/>
      <c r="R58" s="3"/>
      <c r="S58" s="3"/>
    </row>
    <row r="59" spans="1:19" x14ac:dyDescent="0.25">
      <c r="A59" s="3"/>
      <c r="B59" s="319"/>
      <c r="C59" s="416" t="s">
        <v>113</v>
      </c>
      <c r="D59" s="330"/>
      <c r="E59" s="310"/>
      <c r="F59" s="313"/>
      <c r="G59" s="330"/>
      <c r="H59" s="310"/>
      <c r="I59" s="313"/>
      <c r="J59" s="330">
        <v>13</v>
      </c>
      <c r="K59" s="313"/>
      <c r="L59" s="3"/>
      <c r="M59" s="330">
        <v>13</v>
      </c>
      <c r="N59" s="3"/>
      <c r="O59" s="3"/>
      <c r="P59" s="330">
        <v>13</v>
      </c>
      <c r="Q59" s="3"/>
      <c r="R59" s="3"/>
      <c r="S59" s="3"/>
    </row>
    <row r="60" spans="1:19" s="3" customFormat="1" x14ac:dyDescent="0.25">
      <c r="B60" s="319"/>
      <c r="C60" s="417"/>
      <c r="D60" s="367"/>
      <c r="E60" s="316"/>
      <c r="F60" s="310"/>
      <c r="G60" s="313"/>
      <c r="H60" s="316"/>
      <c r="I60" s="313"/>
      <c r="K60" s="316"/>
      <c r="N60" s="316"/>
    </row>
    <row r="61" spans="1:19" s="3" customFormat="1" x14ac:dyDescent="0.25">
      <c r="B61" s="319"/>
      <c r="C61" s="418" t="s">
        <v>114</v>
      </c>
      <c r="D61" s="324" t="s">
        <v>81</v>
      </c>
      <c r="E61" s="316"/>
      <c r="F61" s="310"/>
      <c r="G61" s="324" t="s">
        <v>92</v>
      </c>
      <c r="H61" s="310"/>
      <c r="I61" s="313"/>
      <c r="J61" s="324" t="s">
        <v>83</v>
      </c>
      <c r="K61" s="313"/>
      <c r="M61" s="324" t="s">
        <v>84</v>
      </c>
      <c r="N61" s="325"/>
      <c r="O61" s="325"/>
      <c r="P61" s="324" t="s">
        <v>85</v>
      </c>
    </row>
    <row r="62" spans="1:19" s="3" customFormat="1" x14ac:dyDescent="0.25">
      <c r="B62" s="319"/>
      <c r="C62" s="419" t="s">
        <v>115</v>
      </c>
      <c r="D62" s="420">
        <v>0</v>
      </c>
      <c r="E62" s="316"/>
      <c r="F62" s="310"/>
      <c r="G62" s="420">
        <v>0</v>
      </c>
      <c r="H62" s="316"/>
      <c r="I62" s="313"/>
      <c r="J62" s="420">
        <v>5332.116</v>
      </c>
      <c r="K62" s="316"/>
      <c r="M62" s="420">
        <v>5500</v>
      </c>
      <c r="N62" s="316"/>
      <c r="P62" s="420">
        <v>5500</v>
      </c>
    </row>
    <row r="63" spans="1:19" s="3" customFormat="1" x14ac:dyDescent="0.25">
      <c r="B63" s="319"/>
      <c r="C63" s="419" t="s">
        <v>116</v>
      </c>
      <c r="D63" s="420">
        <v>0</v>
      </c>
      <c r="E63" s="316"/>
      <c r="F63" s="310"/>
      <c r="G63" s="420">
        <v>0</v>
      </c>
      <c r="H63" s="316"/>
      <c r="I63" s="313"/>
      <c r="J63" s="420">
        <v>1959.0070000000001</v>
      </c>
      <c r="K63" s="316"/>
      <c r="M63" s="420">
        <v>2100</v>
      </c>
      <c r="N63" s="316"/>
      <c r="P63" s="420">
        <v>2100</v>
      </c>
    </row>
    <row r="64" spans="1:19" s="3" customFormat="1" x14ac:dyDescent="0.25">
      <c r="B64" s="319"/>
      <c r="C64" s="419" t="s">
        <v>117</v>
      </c>
      <c r="D64" s="420">
        <v>0</v>
      </c>
      <c r="E64" s="316"/>
      <c r="F64" s="310"/>
      <c r="G64" s="420">
        <v>0</v>
      </c>
      <c r="H64" s="316"/>
      <c r="I64" s="313"/>
      <c r="J64" s="420">
        <v>0</v>
      </c>
      <c r="K64" s="316"/>
      <c r="M64" s="420">
        <v>200</v>
      </c>
      <c r="N64" s="316"/>
      <c r="P64" s="420">
        <v>200</v>
      </c>
    </row>
    <row r="65" spans="1:19" s="3" customFormat="1" x14ac:dyDescent="0.25">
      <c r="B65" s="319"/>
      <c r="C65" s="419" t="s">
        <v>118</v>
      </c>
      <c r="D65" s="420">
        <v>0</v>
      </c>
      <c r="E65" s="316"/>
      <c r="F65" s="310"/>
      <c r="G65" s="420">
        <v>0</v>
      </c>
      <c r="H65" s="316"/>
      <c r="I65" s="313"/>
      <c r="J65" s="420">
        <v>53.320999999999998</v>
      </c>
      <c r="K65" s="316"/>
      <c r="M65" s="420">
        <v>55</v>
      </c>
      <c r="N65" s="316"/>
      <c r="P65" s="420">
        <v>55</v>
      </c>
    </row>
    <row r="66" spans="1:19" s="3" customFormat="1" x14ac:dyDescent="0.25">
      <c r="B66" s="319"/>
      <c r="C66" s="419" t="s">
        <v>119</v>
      </c>
      <c r="D66" s="421">
        <f>SUM(D67,D68,D69,D70)</f>
        <v>0</v>
      </c>
      <c r="E66" s="316"/>
      <c r="F66" s="310"/>
      <c r="G66" s="421">
        <f>SUM(G67:G70)</f>
        <v>0</v>
      </c>
      <c r="H66" s="316"/>
      <c r="I66" s="313"/>
      <c r="J66" s="421">
        <f>SUM(J67:J70)</f>
        <v>699</v>
      </c>
      <c r="K66" s="316"/>
      <c r="M66" s="421">
        <f>SUM(M67:M70)</f>
        <v>770</v>
      </c>
      <c r="N66" s="316"/>
      <c r="P66" s="421">
        <f>SUM(P67:P70)</f>
        <v>770</v>
      </c>
    </row>
    <row r="67" spans="1:19" s="3" customFormat="1" x14ac:dyDescent="0.25">
      <c r="B67" s="319"/>
      <c r="C67" s="422" t="s">
        <v>120</v>
      </c>
      <c r="D67" s="420">
        <v>0</v>
      </c>
      <c r="E67" s="316"/>
      <c r="F67" s="310"/>
      <c r="G67" s="420">
        <v>0</v>
      </c>
      <c r="H67" s="316"/>
      <c r="I67" s="313"/>
      <c r="J67" s="420">
        <v>350</v>
      </c>
      <c r="K67" s="316"/>
      <c r="M67" s="420">
        <v>400</v>
      </c>
      <c r="N67" s="316"/>
      <c r="P67" s="420">
        <v>400</v>
      </c>
    </row>
    <row r="68" spans="1:19" s="3" customFormat="1" x14ac:dyDescent="0.25">
      <c r="B68" s="319"/>
      <c r="C68" s="422" t="s">
        <v>121</v>
      </c>
      <c r="D68" s="420">
        <v>0</v>
      </c>
      <c r="E68" s="316"/>
      <c r="F68" s="310"/>
      <c r="G68" s="420">
        <v>0</v>
      </c>
      <c r="H68" s="316"/>
      <c r="I68" s="313"/>
      <c r="J68" s="420">
        <v>110</v>
      </c>
      <c r="K68" s="316"/>
      <c r="M68" s="420">
        <v>120</v>
      </c>
      <c r="N68" s="316"/>
      <c r="P68" s="420">
        <v>120</v>
      </c>
    </row>
    <row r="69" spans="1:19" s="3" customFormat="1" x14ac:dyDescent="0.25">
      <c r="B69" s="319"/>
      <c r="C69" s="422" t="s">
        <v>122</v>
      </c>
      <c r="D69" s="420">
        <v>0</v>
      </c>
      <c r="E69" s="316"/>
      <c r="F69" s="310"/>
      <c r="G69" s="420">
        <v>0</v>
      </c>
      <c r="H69" s="316"/>
      <c r="I69" s="313"/>
      <c r="J69" s="420">
        <v>39</v>
      </c>
      <c r="K69" s="316"/>
      <c r="M69" s="420">
        <v>50</v>
      </c>
      <c r="N69" s="316"/>
      <c r="P69" s="420">
        <v>50</v>
      </c>
    </row>
    <row r="70" spans="1:19" s="3" customFormat="1" x14ac:dyDescent="0.25">
      <c r="B70" s="319"/>
      <c r="C70" s="422" t="s">
        <v>123</v>
      </c>
      <c r="D70" s="420">
        <v>0</v>
      </c>
      <c r="E70" s="316"/>
      <c r="F70" s="310"/>
      <c r="G70" s="420">
        <v>0</v>
      </c>
      <c r="H70" s="316"/>
      <c r="I70" s="313"/>
      <c r="J70" s="420">
        <v>200</v>
      </c>
      <c r="K70" s="316"/>
      <c r="M70" s="420">
        <v>200</v>
      </c>
      <c r="N70" s="316"/>
      <c r="P70" s="420">
        <v>200</v>
      </c>
    </row>
    <row r="71" spans="1:19" s="3" customFormat="1" x14ac:dyDescent="0.25">
      <c r="B71" s="319"/>
      <c r="C71" s="309" t="s">
        <v>124</v>
      </c>
      <c r="D71" s="310">
        <f>SUM(D62:D66)</f>
        <v>0</v>
      </c>
      <c r="E71" s="316"/>
      <c r="F71" s="310"/>
      <c r="G71" s="310">
        <f>SUM(G62:G66)</f>
        <v>0</v>
      </c>
      <c r="H71" s="316"/>
      <c r="I71" s="313"/>
      <c r="J71" s="310">
        <f>SUM(J62:J66)</f>
        <v>8043.4439999999995</v>
      </c>
      <c r="K71" s="316"/>
      <c r="M71" s="310">
        <f>SUM(M62:M66)</f>
        <v>8625</v>
      </c>
      <c r="N71" s="316"/>
      <c r="P71" s="310">
        <f>SUM(P62:P66)</f>
        <v>8625</v>
      </c>
    </row>
    <row r="72" spans="1:19" s="3" customFormat="1" x14ac:dyDescent="0.25">
      <c r="B72" s="319"/>
      <c r="C72" s="309"/>
      <c r="D72" s="310"/>
      <c r="E72" s="310"/>
      <c r="F72" s="313"/>
      <c r="G72" s="310"/>
      <c r="H72" s="310"/>
      <c r="I72" s="313"/>
      <c r="J72" s="313"/>
      <c r="K72" s="313"/>
    </row>
    <row r="73" spans="1:19" x14ac:dyDescent="0.25">
      <c r="A73" s="3"/>
      <c r="B73" s="331" t="s">
        <v>93</v>
      </c>
      <c r="C73" s="332"/>
      <c r="D73" s="333"/>
      <c r="E73" s="333"/>
      <c r="F73" s="333"/>
      <c r="G73" s="333"/>
      <c r="H73" s="333"/>
      <c r="I73" s="333"/>
      <c r="J73" s="333"/>
      <c r="K73" s="333"/>
      <c r="L73" s="334"/>
      <c r="M73" s="334"/>
      <c r="N73" s="334"/>
      <c r="O73" s="334"/>
      <c r="P73" s="334"/>
      <c r="Q73" s="334"/>
      <c r="R73" s="335"/>
      <c r="S73" s="3"/>
    </row>
    <row r="74" spans="1:19" x14ac:dyDescent="0.25">
      <c r="A74" s="3"/>
      <c r="B74" s="336" t="s">
        <v>193</v>
      </c>
      <c r="G74"/>
      <c r="R74" s="337"/>
      <c r="S74" s="3"/>
    </row>
    <row r="75" spans="1:19" x14ac:dyDescent="0.25">
      <c r="A75" s="3"/>
      <c r="B75" s="338"/>
      <c r="C75" s="339"/>
      <c r="D75" s="339"/>
      <c r="E75" s="339"/>
      <c r="F75" s="339"/>
      <c r="G75" s="339"/>
      <c r="H75" s="339"/>
      <c r="I75" s="339"/>
      <c r="J75" s="339"/>
      <c r="K75" s="339"/>
      <c r="R75" s="337"/>
      <c r="S75" s="3"/>
    </row>
    <row r="76" spans="1:19" x14ac:dyDescent="0.25">
      <c r="A76" s="3"/>
      <c r="B76" s="338"/>
      <c r="C76" s="339"/>
      <c r="D76" s="339"/>
      <c r="E76" s="339"/>
      <c r="F76" s="339"/>
      <c r="G76" s="339"/>
      <c r="H76" s="339"/>
      <c r="I76" s="339"/>
      <c r="J76" s="339"/>
      <c r="K76" s="339"/>
      <c r="R76" s="337"/>
      <c r="S76" s="3"/>
    </row>
    <row r="77" spans="1:19" x14ac:dyDescent="0.25">
      <c r="A77" s="3"/>
      <c r="B77" s="338"/>
      <c r="C77" s="339"/>
      <c r="D77" s="339"/>
      <c r="E77" s="339"/>
      <c r="F77" s="339"/>
      <c r="G77" s="339"/>
      <c r="H77" s="339"/>
      <c r="I77" s="339"/>
      <c r="J77" s="339"/>
      <c r="K77" s="339"/>
      <c r="R77" s="337"/>
      <c r="S77" s="3"/>
    </row>
    <row r="78" spans="1:19" x14ac:dyDescent="0.25">
      <c r="A78" s="3"/>
      <c r="B78" s="338"/>
      <c r="C78" s="339"/>
      <c r="D78" s="339"/>
      <c r="E78" s="339"/>
      <c r="F78" s="339"/>
      <c r="G78" s="339"/>
      <c r="H78" s="339"/>
      <c r="I78" s="339"/>
      <c r="J78" s="339"/>
      <c r="K78" s="339"/>
      <c r="R78" s="337"/>
      <c r="S78" s="3"/>
    </row>
    <row r="79" spans="1:19" x14ac:dyDescent="0.25">
      <c r="A79" s="3"/>
      <c r="B79" s="340"/>
      <c r="D79" s="341"/>
      <c r="E79" s="341"/>
      <c r="F79" s="341"/>
      <c r="G79" s="341"/>
      <c r="H79" s="341"/>
      <c r="I79" s="341"/>
      <c r="J79" s="341"/>
      <c r="K79" s="341"/>
      <c r="R79" s="337"/>
      <c r="S79" s="3"/>
    </row>
    <row r="80" spans="1:19" x14ac:dyDescent="0.25">
      <c r="A80" s="3"/>
      <c r="B80" s="340"/>
      <c r="C80" s="342"/>
      <c r="D80" s="341"/>
      <c r="E80" s="341"/>
      <c r="F80" s="341"/>
      <c r="G80" s="341"/>
      <c r="H80" s="341"/>
      <c r="I80" s="341"/>
      <c r="J80" s="341"/>
      <c r="K80" s="341"/>
      <c r="R80" s="337"/>
      <c r="S80" s="3"/>
    </row>
    <row r="81" spans="1:19" x14ac:dyDescent="0.25">
      <c r="A81" s="3"/>
      <c r="B81" s="340"/>
      <c r="C81" s="343"/>
      <c r="D81" s="341"/>
      <c r="E81" s="341"/>
      <c r="F81" s="341"/>
      <c r="G81" s="341"/>
      <c r="H81" s="341"/>
      <c r="I81" s="341"/>
      <c r="J81" s="341"/>
      <c r="K81" s="341"/>
      <c r="R81" s="337"/>
      <c r="S81" s="3"/>
    </row>
    <row r="82" spans="1:19" x14ac:dyDescent="0.25">
      <c r="A82" s="3"/>
      <c r="B82" s="340"/>
      <c r="C82" s="343"/>
      <c r="D82" s="341"/>
      <c r="E82" s="341"/>
      <c r="F82" s="341"/>
      <c r="G82" s="341"/>
      <c r="H82" s="341"/>
      <c r="I82" s="341"/>
      <c r="J82" s="341"/>
      <c r="K82" s="341"/>
      <c r="R82" s="337"/>
      <c r="S82" s="3"/>
    </row>
    <row r="83" spans="1:19" x14ac:dyDescent="0.25">
      <c r="A83" s="3"/>
      <c r="B83" s="344"/>
      <c r="C83" s="345"/>
      <c r="D83" s="346"/>
      <c r="E83" s="346"/>
      <c r="F83" s="346"/>
      <c r="G83" s="346"/>
      <c r="H83" s="346"/>
      <c r="I83" s="346"/>
      <c r="J83" s="346"/>
      <c r="K83" s="346"/>
      <c r="L83" s="347"/>
      <c r="M83" s="347"/>
      <c r="N83" s="347"/>
      <c r="O83" s="347"/>
      <c r="P83" s="347"/>
      <c r="Q83" s="347"/>
      <c r="R83" s="348"/>
      <c r="S83" s="3"/>
    </row>
    <row r="84" spans="1:19" x14ac:dyDescent="0.25">
      <c r="A84" s="3"/>
      <c r="B84" s="349"/>
      <c r="C84" s="350"/>
      <c r="D84" s="351"/>
      <c r="E84" s="351"/>
      <c r="F84" s="351"/>
      <c r="G84" s="351"/>
      <c r="H84" s="351"/>
      <c r="I84" s="351"/>
      <c r="J84" s="351"/>
      <c r="K84" s="351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3"/>
      <c r="B85" s="352"/>
      <c r="C85" s="352"/>
      <c r="D85" s="352"/>
      <c r="E85" s="352"/>
      <c r="F85" s="352"/>
      <c r="G85" s="352"/>
      <c r="H85" s="352"/>
      <c r="I85" s="352"/>
      <c r="J85" s="352"/>
      <c r="K85" s="352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3"/>
      <c r="B86" s="352" t="s">
        <v>94</v>
      </c>
      <c r="C86" s="353">
        <v>45918</v>
      </c>
      <c r="D86" s="341" t="s">
        <v>194</v>
      </c>
      <c r="E86" s="352"/>
      <c r="F86" s="352" t="s">
        <v>95</v>
      </c>
      <c r="G86" s="354" t="s">
        <v>195</v>
      </c>
      <c r="H86" s="352"/>
      <c r="I86" s="352"/>
      <c r="J86" s="352"/>
      <c r="K86" s="352"/>
      <c r="L86" s="3"/>
      <c r="M86" s="3"/>
      <c r="N86" s="3"/>
      <c r="O86" s="3"/>
      <c r="P86" s="3"/>
      <c r="Q86" s="3"/>
      <c r="R86" s="3"/>
      <c r="S86" s="3"/>
    </row>
    <row r="87" spans="1:19" ht="7.5" customHeight="1" x14ac:dyDescent="0.25">
      <c r="A87" s="3"/>
      <c r="B87" s="352"/>
      <c r="C87" s="352"/>
      <c r="D87" s="352"/>
      <c r="E87" s="352"/>
      <c r="F87" s="352"/>
      <c r="G87" s="352"/>
      <c r="H87" s="352"/>
      <c r="I87" s="352"/>
      <c r="J87" s="352"/>
      <c r="K87" s="352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3"/>
      <c r="B88" s="352"/>
      <c r="C88" s="352"/>
      <c r="D88" s="355"/>
      <c r="E88" s="352"/>
      <c r="F88" s="352" t="s">
        <v>97</v>
      </c>
      <c r="G88" s="356"/>
      <c r="H88" s="352"/>
      <c r="I88" s="352"/>
      <c r="J88" s="352"/>
      <c r="K88" s="352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3"/>
      <c r="B89" s="352"/>
      <c r="C89" s="352"/>
      <c r="D89" s="355"/>
      <c r="E89" s="352"/>
      <c r="F89" s="352"/>
      <c r="G89" s="356"/>
      <c r="H89" s="352"/>
      <c r="I89" s="352"/>
      <c r="J89" s="352"/>
      <c r="K89" s="352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3"/>
      <c r="B90" s="352"/>
      <c r="C90" s="352"/>
      <c r="D90" s="352"/>
      <c r="E90" s="352"/>
      <c r="F90" s="352"/>
      <c r="G90" s="352"/>
      <c r="H90" s="352"/>
      <c r="I90" s="352"/>
      <c r="J90" s="352"/>
      <c r="K90" s="352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3"/>
      <c r="B91" s="349"/>
      <c r="C91" s="350"/>
      <c r="D91" s="351"/>
      <c r="E91" s="351"/>
      <c r="F91" s="351"/>
      <c r="G91" s="351"/>
      <c r="H91" s="351"/>
      <c r="I91" s="351"/>
      <c r="J91" s="351"/>
      <c r="K91" s="351"/>
      <c r="L91" s="3"/>
      <c r="M91" s="3"/>
      <c r="N91" s="3"/>
      <c r="O91" s="3"/>
      <c r="P91" s="3"/>
      <c r="Q91" s="3"/>
      <c r="R91" s="3"/>
      <c r="S91" s="3"/>
    </row>
    <row r="92" spans="1:19" hidden="1" x14ac:dyDescent="0.25"/>
    <row r="93" spans="1:19" hidden="1" x14ac:dyDescent="0.25"/>
    <row r="94" spans="1:19" hidden="1" x14ac:dyDescent="0.25"/>
    <row r="95" spans="1:19" hidden="1" x14ac:dyDescent="0.25"/>
    <row r="96" spans="1:1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</sheetData>
  <mergeCells count="58">
    <mergeCell ref="C47:C48"/>
    <mergeCell ref="D73:K73"/>
    <mergeCell ref="B75:K75"/>
    <mergeCell ref="B76:K76"/>
    <mergeCell ref="B77:K77"/>
    <mergeCell ref="B78:K78"/>
    <mergeCell ref="N27:N28"/>
    <mergeCell ref="O27:O28"/>
    <mergeCell ref="P27:P28"/>
    <mergeCell ref="Q27:Q28"/>
    <mergeCell ref="R27:R28"/>
    <mergeCell ref="C44:C45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N13:N14"/>
    <mergeCell ref="O13:O14"/>
    <mergeCell ref="P13:P14"/>
    <mergeCell ref="Q13:Q14"/>
    <mergeCell ref="R13:R14"/>
    <mergeCell ref="D26:F26"/>
    <mergeCell ref="G26:I26"/>
    <mergeCell ref="J26:L26"/>
    <mergeCell ref="M26:O26"/>
    <mergeCell ref="P26:R2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86"/>
  <sheetViews>
    <sheetView showGridLines="0" zoomScale="80" zoomScaleNormal="80" zoomScaleSheetLayoutView="80" workbookViewId="0">
      <selection activeCell="J40" sqref="J4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358" t="s">
        <v>196</v>
      </c>
      <c r="E4" s="358"/>
      <c r="F4" s="358"/>
      <c r="G4" s="358"/>
      <c r="H4" s="358"/>
      <c r="I4" s="358"/>
      <c r="J4" s="358"/>
      <c r="K4" s="358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359"/>
      <c r="E5" s="359"/>
      <c r="F5" s="359"/>
      <c r="G5" s="359"/>
      <c r="H5" s="359"/>
      <c r="I5" s="359"/>
      <c r="J5" s="359"/>
      <c r="K5" s="359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3</v>
      </c>
      <c r="C6" s="1"/>
      <c r="D6" s="360" t="s">
        <v>197</v>
      </c>
      <c r="E6" s="359"/>
      <c r="F6" s="359"/>
      <c r="G6" s="359"/>
      <c r="H6" s="359"/>
      <c r="I6" s="359"/>
      <c r="J6" s="359"/>
      <c r="K6" s="35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359"/>
      <c r="E7" s="359"/>
      <c r="F7" s="359"/>
      <c r="G7" s="359"/>
      <c r="H7" s="359"/>
      <c r="I7" s="359"/>
      <c r="J7" s="359"/>
      <c r="K7" s="359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5</v>
      </c>
      <c r="C8" s="1"/>
      <c r="D8" s="361" t="s">
        <v>198</v>
      </c>
      <c r="E8" s="361"/>
      <c r="F8" s="361"/>
      <c r="G8" s="361"/>
      <c r="H8" s="361"/>
      <c r="I8" s="361"/>
      <c r="J8" s="361"/>
      <c r="K8" s="361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19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20</v>
      </c>
      <c r="C15" s="45" t="s">
        <v>21</v>
      </c>
      <c r="D15" s="46">
        <v>2043.4</v>
      </c>
      <c r="E15" s="47">
        <v>9.3000000000000007</v>
      </c>
      <c r="F15" s="48">
        <f>D15+E15</f>
        <v>2052.7000000000003</v>
      </c>
      <c r="G15" s="46">
        <f>'[16]NR 2026'!M15</f>
        <v>2300</v>
      </c>
      <c r="H15" s="47"/>
      <c r="I15" s="49">
        <f t="shared" ref="I15:I24" si="0">G15+H15</f>
        <v>2300</v>
      </c>
      <c r="J15" s="50">
        <v>2400</v>
      </c>
      <c r="K15" s="51"/>
      <c r="L15" s="52">
        <f>J15+K15</f>
        <v>2400</v>
      </c>
      <c r="M15" s="53"/>
      <c r="N15" s="47"/>
      <c r="O15" s="48">
        <f t="shared" ref="O15:O24" si="1">M15+N15</f>
        <v>0</v>
      </c>
      <c r="P15" s="53"/>
      <c r="Q15" s="47"/>
      <c r="R15" s="48">
        <f t="shared" ref="R15:R24" si="2">P15+Q15</f>
        <v>0</v>
      </c>
      <c r="S15" s="3"/>
    </row>
    <row r="16" spans="1:19" x14ac:dyDescent="0.25">
      <c r="A16" s="1"/>
      <c r="B16" s="54" t="s">
        <v>22</v>
      </c>
      <c r="C16" s="55" t="s">
        <v>23</v>
      </c>
      <c r="D16" s="46">
        <v>8185.2</v>
      </c>
      <c r="E16" s="56"/>
      <c r="F16" s="48">
        <f t="shared" ref="F16:F24" si="3">D16+E16</f>
        <v>8185.2</v>
      </c>
      <c r="G16" s="46">
        <f>'[16]NR 2026'!M16</f>
        <v>8964.7999999999993</v>
      </c>
      <c r="H16" s="56"/>
      <c r="I16" s="49">
        <f t="shared" si="0"/>
        <v>8964.7999999999993</v>
      </c>
      <c r="J16" s="362">
        <v>9629.9</v>
      </c>
      <c r="K16" s="103"/>
      <c r="L16" s="58">
        <f t="shared" ref="L16:L24" si="4">J16+K16</f>
        <v>9629.9</v>
      </c>
      <c r="M16" s="59">
        <v>9000</v>
      </c>
      <c r="N16" s="56"/>
      <c r="O16" s="48">
        <f t="shared" si="1"/>
        <v>9000</v>
      </c>
      <c r="P16" s="59">
        <v>9000</v>
      </c>
      <c r="Q16" s="56"/>
      <c r="R16" s="48">
        <f t="shared" si="2"/>
        <v>9000</v>
      </c>
      <c r="S16" s="3"/>
    </row>
    <row r="17" spans="1:19" x14ac:dyDescent="0.25">
      <c r="A17" s="1"/>
      <c r="B17" s="54" t="s">
        <v>24</v>
      </c>
      <c r="C17" s="61" t="s">
        <v>25</v>
      </c>
      <c r="D17" s="46">
        <v>853.7</v>
      </c>
      <c r="E17" s="56"/>
      <c r="F17" s="48">
        <f t="shared" si="3"/>
        <v>853.7</v>
      </c>
      <c r="G17" s="46">
        <f>'[16]NR 2026'!M17</f>
        <v>421.79999999999995</v>
      </c>
      <c r="H17" s="56"/>
      <c r="I17" s="49">
        <f t="shared" si="0"/>
        <v>421.79999999999995</v>
      </c>
      <c r="J17" s="362">
        <v>250.5</v>
      </c>
      <c r="K17" s="103"/>
      <c r="L17" s="58">
        <f t="shared" si="4"/>
        <v>250.5</v>
      </c>
      <c r="M17" s="59">
        <v>0</v>
      </c>
      <c r="N17" s="62"/>
      <c r="O17" s="48">
        <f t="shared" si="1"/>
        <v>0</v>
      </c>
      <c r="P17" s="59">
        <v>0</v>
      </c>
      <c r="Q17" s="62"/>
      <c r="R17" s="48">
        <f t="shared" si="2"/>
        <v>0</v>
      </c>
      <c r="S17" s="3"/>
    </row>
    <row r="18" spans="1:19" x14ac:dyDescent="0.25">
      <c r="A18" s="1"/>
      <c r="B18" s="54" t="s">
        <v>110</v>
      </c>
      <c r="C18" s="363" t="s">
        <v>111</v>
      </c>
      <c r="D18" s="46"/>
      <c r="E18" s="56"/>
      <c r="F18" s="48">
        <f t="shared" si="3"/>
        <v>0</v>
      </c>
      <c r="G18" s="46">
        <f>'[16]NR 2026'!M18</f>
        <v>0</v>
      </c>
      <c r="H18" s="56"/>
      <c r="I18" s="49">
        <f t="shared" si="0"/>
        <v>0</v>
      </c>
      <c r="J18" s="362">
        <v>9785.7999999999993</v>
      </c>
      <c r="K18" s="103"/>
      <c r="L18" s="58">
        <f t="shared" si="4"/>
        <v>9785.7999999999993</v>
      </c>
      <c r="M18" s="59">
        <f>M71</f>
        <v>9959.9411199999995</v>
      </c>
      <c r="N18" s="56"/>
      <c r="O18" s="48">
        <f t="shared" si="1"/>
        <v>9959.9411199999995</v>
      </c>
      <c r="P18" s="59">
        <f>P71</f>
        <v>9959.9411199999995</v>
      </c>
      <c r="Q18" s="56"/>
      <c r="R18" s="48">
        <f t="shared" si="2"/>
        <v>9959.9411199999995</v>
      </c>
      <c r="S18" s="3"/>
    </row>
    <row r="19" spans="1:19" x14ac:dyDescent="0.25">
      <c r="A19" s="1"/>
      <c r="B19" s="54" t="s">
        <v>26</v>
      </c>
      <c r="C19" s="63" t="s">
        <v>27</v>
      </c>
      <c r="D19" s="46">
        <v>65626.3</v>
      </c>
      <c r="E19" s="47"/>
      <c r="F19" s="48">
        <f t="shared" si="3"/>
        <v>65626.3</v>
      </c>
      <c r="G19" s="46">
        <f>'[16]NR 2026'!M19</f>
        <v>64000</v>
      </c>
      <c r="H19" s="47"/>
      <c r="I19" s="49">
        <f t="shared" si="0"/>
        <v>64000</v>
      </c>
      <c r="J19" s="362">
        <v>64900</v>
      </c>
      <c r="K19" s="57"/>
      <c r="L19" s="58">
        <f t="shared" si="4"/>
        <v>64900</v>
      </c>
      <c r="M19" s="59">
        <v>64940.1</v>
      </c>
      <c r="N19" s="47"/>
      <c r="O19" s="48">
        <f t="shared" si="1"/>
        <v>64940.1</v>
      </c>
      <c r="P19" s="59">
        <v>64940.1</v>
      </c>
      <c r="Q19" s="47"/>
      <c r="R19" s="48">
        <f t="shared" si="2"/>
        <v>64940.1</v>
      </c>
      <c r="S19" s="3"/>
    </row>
    <row r="20" spans="1:19" x14ac:dyDescent="0.25">
      <c r="A20" s="1"/>
      <c r="B20" s="54" t="s">
        <v>28</v>
      </c>
      <c r="C20" s="64" t="s">
        <v>29</v>
      </c>
      <c r="D20" s="46">
        <v>895.5</v>
      </c>
      <c r="E20" s="47"/>
      <c r="F20" s="48">
        <f t="shared" si="3"/>
        <v>895.5</v>
      </c>
      <c r="G20" s="46">
        <f>'[16]NR 2026'!M20</f>
        <v>895.5</v>
      </c>
      <c r="H20" s="47"/>
      <c r="I20" s="49">
        <f t="shared" si="0"/>
        <v>895.5</v>
      </c>
      <c r="J20" s="362">
        <v>800</v>
      </c>
      <c r="K20" s="57"/>
      <c r="L20" s="58">
        <f t="shared" si="4"/>
        <v>800</v>
      </c>
      <c r="M20" s="59">
        <v>800</v>
      </c>
      <c r="N20" s="65"/>
      <c r="O20" s="48">
        <f t="shared" si="1"/>
        <v>800</v>
      </c>
      <c r="P20" s="59">
        <v>800</v>
      </c>
      <c r="Q20" s="65"/>
      <c r="R20" s="48">
        <f t="shared" si="2"/>
        <v>800</v>
      </c>
      <c r="S20" s="3"/>
    </row>
    <row r="21" spans="1:19" x14ac:dyDescent="0.25">
      <c r="A21" s="1"/>
      <c r="B21" s="54" t="s">
        <v>30</v>
      </c>
      <c r="C21" s="66" t="s">
        <v>31</v>
      </c>
      <c r="D21" s="46">
        <v>496.4</v>
      </c>
      <c r="E21" s="47"/>
      <c r="F21" s="48">
        <f t="shared" si="3"/>
        <v>496.4</v>
      </c>
      <c r="G21" s="46">
        <f>'[16]NR 2026'!M21</f>
        <v>250</v>
      </c>
      <c r="H21" s="47"/>
      <c r="I21" s="49">
        <f t="shared" si="0"/>
        <v>250</v>
      </c>
      <c r="J21" s="362">
        <v>500</v>
      </c>
      <c r="K21" s="57"/>
      <c r="L21" s="58">
        <f t="shared" si="4"/>
        <v>500</v>
      </c>
      <c r="M21" s="59">
        <v>500</v>
      </c>
      <c r="N21" s="65"/>
      <c r="O21" s="48">
        <f t="shared" si="1"/>
        <v>500</v>
      </c>
      <c r="P21" s="59">
        <v>500</v>
      </c>
      <c r="Q21" s="65"/>
      <c r="R21" s="48">
        <f t="shared" si="2"/>
        <v>500</v>
      </c>
      <c r="S21" s="3"/>
    </row>
    <row r="22" spans="1:19" x14ac:dyDescent="0.25">
      <c r="A22" s="1"/>
      <c r="B22" s="54" t="s">
        <v>32</v>
      </c>
      <c r="C22" s="67" t="s">
        <v>33</v>
      </c>
      <c r="D22" s="46">
        <v>774.6</v>
      </c>
      <c r="E22" s="47">
        <v>275.8</v>
      </c>
      <c r="F22" s="48">
        <f>D22+E22</f>
        <v>1050.4000000000001</v>
      </c>
      <c r="G22" s="46">
        <f>'[16]NR 2026'!M22</f>
        <v>200</v>
      </c>
      <c r="H22" s="47">
        <v>200</v>
      </c>
      <c r="I22" s="49">
        <f t="shared" si="0"/>
        <v>400</v>
      </c>
      <c r="J22" s="362">
        <v>300</v>
      </c>
      <c r="K22" s="57">
        <v>200</v>
      </c>
      <c r="L22" s="58">
        <f t="shared" si="4"/>
        <v>500</v>
      </c>
      <c r="M22" s="68"/>
      <c r="N22" s="69">
        <v>250</v>
      </c>
      <c r="O22" s="48">
        <f t="shared" si="1"/>
        <v>250</v>
      </c>
      <c r="P22" s="68"/>
      <c r="Q22" s="69">
        <v>250</v>
      </c>
      <c r="R22" s="48">
        <f t="shared" si="2"/>
        <v>250</v>
      </c>
      <c r="S22" s="3"/>
    </row>
    <row r="23" spans="1:19" x14ac:dyDescent="0.25">
      <c r="A23" s="1"/>
      <c r="B23" s="54" t="s">
        <v>34</v>
      </c>
      <c r="C23" s="67" t="s">
        <v>35</v>
      </c>
      <c r="D23" s="46"/>
      <c r="E23" s="47">
        <v>275.8</v>
      </c>
      <c r="F23" s="48">
        <f t="shared" si="3"/>
        <v>275.8</v>
      </c>
      <c r="G23" s="46">
        <f>'[16]NR 2026'!M23</f>
        <v>0</v>
      </c>
      <c r="H23" s="47">
        <v>200</v>
      </c>
      <c r="I23" s="49">
        <f t="shared" si="0"/>
        <v>200</v>
      </c>
      <c r="J23" s="362"/>
      <c r="K23" s="57">
        <v>200</v>
      </c>
      <c r="L23" s="58">
        <f t="shared" si="4"/>
        <v>200</v>
      </c>
      <c r="M23" s="59"/>
      <c r="N23" s="69">
        <v>250</v>
      </c>
      <c r="O23" s="48">
        <f t="shared" si="1"/>
        <v>250</v>
      </c>
      <c r="P23" s="59"/>
      <c r="Q23" s="69">
        <v>250</v>
      </c>
      <c r="R23" s="48">
        <f t="shared" si="2"/>
        <v>250</v>
      </c>
      <c r="S23" s="3"/>
    </row>
    <row r="24" spans="1:19" ht="15.75" thickBot="1" x14ac:dyDescent="0.3">
      <c r="A24" s="1"/>
      <c r="B24" s="70" t="s">
        <v>36</v>
      </c>
      <c r="C24" s="71" t="s">
        <v>37</v>
      </c>
      <c r="D24" s="46"/>
      <c r="E24" s="47"/>
      <c r="F24" s="75">
        <f t="shared" si="3"/>
        <v>0</v>
      </c>
      <c r="G24" s="46">
        <f>'[16]NR 2026'!M24</f>
        <v>0</v>
      </c>
      <c r="H24" s="47"/>
      <c r="I24" s="72">
        <f t="shared" si="0"/>
        <v>0</v>
      </c>
      <c r="J24" s="362"/>
      <c r="K24" s="57"/>
      <c r="L24" s="58">
        <f t="shared" si="4"/>
        <v>0</v>
      </c>
      <c r="M24" s="73"/>
      <c r="N24" s="74"/>
      <c r="O24" s="75">
        <f t="shared" si="1"/>
        <v>0</v>
      </c>
      <c r="P24" s="73"/>
      <c r="Q24" s="74"/>
      <c r="R24" s="75">
        <f t="shared" si="2"/>
        <v>0</v>
      </c>
      <c r="S24" s="3"/>
    </row>
    <row r="25" spans="1:19" ht="15.75" thickBot="1" x14ac:dyDescent="0.3">
      <c r="A25" s="1"/>
      <c r="B25" s="77" t="s">
        <v>38</v>
      </c>
      <c r="C25" s="78" t="s">
        <v>39</v>
      </c>
      <c r="D25" s="79">
        <f t="shared" ref="D25:R25" si="5">SUM(D15:D22)</f>
        <v>78875.100000000006</v>
      </c>
      <c r="E25" s="79">
        <f t="shared" si="5"/>
        <v>285.10000000000002</v>
      </c>
      <c r="F25" s="79">
        <f>SUM(F15:F22)</f>
        <v>79160.2</v>
      </c>
      <c r="G25" s="79">
        <f t="shared" si="5"/>
        <v>77032.100000000006</v>
      </c>
      <c r="H25" s="79">
        <f>SUM(H15:H22)</f>
        <v>200</v>
      </c>
      <c r="I25" s="80">
        <f t="shared" si="5"/>
        <v>77232.100000000006</v>
      </c>
      <c r="J25" s="81">
        <f t="shared" si="5"/>
        <v>88566.2</v>
      </c>
      <c r="K25" s="81">
        <f t="shared" si="5"/>
        <v>200</v>
      </c>
      <c r="L25" s="81">
        <f t="shared" si="5"/>
        <v>88766.2</v>
      </c>
      <c r="M25" s="82">
        <f>SUM(M15:M24)</f>
        <v>85200.041119999994</v>
      </c>
      <c r="N25" s="79">
        <f t="shared" si="5"/>
        <v>250</v>
      </c>
      <c r="O25" s="79">
        <f t="shared" si="5"/>
        <v>85450.041119999994</v>
      </c>
      <c r="P25" s="79">
        <f t="shared" si="5"/>
        <v>85200.041119999994</v>
      </c>
      <c r="Q25" s="79">
        <f t="shared" si="5"/>
        <v>250</v>
      </c>
      <c r="R25" s="79">
        <f t="shared" si="5"/>
        <v>85450.041119999994</v>
      </c>
      <c r="S25" s="3"/>
    </row>
    <row r="26" spans="1:19" ht="15.75" customHeight="1" thickBot="1" x14ac:dyDescent="0.3">
      <c r="A26" s="1"/>
      <c r="B26" s="83"/>
      <c r="C26" s="84" t="s">
        <v>40</v>
      </c>
      <c r="D26" s="85"/>
      <c r="E26" s="85"/>
      <c r="F26" s="86"/>
      <c r="G26" s="85"/>
      <c r="H26" s="85"/>
      <c r="I26" s="85"/>
      <c r="J26" s="87"/>
      <c r="K26" s="85"/>
      <c r="L26" s="86"/>
      <c r="M26" s="85"/>
      <c r="N26" s="85"/>
      <c r="O26" s="86"/>
      <c r="P26" s="85"/>
      <c r="Q26" s="85"/>
      <c r="R26" s="86"/>
      <c r="S26" s="3"/>
    </row>
    <row r="27" spans="1:19" x14ac:dyDescent="0.25">
      <c r="A27" s="1"/>
      <c r="B27" s="28" t="s">
        <v>7</v>
      </c>
      <c r="C27" s="29" t="s">
        <v>8</v>
      </c>
      <c r="D27" s="88" t="s">
        <v>41</v>
      </c>
      <c r="E27" s="89" t="s">
        <v>42</v>
      </c>
      <c r="F27" s="90" t="s">
        <v>43</v>
      </c>
      <c r="G27" s="91" t="s">
        <v>41</v>
      </c>
      <c r="H27" s="88" t="s">
        <v>42</v>
      </c>
      <c r="I27" s="92" t="s">
        <v>43</v>
      </c>
      <c r="J27" s="88" t="s">
        <v>41</v>
      </c>
      <c r="K27" s="89" t="s">
        <v>42</v>
      </c>
      <c r="L27" s="90" t="s">
        <v>43</v>
      </c>
      <c r="M27" s="93" t="s">
        <v>41</v>
      </c>
      <c r="N27" s="89" t="s">
        <v>42</v>
      </c>
      <c r="O27" s="90" t="s">
        <v>43</v>
      </c>
      <c r="P27" s="91" t="s">
        <v>41</v>
      </c>
      <c r="Q27" s="89" t="s">
        <v>42</v>
      </c>
      <c r="R27" s="90" t="s">
        <v>43</v>
      </c>
      <c r="S27" s="3"/>
    </row>
    <row r="28" spans="1:19" ht="15.75" thickBot="1" x14ac:dyDescent="0.3">
      <c r="A28" s="1"/>
      <c r="B28" s="36"/>
      <c r="C28" s="37"/>
      <c r="D28" s="94"/>
      <c r="E28" s="95"/>
      <c r="F28" s="96"/>
      <c r="G28" s="97"/>
      <c r="H28" s="94"/>
      <c r="I28" s="98"/>
      <c r="J28" s="94"/>
      <c r="K28" s="95"/>
      <c r="L28" s="96"/>
      <c r="M28" s="99"/>
      <c r="N28" s="95"/>
      <c r="O28" s="96"/>
      <c r="P28" s="97"/>
      <c r="Q28" s="95"/>
      <c r="R28" s="96"/>
      <c r="S28" s="3"/>
    </row>
    <row r="29" spans="1:19" x14ac:dyDescent="0.25">
      <c r="A29" s="1"/>
      <c r="B29" s="44" t="s">
        <v>44</v>
      </c>
      <c r="C29" s="100" t="s">
        <v>45</v>
      </c>
      <c r="D29" s="46">
        <v>967</v>
      </c>
      <c r="E29" s="47"/>
      <c r="F29" s="48">
        <v>967</v>
      </c>
      <c r="G29" s="375">
        <v>1050</v>
      </c>
      <c r="H29" s="47">
        <f>'[16]NR 2026'!N29</f>
        <v>0</v>
      </c>
      <c r="I29" s="49">
        <f t="shared" ref="I29:I39" si="6">G29+H29</f>
        <v>1050</v>
      </c>
      <c r="J29" s="50">
        <v>1300</v>
      </c>
      <c r="K29" s="51"/>
      <c r="L29" s="52">
        <f t="shared" ref="L29:L39" si="7">J29+K29</f>
        <v>1300</v>
      </c>
      <c r="M29" s="101">
        <v>1000</v>
      </c>
      <c r="N29" s="101"/>
      <c r="O29" s="48">
        <f t="shared" ref="O29:O39" si="8">M29+N29</f>
        <v>1000</v>
      </c>
      <c r="P29" s="101">
        <v>1000</v>
      </c>
      <c r="Q29" s="101"/>
      <c r="R29" s="48">
        <f t="shared" ref="R29:R39" si="9">P29+Q29</f>
        <v>1000</v>
      </c>
      <c r="S29" s="3"/>
    </row>
    <row r="30" spans="1:19" ht="15.75" thickBot="1" x14ac:dyDescent="0.3">
      <c r="A30" s="1"/>
      <c r="B30" s="54" t="s">
        <v>46</v>
      </c>
      <c r="C30" s="102" t="s">
        <v>47</v>
      </c>
      <c r="D30" s="46">
        <v>4094.5</v>
      </c>
      <c r="E30" s="56"/>
      <c r="F30" s="75">
        <v>4094.5</v>
      </c>
      <c r="G30" s="376">
        <v>4130</v>
      </c>
      <c r="H30" s="56">
        <v>20</v>
      </c>
      <c r="I30" s="49">
        <f t="shared" si="6"/>
        <v>4150</v>
      </c>
      <c r="J30" s="362">
        <v>5150</v>
      </c>
      <c r="K30" s="103">
        <v>140</v>
      </c>
      <c r="L30" s="58">
        <f t="shared" si="7"/>
        <v>5290</v>
      </c>
      <c r="M30" s="104">
        <v>4100</v>
      </c>
      <c r="N30" s="105">
        <v>150</v>
      </c>
      <c r="O30" s="48">
        <f t="shared" si="8"/>
        <v>4250</v>
      </c>
      <c r="P30" s="104">
        <v>4100</v>
      </c>
      <c r="Q30" s="105">
        <v>150</v>
      </c>
      <c r="R30" s="48">
        <f t="shared" si="9"/>
        <v>4250</v>
      </c>
      <c r="S30" s="3"/>
    </row>
    <row r="31" spans="1:19" ht="15.75" thickBot="1" x14ac:dyDescent="0.3">
      <c r="A31" s="1"/>
      <c r="B31" s="54" t="s">
        <v>48</v>
      </c>
      <c r="C31" s="67" t="s">
        <v>49</v>
      </c>
      <c r="D31" s="46">
        <v>3462.7</v>
      </c>
      <c r="E31" s="56">
        <v>60.9</v>
      </c>
      <c r="F31" s="474">
        <f>D31+E31</f>
        <v>3523.6</v>
      </c>
      <c r="G31" s="376">
        <v>3100</v>
      </c>
      <c r="H31" s="56">
        <v>20</v>
      </c>
      <c r="I31" s="49">
        <f t="shared" si="6"/>
        <v>3120</v>
      </c>
      <c r="J31" s="362">
        <v>3300</v>
      </c>
      <c r="K31" s="103">
        <v>30</v>
      </c>
      <c r="L31" s="58">
        <f t="shared" si="7"/>
        <v>3330</v>
      </c>
      <c r="M31" s="104">
        <v>3700</v>
      </c>
      <c r="N31" s="105">
        <v>50</v>
      </c>
      <c r="O31" s="48">
        <f t="shared" si="8"/>
        <v>3750</v>
      </c>
      <c r="P31" s="104">
        <v>3700</v>
      </c>
      <c r="Q31" s="105">
        <v>50</v>
      </c>
      <c r="R31" s="48">
        <f t="shared" si="9"/>
        <v>3750</v>
      </c>
      <c r="S31" s="3"/>
    </row>
    <row r="32" spans="1:19" x14ac:dyDescent="0.25">
      <c r="A32" s="1"/>
      <c r="B32" s="54" t="s">
        <v>50</v>
      </c>
      <c r="C32" s="67" t="s">
        <v>51</v>
      </c>
      <c r="D32" s="46">
        <v>2703.7</v>
      </c>
      <c r="E32" s="47"/>
      <c r="F32" s="48">
        <v>2703.7</v>
      </c>
      <c r="G32" s="376">
        <v>3035</v>
      </c>
      <c r="H32" s="47"/>
      <c r="I32" s="49">
        <f t="shared" si="6"/>
        <v>3035</v>
      </c>
      <c r="J32" s="362">
        <v>3392.8</v>
      </c>
      <c r="K32" s="57">
        <v>30</v>
      </c>
      <c r="L32" s="58">
        <f t="shared" si="7"/>
        <v>3422.8</v>
      </c>
      <c r="M32" s="104">
        <v>3000</v>
      </c>
      <c r="N32" s="104">
        <v>50</v>
      </c>
      <c r="O32" s="48">
        <f t="shared" si="8"/>
        <v>3050</v>
      </c>
      <c r="P32" s="104">
        <v>3000</v>
      </c>
      <c r="Q32" s="104">
        <v>50</v>
      </c>
      <c r="R32" s="48">
        <f t="shared" si="9"/>
        <v>3050</v>
      </c>
      <c r="S32" s="3"/>
    </row>
    <row r="33" spans="1:19" x14ac:dyDescent="0.25">
      <c r="A33" s="1"/>
      <c r="B33" s="54" t="s">
        <v>52</v>
      </c>
      <c r="C33" s="67" t="s">
        <v>53</v>
      </c>
      <c r="D33" s="46">
        <v>47004.9</v>
      </c>
      <c r="E33" s="47"/>
      <c r="F33" s="48">
        <v>47004.9</v>
      </c>
      <c r="G33" s="376">
        <v>45115.8</v>
      </c>
      <c r="H33" s="47">
        <f>'[16]NR 2026'!N33</f>
        <v>0</v>
      </c>
      <c r="I33" s="49">
        <f t="shared" si="6"/>
        <v>45115.8</v>
      </c>
      <c r="J33" s="362">
        <v>50340.9</v>
      </c>
      <c r="K33" s="57"/>
      <c r="L33" s="58">
        <f t="shared" si="7"/>
        <v>50340.9</v>
      </c>
      <c r="M33" s="104">
        <v>50800</v>
      </c>
      <c r="N33" s="104"/>
      <c r="O33" s="48">
        <f t="shared" si="8"/>
        <v>50800</v>
      </c>
      <c r="P33" s="104">
        <v>50800</v>
      </c>
      <c r="Q33" s="104"/>
      <c r="R33" s="48">
        <f t="shared" si="9"/>
        <v>50800</v>
      </c>
      <c r="S33" s="3"/>
    </row>
    <row r="34" spans="1:19" x14ac:dyDescent="0.25">
      <c r="A34" s="1"/>
      <c r="B34" s="54" t="s">
        <v>54</v>
      </c>
      <c r="C34" s="64" t="s">
        <v>55</v>
      </c>
      <c r="D34" s="46">
        <v>45946.400000000001</v>
      </c>
      <c r="E34" s="47"/>
      <c r="F34" s="48">
        <v>45946.400000000001</v>
      </c>
      <c r="G34" s="376">
        <v>44477</v>
      </c>
      <c r="H34" s="47">
        <f>'[16]NR 2026'!N34</f>
        <v>0</v>
      </c>
      <c r="I34" s="49">
        <f t="shared" si="6"/>
        <v>44477</v>
      </c>
      <c r="J34" s="362">
        <v>49516.1</v>
      </c>
      <c r="K34" s="57"/>
      <c r="L34" s="58">
        <f t="shared" si="7"/>
        <v>49516.1</v>
      </c>
      <c r="M34" s="104">
        <v>50000</v>
      </c>
      <c r="N34" s="104"/>
      <c r="O34" s="48">
        <f t="shared" si="8"/>
        <v>50000</v>
      </c>
      <c r="P34" s="104">
        <v>50000</v>
      </c>
      <c r="Q34" s="104"/>
      <c r="R34" s="48">
        <f t="shared" si="9"/>
        <v>50000</v>
      </c>
      <c r="S34" s="3"/>
    </row>
    <row r="35" spans="1:19" x14ac:dyDescent="0.25">
      <c r="A35" s="1"/>
      <c r="B35" s="54" t="s">
        <v>56</v>
      </c>
      <c r="C35" s="106" t="s">
        <v>57</v>
      </c>
      <c r="D35" s="46">
        <v>1058.5999999999999</v>
      </c>
      <c r="E35" s="47"/>
      <c r="F35" s="48">
        <v>1058.5</v>
      </c>
      <c r="G35" s="376">
        <v>638.79999999999995</v>
      </c>
      <c r="H35" s="47">
        <f>'[16]NR 2026'!N35</f>
        <v>0</v>
      </c>
      <c r="I35" s="49">
        <f t="shared" si="6"/>
        <v>638.79999999999995</v>
      </c>
      <c r="J35" s="362">
        <v>752.8</v>
      </c>
      <c r="K35" s="57"/>
      <c r="L35" s="58">
        <f t="shared" si="7"/>
        <v>752.8</v>
      </c>
      <c r="M35" s="104">
        <v>800</v>
      </c>
      <c r="N35" s="104"/>
      <c r="O35" s="48">
        <f t="shared" si="8"/>
        <v>800</v>
      </c>
      <c r="P35" s="104">
        <v>800</v>
      </c>
      <c r="Q35" s="104"/>
      <c r="R35" s="48">
        <f t="shared" si="9"/>
        <v>800</v>
      </c>
      <c r="S35" s="3"/>
    </row>
    <row r="36" spans="1:19" x14ac:dyDescent="0.25">
      <c r="A36" s="1"/>
      <c r="B36" s="54" t="s">
        <v>58</v>
      </c>
      <c r="C36" s="67" t="s">
        <v>59</v>
      </c>
      <c r="D36" s="46">
        <v>15235.4</v>
      </c>
      <c r="E36" s="47"/>
      <c r="F36" s="48">
        <v>15235.4</v>
      </c>
      <c r="G36" s="376">
        <v>15033</v>
      </c>
      <c r="H36" s="47">
        <f>'[16]NR 2026'!N36</f>
        <v>0</v>
      </c>
      <c r="I36" s="49">
        <f t="shared" si="6"/>
        <v>15033</v>
      </c>
      <c r="J36" s="362">
        <v>19250.8</v>
      </c>
      <c r="K36" s="57"/>
      <c r="L36" s="58">
        <f t="shared" si="7"/>
        <v>19250.8</v>
      </c>
      <c r="M36" s="104">
        <v>16900</v>
      </c>
      <c r="N36" s="104"/>
      <c r="O36" s="48">
        <f t="shared" si="8"/>
        <v>16900</v>
      </c>
      <c r="P36" s="104">
        <v>16900</v>
      </c>
      <c r="Q36" s="104"/>
      <c r="R36" s="48">
        <f t="shared" si="9"/>
        <v>16900</v>
      </c>
      <c r="S36" s="3"/>
    </row>
    <row r="37" spans="1:19" x14ac:dyDescent="0.25">
      <c r="A37" s="1"/>
      <c r="B37" s="54" t="s">
        <v>60</v>
      </c>
      <c r="C37" s="67" t="s">
        <v>61</v>
      </c>
      <c r="D37" s="46"/>
      <c r="E37" s="47"/>
      <c r="F37" s="48"/>
      <c r="G37" s="376"/>
      <c r="H37" s="47">
        <f>'[16]NR 2026'!N37</f>
        <v>0</v>
      </c>
      <c r="I37" s="49">
        <f t="shared" si="6"/>
        <v>0</v>
      </c>
      <c r="J37" s="362"/>
      <c r="K37" s="57"/>
      <c r="L37" s="58">
        <f t="shared" si="7"/>
        <v>0</v>
      </c>
      <c r="M37" s="104"/>
      <c r="N37" s="104"/>
      <c r="O37" s="48">
        <f t="shared" si="8"/>
        <v>0</v>
      </c>
      <c r="P37" s="104"/>
      <c r="Q37" s="104"/>
      <c r="R37" s="48">
        <f t="shared" si="9"/>
        <v>0</v>
      </c>
      <c r="S37" s="3"/>
    </row>
    <row r="38" spans="1:19" x14ac:dyDescent="0.25">
      <c r="A38" s="1"/>
      <c r="B38" s="54" t="s">
        <v>62</v>
      </c>
      <c r="C38" s="67" t="s">
        <v>63</v>
      </c>
      <c r="D38" s="46">
        <v>2290.9</v>
      </c>
      <c r="E38" s="47"/>
      <c r="F38" s="48">
        <v>2290.9</v>
      </c>
      <c r="G38" s="376">
        <v>2395.5</v>
      </c>
      <c r="H38" s="47">
        <f>'[16]NR 2026'!N38</f>
        <v>0</v>
      </c>
      <c r="I38" s="49">
        <f t="shared" si="6"/>
        <v>2395.5</v>
      </c>
      <c r="J38" s="362">
        <v>2200</v>
      </c>
      <c r="K38" s="57"/>
      <c r="L38" s="58">
        <f t="shared" si="7"/>
        <v>2200</v>
      </c>
      <c r="M38" s="104">
        <v>2200</v>
      </c>
      <c r="N38" s="104"/>
      <c r="O38" s="48">
        <f t="shared" si="8"/>
        <v>2200</v>
      </c>
      <c r="P38" s="104">
        <v>2200</v>
      </c>
      <c r="Q38" s="104"/>
      <c r="R38" s="48">
        <f t="shared" si="9"/>
        <v>2200</v>
      </c>
      <c r="S38" s="3"/>
    </row>
    <row r="39" spans="1:19" ht="15.75" thickBot="1" x14ac:dyDescent="0.3">
      <c r="A39" s="1"/>
      <c r="B39" s="107" t="s">
        <v>64</v>
      </c>
      <c r="C39" s="108" t="s">
        <v>65</v>
      </c>
      <c r="D39" s="46">
        <v>3322.1</v>
      </c>
      <c r="E39" s="47"/>
      <c r="F39" s="75">
        <v>3322.1</v>
      </c>
      <c r="G39" s="378">
        <v>3197.8</v>
      </c>
      <c r="H39" s="47">
        <f>'[16]NR 2026'!N39</f>
        <v>0</v>
      </c>
      <c r="I39" s="72">
        <f t="shared" si="6"/>
        <v>3197.8</v>
      </c>
      <c r="J39" s="362">
        <v>3708.7</v>
      </c>
      <c r="K39" s="57"/>
      <c r="L39" s="58">
        <f t="shared" si="7"/>
        <v>3708.7</v>
      </c>
      <c r="M39" s="109">
        <v>3500</v>
      </c>
      <c r="N39" s="109"/>
      <c r="O39" s="75">
        <f t="shared" si="8"/>
        <v>3500</v>
      </c>
      <c r="P39" s="109">
        <v>3500</v>
      </c>
      <c r="Q39" s="109"/>
      <c r="R39" s="75">
        <f t="shared" si="9"/>
        <v>3500</v>
      </c>
      <c r="S39" s="3"/>
    </row>
    <row r="40" spans="1:19" ht="15.75" thickBot="1" x14ac:dyDescent="0.3">
      <c r="A40" s="1"/>
      <c r="B40" s="77" t="s">
        <v>66</v>
      </c>
      <c r="C40" s="110" t="s">
        <v>67</v>
      </c>
      <c r="D40" s="111">
        <f>SUM(D29:D33)+SUM(D36:D39)-0.1</f>
        <v>79081.099999999991</v>
      </c>
      <c r="E40" s="111">
        <f>SUM(E29:E33)+SUM(E36:E39)</f>
        <v>60.9</v>
      </c>
      <c r="F40" s="112">
        <f>SUM(F36:F39)+SUM(F29:F33)-0.1</f>
        <v>79141.999999999985</v>
      </c>
      <c r="G40" s="111">
        <f>SUM(G29:G33)+SUM(G36:G39)</f>
        <v>77057.100000000006</v>
      </c>
      <c r="H40" s="111">
        <f>SUM(H29:H33)+SUM(H36:H39)</f>
        <v>40</v>
      </c>
      <c r="I40" s="113">
        <f>SUM(I36:I39)+SUM(I29:I33)</f>
        <v>77097.100000000006</v>
      </c>
      <c r="J40" s="115"/>
      <c r="K40" s="114"/>
      <c r="L40" s="115">
        <f>SUM(L36:L39)+SUM(L29:L33)</f>
        <v>88843.199999999997</v>
      </c>
      <c r="M40" s="111">
        <f>SUM(M29:M33)+SUM(M36:M39)</f>
        <v>85200</v>
      </c>
      <c r="N40" s="111">
        <f>SUM(N29:N33)+SUM(N36:N39)</f>
        <v>250</v>
      </c>
      <c r="O40" s="112">
        <f>SUM(O36:O39)+SUM(O29:O33)</f>
        <v>85450</v>
      </c>
      <c r="P40" s="111">
        <f>SUM(P29:P33)+SUM(P36:P39)</f>
        <v>85200</v>
      </c>
      <c r="Q40" s="111">
        <f>SUM(Q29:Q33)+SUM(Q36:Q39)</f>
        <v>250</v>
      </c>
      <c r="R40" s="112">
        <f>SUM(R36:R39)+SUM(R29:R33)</f>
        <v>85450</v>
      </c>
      <c r="S40" s="3"/>
    </row>
    <row r="41" spans="1:19" ht="19.5" thickBot="1" x14ac:dyDescent="0.35">
      <c r="A41" s="1"/>
      <c r="B41" s="116" t="s">
        <v>68</v>
      </c>
      <c r="C41" s="117" t="s">
        <v>69</v>
      </c>
      <c r="D41" s="118">
        <f t="shared" ref="D41:R41" si="10">D25-D40</f>
        <v>-205.99999999998545</v>
      </c>
      <c r="E41" s="118">
        <f t="shared" si="10"/>
        <v>224.20000000000002</v>
      </c>
      <c r="F41" s="119">
        <f t="shared" si="10"/>
        <v>18.200000000011642</v>
      </c>
      <c r="G41" s="120">
        <f t="shared" si="10"/>
        <v>-25</v>
      </c>
      <c r="H41" s="120">
        <f t="shared" si="10"/>
        <v>160</v>
      </c>
      <c r="I41" s="121">
        <f t="shared" si="10"/>
        <v>135</v>
      </c>
      <c r="J41" s="118">
        <f t="shared" si="10"/>
        <v>88566.2</v>
      </c>
      <c r="K41" s="118">
        <f t="shared" si="10"/>
        <v>200</v>
      </c>
      <c r="L41" s="119">
        <f t="shared" si="10"/>
        <v>-77</v>
      </c>
      <c r="M41" s="122">
        <f t="shared" si="10"/>
        <v>4.1119999994407408E-2</v>
      </c>
      <c r="N41" s="118">
        <f t="shared" si="10"/>
        <v>0</v>
      </c>
      <c r="O41" s="119">
        <f t="shared" si="10"/>
        <v>4.1119999994407408E-2</v>
      </c>
      <c r="P41" s="118">
        <f t="shared" si="10"/>
        <v>4.1119999994407408E-2</v>
      </c>
      <c r="Q41" s="118">
        <f t="shared" si="10"/>
        <v>0</v>
      </c>
      <c r="R41" s="119">
        <f t="shared" si="10"/>
        <v>4.1119999994407408E-2</v>
      </c>
      <c r="S41" s="3"/>
    </row>
    <row r="42" spans="1:19" ht="15.75" thickBot="1" x14ac:dyDescent="0.3">
      <c r="A42" s="1"/>
      <c r="B42" s="123" t="s">
        <v>70</v>
      </c>
      <c r="C42" s="124" t="s">
        <v>71</v>
      </c>
      <c r="D42" s="125"/>
      <c r="E42" s="126"/>
      <c r="F42" s="127">
        <f>F41-D16</f>
        <v>-8166.9999999999882</v>
      </c>
      <c r="G42" s="125"/>
      <c r="H42" s="128"/>
      <c r="I42" s="129">
        <f>I41-G16</f>
        <v>-8829.7999999999993</v>
      </c>
      <c r="J42" s="130"/>
      <c r="K42" s="128"/>
      <c r="L42" s="127">
        <f>L41-J16</f>
        <v>-9706.9</v>
      </c>
      <c r="M42" s="131"/>
      <c r="N42" s="128"/>
      <c r="O42" s="127">
        <f>O41-M16</f>
        <v>-8999.9588800000056</v>
      </c>
      <c r="P42" s="125"/>
      <c r="Q42" s="128"/>
      <c r="R42" s="127">
        <f>R41-P16</f>
        <v>-8999.9588800000056</v>
      </c>
      <c r="S42" s="3"/>
    </row>
    <row r="43" spans="1:19" s="137" customFormat="1" ht="8.25" customHeight="1" thickBot="1" x14ac:dyDescent="0.3">
      <c r="A43" s="132"/>
      <c r="B43" s="133"/>
      <c r="C43" s="134"/>
      <c r="D43" s="132"/>
      <c r="E43" s="135"/>
      <c r="F43" s="135"/>
      <c r="G43" s="132"/>
      <c r="H43" s="135"/>
      <c r="I43" s="135"/>
      <c r="J43" s="135"/>
      <c r="K43" s="135"/>
      <c r="L43" s="136"/>
      <c r="M43" s="136"/>
      <c r="N43" s="136"/>
      <c r="O43" s="136"/>
      <c r="P43" s="136"/>
      <c r="Q43" s="136"/>
      <c r="R43" s="136"/>
      <c r="S43" s="136"/>
    </row>
    <row r="44" spans="1:19" s="137" customFormat="1" ht="15.75" customHeight="1" x14ac:dyDescent="0.25">
      <c r="A44" s="132"/>
      <c r="B44" s="138"/>
      <c r="C44" s="139" t="s">
        <v>72</v>
      </c>
      <c r="D44" s="140" t="s">
        <v>73</v>
      </c>
      <c r="E44" s="135"/>
      <c r="F44" s="141"/>
      <c r="G44" s="140" t="s">
        <v>74</v>
      </c>
      <c r="H44" s="135"/>
      <c r="I44" s="135"/>
      <c r="J44" s="140" t="s">
        <v>75</v>
      </c>
      <c r="K44" s="135"/>
      <c r="L44" s="135"/>
      <c r="M44" s="140" t="s">
        <v>76</v>
      </c>
      <c r="N44" s="136"/>
      <c r="O44" s="136"/>
      <c r="P44" s="140" t="s">
        <v>76</v>
      </c>
      <c r="Q44" s="136"/>
      <c r="R44" s="136"/>
      <c r="S44" s="136"/>
    </row>
    <row r="45" spans="1:19" ht="15.75" thickBot="1" x14ac:dyDescent="0.3">
      <c r="A45" s="1"/>
      <c r="B45" s="138"/>
      <c r="C45" s="142"/>
      <c r="D45" s="143">
        <v>908.9</v>
      </c>
      <c r="E45" s="135"/>
      <c r="F45" s="141"/>
      <c r="G45" s="143">
        <v>952.1</v>
      </c>
      <c r="H45" s="144"/>
      <c r="I45" s="144"/>
      <c r="J45" s="143">
        <v>952.1</v>
      </c>
      <c r="K45" s="144"/>
      <c r="L45" s="144"/>
      <c r="M45" s="143">
        <v>952.1</v>
      </c>
      <c r="N45" s="3"/>
      <c r="O45" s="3"/>
      <c r="P45" s="143">
        <v>952.1</v>
      </c>
      <c r="Q45" s="3"/>
      <c r="R45" s="3"/>
      <c r="S45" s="3"/>
    </row>
    <row r="46" spans="1:19" s="137" customFormat="1" ht="8.25" customHeight="1" thickBot="1" x14ac:dyDescent="0.3">
      <c r="A46" s="132"/>
      <c r="B46" s="138"/>
      <c r="C46" s="134"/>
      <c r="D46" s="135"/>
      <c r="E46" s="135"/>
      <c r="F46" s="141"/>
      <c r="G46" s="135"/>
      <c r="H46" s="135"/>
      <c r="I46" s="141"/>
      <c r="J46" s="141"/>
      <c r="K46" s="141"/>
      <c r="L46" s="136"/>
      <c r="M46" s="136"/>
      <c r="N46" s="136"/>
      <c r="O46" s="136"/>
      <c r="P46" s="136"/>
      <c r="Q46" s="136"/>
      <c r="R46" s="136"/>
      <c r="S46" s="136"/>
    </row>
    <row r="47" spans="1:19" s="137" customFormat="1" ht="37.5" customHeight="1" thickBot="1" x14ac:dyDescent="0.3">
      <c r="A47" s="132"/>
      <c r="B47" s="138"/>
      <c r="C47" s="139" t="s">
        <v>77</v>
      </c>
      <c r="D47" s="145" t="s">
        <v>78</v>
      </c>
      <c r="E47" s="146" t="s">
        <v>79</v>
      </c>
      <c r="F47" s="141"/>
      <c r="G47" s="145" t="s">
        <v>78</v>
      </c>
      <c r="H47" s="146" t="s">
        <v>79</v>
      </c>
      <c r="I47" s="136"/>
      <c r="J47" s="145" t="s">
        <v>78</v>
      </c>
      <c r="K47" s="146" t="s">
        <v>79</v>
      </c>
      <c r="L47" s="147"/>
      <c r="M47" s="145" t="s">
        <v>78</v>
      </c>
      <c r="N47" s="146" t="s">
        <v>79</v>
      </c>
      <c r="O47" s="136"/>
      <c r="P47" s="145" t="s">
        <v>78</v>
      </c>
      <c r="Q47" s="146" t="s">
        <v>79</v>
      </c>
      <c r="R47" s="136"/>
      <c r="S47" s="136"/>
    </row>
    <row r="48" spans="1:19" ht="15.75" thickBot="1" x14ac:dyDescent="0.3">
      <c r="A48" s="1"/>
      <c r="B48" s="148"/>
      <c r="C48" s="149"/>
      <c r="D48" s="150">
        <v>0</v>
      </c>
      <c r="E48" s="151">
        <v>0</v>
      </c>
      <c r="F48" s="141"/>
      <c r="G48" s="150">
        <v>0</v>
      </c>
      <c r="H48" s="151">
        <v>0</v>
      </c>
      <c r="I48" s="3"/>
      <c r="J48" s="150">
        <v>0</v>
      </c>
      <c r="K48" s="151">
        <v>0</v>
      </c>
      <c r="L48" s="144"/>
      <c r="M48" s="150">
        <v>0</v>
      </c>
      <c r="N48" s="151">
        <v>0</v>
      </c>
      <c r="O48" s="3"/>
      <c r="P48" s="150">
        <v>0</v>
      </c>
      <c r="Q48" s="151">
        <v>0</v>
      </c>
      <c r="R48" s="3"/>
      <c r="S48" s="3"/>
    </row>
    <row r="49" spans="1:19" x14ac:dyDescent="0.25">
      <c r="A49" s="1"/>
      <c r="B49" s="148"/>
      <c r="C49" s="134"/>
      <c r="D49" s="135"/>
      <c r="E49" s="135"/>
      <c r="F49" s="141"/>
      <c r="G49" s="135"/>
      <c r="H49" s="135"/>
      <c r="I49" s="141"/>
      <c r="J49" s="141"/>
      <c r="K49" s="141"/>
      <c r="L49" s="136"/>
      <c r="M49" s="3"/>
      <c r="N49" s="136"/>
      <c r="O49" s="136"/>
      <c r="P49" s="3"/>
      <c r="Q49" s="3"/>
      <c r="R49" s="3"/>
      <c r="S49" s="3"/>
    </row>
    <row r="50" spans="1:19" x14ac:dyDescent="0.25">
      <c r="A50" s="1"/>
      <c r="B50" s="148"/>
      <c r="C50" s="152" t="s">
        <v>80</v>
      </c>
      <c r="D50" s="153" t="s">
        <v>81</v>
      </c>
      <c r="E50" s="135"/>
      <c r="F50" s="3"/>
      <c r="G50" s="153" t="s">
        <v>82</v>
      </c>
      <c r="H50" s="3"/>
      <c r="I50" s="3"/>
      <c r="J50" s="153" t="s">
        <v>83</v>
      </c>
      <c r="K50" s="3"/>
      <c r="L50" s="154"/>
      <c r="M50" s="153" t="s">
        <v>84</v>
      </c>
      <c r="N50" s="154"/>
      <c r="O50" s="154"/>
      <c r="P50" s="153" t="s">
        <v>85</v>
      </c>
      <c r="Q50" s="3"/>
      <c r="R50" s="3"/>
      <c r="S50" s="3"/>
    </row>
    <row r="51" spans="1:19" x14ac:dyDescent="0.25">
      <c r="A51" s="1"/>
      <c r="B51" s="148"/>
      <c r="C51" s="155" t="s">
        <v>86</v>
      </c>
      <c r="D51" s="156"/>
      <c r="E51" s="135"/>
      <c r="F51" s="3"/>
      <c r="G51" s="156"/>
      <c r="H51" s="3"/>
      <c r="I51" s="3"/>
      <c r="J51" s="156"/>
      <c r="K51" s="3"/>
      <c r="L51" s="157"/>
      <c r="M51" s="156"/>
      <c r="N51" s="157"/>
      <c r="O51" s="157"/>
      <c r="P51" s="156"/>
      <c r="Q51" s="3"/>
      <c r="R51" s="3"/>
      <c r="S51" s="3"/>
    </row>
    <row r="52" spans="1:19" x14ac:dyDescent="0.25">
      <c r="A52" s="1"/>
      <c r="B52" s="148"/>
      <c r="C52" s="155" t="s">
        <v>87</v>
      </c>
      <c r="D52" s="156">
        <f>357.5+4189.1</f>
        <v>4546.6000000000004</v>
      </c>
      <c r="E52" s="135"/>
      <c r="F52" s="3"/>
      <c r="G52" s="156">
        <f>337.5+3289.1</f>
        <v>3626.6</v>
      </c>
      <c r="H52" s="3"/>
      <c r="I52" s="3"/>
      <c r="J52" s="156">
        <f>325.7+200</f>
        <v>525.70000000000005</v>
      </c>
      <c r="K52" s="3"/>
      <c r="L52" s="157"/>
      <c r="M52" s="156">
        <v>600</v>
      </c>
      <c r="N52" s="157"/>
      <c r="O52" s="157"/>
      <c r="P52" s="156">
        <v>600</v>
      </c>
      <c r="Q52" s="3"/>
      <c r="R52" s="3"/>
      <c r="S52" s="3"/>
    </row>
    <row r="53" spans="1:19" x14ac:dyDescent="0.25">
      <c r="A53" s="1"/>
      <c r="B53" s="148"/>
      <c r="C53" s="155" t="s">
        <v>88</v>
      </c>
      <c r="D53" s="156">
        <v>591.20000000000005</v>
      </c>
      <c r="E53" s="135"/>
      <c r="F53" s="3"/>
      <c r="G53" s="156">
        <v>1391.2</v>
      </c>
      <c r="H53" s="3"/>
      <c r="I53" s="3"/>
      <c r="J53" s="156">
        <v>590</v>
      </c>
      <c r="K53" s="3"/>
      <c r="L53" s="157"/>
      <c r="M53" s="156">
        <v>600</v>
      </c>
      <c r="N53" s="157"/>
      <c r="O53" s="157"/>
      <c r="P53" s="156">
        <v>600</v>
      </c>
      <c r="Q53" s="3"/>
      <c r="R53" s="3"/>
      <c r="S53" s="3"/>
    </row>
    <row r="54" spans="1:19" x14ac:dyDescent="0.25">
      <c r="A54" s="1"/>
      <c r="B54" s="148"/>
      <c r="C54" s="155" t="s">
        <v>89</v>
      </c>
      <c r="D54" s="156">
        <v>217.9</v>
      </c>
      <c r="E54" s="135"/>
      <c r="F54" s="3"/>
      <c r="G54" s="156">
        <v>157.9</v>
      </c>
      <c r="H54" s="3"/>
      <c r="I54" s="3"/>
      <c r="J54" s="156">
        <v>145</v>
      </c>
      <c r="K54" s="3"/>
      <c r="L54" s="157"/>
      <c r="M54" s="156">
        <v>100</v>
      </c>
      <c r="N54" s="157"/>
      <c r="O54" s="157"/>
      <c r="P54" s="156">
        <v>100</v>
      </c>
      <c r="Q54" s="3"/>
      <c r="R54" s="3"/>
      <c r="S54" s="3"/>
    </row>
    <row r="55" spans="1:19" x14ac:dyDescent="0.25">
      <c r="A55" s="1"/>
      <c r="B55" s="148"/>
      <c r="C55" s="158" t="s">
        <v>90</v>
      </c>
      <c r="D55" s="156">
        <v>710.6</v>
      </c>
      <c r="E55" s="135"/>
      <c r="F55" s="3"/>
      <c r="G55" s="156">
        <v>530.6</v>
      </c>
      <c r="H55" s="3"/>
      <c r="I55" s="3"/>
      <c r="J55" s="156">
        <v>270</v>
      </c>
      <c r="K55" s="3"/>
      <c r="L55" s="157"/>
      <c r="M55" s="156">
        <v>300</v>
      </c>
      <c r="N55" s="157"/>
      <c r="O55" s="157"/>
      <c r="P55" s="156">
        <v>300</v>
      </c>
      <c r="Q55" s="3"/>
      <c r="R55" s="3"/>
      <c r="S55" s="3"/>
    </row>
    <row r="56" spans="1:19" ht="10.5" customHeight="1" x14ac:dyDescent="0.25">
      <c r="A56" s="1"/>
      <c r="B56" s="148"/>
      <c r="C56" s="134"/>
      <c r="D56" s="135"/>
      <c r="E56" s="13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1"/>
      <c r="B57" s="148"/>
      <c r="C57" s="152" t="s">
        <v>112</v>
      </c>
      <c r="D57" s="153" t="s">
        <v>81</v>
      </c>
      <c r="E57" s="135"/>
      <c r="F57" s="141"/>
      <c r="G57" s="153" t="s">
        <v>92</v>
      </c>
      <c r="H57" s="135"/>
      <c r="I57" s="141"/>
      <c r="J57" s="153" t="s">
        <v>83</v>
      </c>
      <c r="K57" s="141"/>
      <c r="L57" s="3"/>
      <c r="M57" s="153" t="s">
        <v>84</v>
      </c>
      <c r="N57" s="154"/>
      <c r="O57" s="154"/>
      <c r="P57" s="153" t="s">
        <v>85</v>
      </c>
      <c r="Q57" s="3"/>
      <c r="R57" s="3"/>
      <c r="S57" s="3"/>
    </row>
    <row r="58" spans="1:19" x14ac:dyDescent="0.25">
      <c r="A58" s="1"/>
      <c r="B58" s="148"/>
      <c r="C58" s="364" t="s">
        <v>91</v>
      </c>
      <c r="D58" s="159">
        <v>89.2</v>
      </c>
      <c r="E58" s="135"/>
      <c r="F58" s="141"/>
      <c r="G58" s="159">
        <v>88</v>
      </c>
      <c r="H58" s="135"/>
      <c r="I58" s="141"/>
      <c r="J58" s="159">
        <v>90</v>
      </c>
      <c r="K58" s="141"/>
      <c r="L58" s="3"/>
      <c r="M58" s="159">
        <v>90</v>
      </c>
      <c r="N58" s="3"/>
      <c r="O58" s="3"/>
      <c r="P58" s="159">
        <v>90</v>
      </c>
      <c r="Q58" s="3"/>
      <c r="R58" s="3"/>
      <c r="S58" s="3"/>
    </row>
    <row r="59" spans="1:19" x14ac:dyDescent="0.25">
      <c r="A59" s="1"/>
      <c r="B59" s="148"/>
      <c r="C59" s="365" t="s">
        <v>113</v>
      </c>
      <c r="D59" s="159"/>
      <c r="E59" s="135"/>
      <c r="F59" s="141"/>
      <c r="G59" s="159"/>
      <c r="H59" s="135"/>
      <c r="I59" s="141"/>
      <c r="J59" s="159">
        <v>19</v>
      </c>
      <c r="K59" s="141"/>
      <c r="L59" s="3"/>
      <c r="M59" s="159">
        <v>19</v>
      </c>
      <c r="N59" s="3"/>
      <c r="O59" s="3"/>
      <c r="P59" s="159">
        <v>19</v>
      </c>
      <c r="Q59" s="3"/>
      <c r="R59" s="3"/>
      <c r="S59" s="3"/>
    </row>
    <row r="60" spans="1:19" s="136" customFormat="1" x14ac:dyDescent="0.25">
      <c r="A60" s="132"/>
      <c r="B60" s="148"/>
      <c r="C60" s="366"/>
      <c r="D60" s="367"/>
      <c r="E60" s="144"/>
      <c r="F60" s="135"/>
      <c r="G60" s="141"/>
      <c r="H60" s="144"/>
      <c r="I60" s="141"/>
      <c r="K60" s="144"/>
      <c r="N60" s="144"/>
    </row>
    <row r="61" spans="1:19" s="3" customFormat="1" x14ac:dyDescent="0.25">
      <c r="A61" s="1"/>
      <c r="B61" s="148"/>
      <c r="C61" s="368" t="s">
        <v>114</v>
      </c>
      <c r="D61" s="153" t="s">
        <v>81</v>
      </c>
      <c r="E61" s="144"/>
      <c r="F61" s="135"/>
      <c r="G61" s="153" t="s">
        <v>92</v>
      </c>
      <c r="H61" s="135"/>
      <c r="I61" s="141"/>
      <c r="J61" s="153" t="s">
        <v>83</v>
      </c>
      <c r="K61" s="141"/>
      <c r="M61" s="153" t="s">
        <v>84</v>
      </c>
      <c r="N61" s="154"/>
      <c r="O61" s="154"/>
      <c r="P61" s="153" t="s">
        <v>85</v>
      </c>
    </row>
    <row r="62" spans="1:19" s="3" customFormat="1" x14ac:dyDescent="0.25">
      <c r="A62" s="1"/>
      <c r="B62" s="148"/>
      <c r="C62" s="369" t="s">
        <v>115</v>
      </c>
      <c r="D62" s="370">
        <v>0</v>
      </c>
      <c r="E62" s="144"/>
      <c r="F62" s="135"/>
      <c r="G62" s="370">
        <v>0</v>
      </c>
      <c r="H62" s="144"/>
      <c r="I62" s="141"/>
      <c r="J62" s="475">
        <f>705+86.88+5524.26</f>
        <v>6316.14</v>
      </c>
      <c r="K62" s="144"/>
      <c r="M62" s="370">
        <v>6565.24</v>
      </c>
      <c r="N62" s="144"/>
      <c r="P62" s="370">
        <v>6565.24</v>
      </c>
    </row>
    <row r="63" spans="1:19" s="3" customFormat="1" x14ac:dyDescent="0.25">
      <c r="A63" s="1"/>
      <c r="B63" s="148"/>
      <c r="C63" s="369" t="s">
        <v>116</v>
      </c>
      <c r="D63" s="370">
        <v>0</v>
      </c>
      <c r="E63" s="144"/>
      <c r="F63" s="135"/>
      <c r="G63" s="370">
        <v>0</v>
      </c>
      <c r="H63" s="144"/>
      <c r="I63" s="141"/>
      <c r="J63" s="475">
        <v>2350.7559999999999</v>
      </c>
      <c r="K63" s="144"/>
      <c r="M63" s="370">
        <f>M62*33.8%</f>
        <v>2219.0511199999996</v>
      </c>
      <c r="N63" s="144"/>
      <c r="P63" s="370">
        <f>P62*33.8%</f>
        <v>2219.0511199999996</v>
      </c>
    </row>
    <row r="64" spans="1:19" s="3" customFormat="1" x14ac:dyDescent="0.25">
      <c r="A64" s="1"/>
      <c r="B64" s="148"/>
      <c r="C64" s="369" t="s">
        <v>117</v>
      </c>
      <c r="D64" s="370">
        <v>0</v>
      </c>
      <c r="E64" s="144"/>
      <c r="F64" s="135"/>
      <c r="G64" s="370">
        <v>0</v>
      </c>
      <c r="H64" s="144"/>
      <c r="I64" s="141"/>
      <c r="J64" s="475">
        <v>52.8</v>
      </c>
      <c r="K64" s="144"/>
      <c r="M64" s="370">
        <v>60</v>
      </c>
      <c r="N64" s="144"/>
      <c r="P64" s="370">
        <v>60</v>
      </c>
    </row>
    <row r="65" spans="1:19" s="3" customFormat="1" x14ac:dyDescent="0.25">
      <c r="A65" s="1"/>
      <c r="B65" s="148"/>
      <c r="C65" s="369" t="s">
        <v>118</v>
      </c>
      <c r="D65" s="370">
        <v>0</v>
      </c>
      <c r="E65" s="144"/>
      <c r="F65" s="135"/>
      <c r="G65" s="370">
        <v>0</v>
      </c>
      <c r="H65" s="144"/>
      <c r="I65" s="141"/>
      <c r="J65" s="475">
        <v>63.689</v>
      </c>
      <c r="K65" s="144"/>
      <c r="M65" s="370">
        <v>65.650000000000006</v>
      </c>
      <c r="N65" s="144"/>
      <c r="P65" s="370">
        <v>65.650000000000006</v>
      </c>
    </row>
    <row r="66" spans="1:19" s="3" customFormat="1" x14ac:dyDescent="0.25">
      <c r="A66" s="1"/>
      <c r="B66" s="148"/>
      <c r="C66" s="369" t="s">
        <v>119</v>
      </c>
      <c r="D66" s="371">
        <f>SUM(D67,D68,D69,D70)</f>
        <v>0</v>
      </c>
      <c r="E66" s="144"/>
      <c r="F66" s="135"/>
      <c r="G66" s="371">
        <f>SUM(G67:G70)</f>
        <v>0</v>
      </c>
      <c r="H66" s="144"/>
      <c r="I66" s="141"/>
      <c r="J66" s="371">
        <f>SUM(J67:J70)</f>
        <v>1002.354</v>
      </c>
      <c r="K66" s="144"/>
      <c r="M66" s="371">
        <f>SUM(M67:M70)</f>
        <v>1050</v>
      </c>
      <c r="N66" s="144"/>
      <c r="P66" s="371">
        <f>SUM(P67:P70)</f>
        <v>1050</v>
      </c>
    </row>
    <row r="67" spans="1:19" s="3" customFormat="1" x14ac:dyDescent="0.25">
      <c r="A67" s="1"/>
      <c r="B67" s="148"/>
      <c r="C67" s="372" t="s">
        <v>120</v>
      </c>
      <c r="D67" s="370">
        <v>0</v>
      </c>
      <c r="E67" s="144"/>
      <c r="F67" s="135"/>
      <c r="G67" s="370">
        <v>0</v>
      </c>
      <c r="H67" s="144"/>
      <c r="I67" s="141"/>
      <c r="J67" s="475">
        <v>400</v>
      </c>
      <c r="K67" s="144"/>
      <c r="M67" s="370">
        <v>400</v>
      </c>
      <c r="N67" s="144"/>
      <c r="P67" s="370">
        <v>400</v>
      </c>
    </row>
    <row r="68" spans="1:19" s="3" customFormat="1" x14ac:dyDescent="0.25">
      <c r="A68" s="1"/>
      <c r="B68" s="148"/>
      <c r="C68" s="372" t="s">
        <v>121</v>
      </c>
      <c r="D68" s="370">
        <v>0</v>
      </c>
      <c r="E68" s="144"/>
      <c r="F68" s="135"/>
      <c r="G68" s="370">
        <v>0</v>
      </c>
      <c r="H68" s="144"/>
      <c r="I68" s="141"/>
      <c r="J68" s="475">
        <v>150</v>
      </c>
      <c r="K68" s="144"/>
      <c r="M68" s="370">
        <v>150</v>
      </c>
      <c r="N68" s="144"/>
      <c r="P68" s="370">
        <v>150</v>
      </c>
    </row>
    <row r="69" spans="1:19" s="3" customFormat="1" x14ac:dyDescent="0.25">
      <c r="A69" s="1"/>
      <c r="B69" s="148"/>
      <c r="C69" s="372" t="s">
        <v>122</v>
      </c>
      <c r="D69" s="370">
        <v>0</v>
      </c>
      <c r="E69" s="144"/>
      <c r="F69" s="135"/>
      <c r="G69" s="370">
        <v>0</v>
      </c>
      <c r="H69" s="144"/>
      <c r="I69" s="141"/>
      <c r="J69" s="475">
        <v>100</v>
      </c>
      <c r="K69" s="144"/>
      <c r="M69" s="370">
        <v>100</v>
      </c>
      <c r="N69" s="144"/>
      <c r="P69" s="370">
        <v>100</v>
      </c>
    </row>
    <row r="70" spans="1:19" s="3" customFormat="1" x14ac:dyDescent="0.25">
      <c r="A70" s="1"/>
      <c r="B70" s="148"/>
      <c r="C70" s="372" t="s">
        <v>123</v>
      </c>
      <c r="D70" s="370">
        <v>0</v>
      </c>
      <c r="E70" s="144"/>
      <c r="F70" s="135"/>
      <c r="G70" s="370">
        <v>0</v>
      </c>
      <c r="H70" s="144"/>
      <c r="I70" s="141"/>
      <c r="J70" s="475">
        <v>352.35399999999998</v>
      </c>
      <c r="K70" s="144"/>
      <c r="M70" s="370">
        <v>400</v>
      </c>
      <c r="N70" s="144"/>
      <c r="P70" s="370">
        <v>400</v>
      </c>
    </row>
    <row r="71" spans="1:19" s="3" customFormat="1" x14ac:dyDescent="0.25">
      <c r="A71" s="1"/>
      <c r="B71" s="148"/>
      <c r="C71" s="134" t="s">
        <v>124</v>
      </c>
      <c r="D71" s="135">
        <f>SUM(D62:D66)</f>
        <v>0</v>
      </c>
      <c r="E71" s="144"/>
      <c r="F71" s="135"/>
      <c r="G71" s="135">
        <f>SUM(G62:G66)</f>
        <v>0</v>
      </c>
      <c r="H71" s="144"/>
      <c r="I71" s="141"/>
      <c r="J71" s="135">
        <f>SUM(J62:J66)</f>
        <v>9785.7389999999996</v>
      </c>
      <c r="K71" s="144"/>
      <c r="M71" s="135">
        <f>SUM(M62:M66)</f>
        <v>9959.9411199999995</v>
      </c>
      <c r="N71" s="144"/>
      <c r="P71" s="135">
        <f>SUM(P62:P66)</f>
        <v>9959.9411199999995</v>
      </c>
    </row>
    <row r="72" spans="1:19" s="3" customFormat="1" x14ac:dyDescent="0.25">
      <c r="A72" s="1"/>
      <c r="B72" s="148"/>
      <c r="C72" s="134"/>
      <c r="D72" s="135"/>
      <c r="E72" s="135"/>
      <c r="F72" s="141"/>
      <c r="G72" s="135"/>
      <c r="H72" s="135"/>
      <c r="I72" s="141"/>
      <c r="J72" s="141"/>
      <c r="K72" s="141"/>
    </row>
    <row r="73" spans="1:19" x14ac:dyDescent="0.25">
      <c r="A73" s="1"/>
      <c r="B73" s="160" t="s">
        <v>93</v>
      </c>
      <c r="C73" s="161"/>
      <c r="D73" s="162"/>
      <c r="E73" s="162"/>
      <c r="F73" s="162"/>
      <c r="G73" s="162"/>
      <c r="H73" s="162"/>
      <c r="I73" s="162"/>
      <c r="J73" s="162"/>
      <c r="K73" s="162"/>
      <c r="L73" s="163"/>
      <c r="M73" s="163"/>
      <c r="N73" s="163"/>
      <c r="O73" s="163"/>
      <c r="P73" s="163"/>
      <c r="Q73" s="163"/>
      <c r="R73" s="164"/>
      <c r="S73" s="3"/>
    </row>
    <row r="74" spans="1:19" x14ac:dyDescent="0.25">
      <c r="A74" s="1"/>
      <c r="B74" s="165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66"/>
      <c r="S74" s="3"/>
    </row>
    <row r="75" spans="1:19" x14ac:dyDescent="0.25">
      <c r="A75" s="1"/>
      <c r="B75" s="167"/>
      <c r="C75" s="168"/>
      <c r="D75" s="168"/>
      <c r="E75" s="168"/>
      <c r="F75" s="168"/>
      <c r="G75" s="168"/>
      <c r="H75" s="168"/>
      <c r="I75" s="168"/>
      <c r="J75" s="168"/>
      <c r="K75" s="168"/>
      <c r="L75" s="137"/>
      <c r="N75" s="137"/>
      <c r="O75" s="137"/>
      <c r="P75" s="137"/>
      <c r="Q75" s="137"/>
      <c r="R75" s="166"/>
      <c r="S75" s="3"/>
    </row>
    <row r="76" spans="1:19" x14ac:dyDescent="0.25">
      <c r="A76" s="1"/>
      <c r="B76" s="167"/>
      <c r="C76" s="168"/>
      <c r="D76" s="168"/>
      <c r="E76" s="168"/>
      <c r="F76" s="168"/>
      <c r="G76" s="168"/>
      <c r="H76" s="168"/>
      <c r="I76" s="168"/>
      <c r="J76" s="168"/>
      <c r="K76" s="168"/>
      <c r="L76" s="137"/>
      <c r="M76" s="137"/>
      <c r="N76" s="137"/>
      <c r="O76" s="137"/>
      <c r="P76" s="137"/>
      <c r="Q76" s="137"/>
      <c r="R76" s="166"/>
      <c r="S76" s="3"/>
    </row>
    <row r="77" spans="1:19" x14ac:dyDescent="0.25">
      <c r="A77" s="1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137"/>
      <c r="M77" s="137"/>
      <c r="N77" s="137"/>
      <c r="O77" s="137"/>
      <c r="P77" s="137"/>
      <c r="Q77" s="137"/>
      <c r="R77" s="166"/>
      <c r="S77" s="3"/>
    </row>
    <row r="78" spans="1:19" x14ac:dyDescent="0.25">
      <c r="A78" s="1"/>
      <c r="B78" s="167"/>
      <c r="C78" s="168"/>
      <c r="D78" s="168"/>
      <c r="E78" s="168"/>
      <c r="F78" s="168"/>
      <c r="G78" s="168"/>
      <c r="H78" s="168"/>
      <c r="I78" s="168"/>
      <c r="J78" s="168"/>
      <c r="K78" s="168"/>
      <c r="L78" s="137"/>
      <c r="M78" s="137"/>
      <c r="N78" s="137"/>
      <c r="O78" s="137"/>
      <c r="P78" s="137"/>
      <c r="Q78" s="137"/>
      <c r="R78" s="166"/>
      <c r="S78" s="3"/>
    </row>
    <row r="79" spans="1:19" x14ac:dyDescent="0.25">
      <c r="A79" s="1"/>
      <c r="B79" s="169"/>
      <c r="C79" s="170"/>
      <c r="D79" s="171"/>
      <c r="E79" s="171"/>
      <c r="F79" s="171"/>
      <c r="G79" s="171"/>
      <c r="H79" s="171"/>
      <c r="I79" s="171"/>
      <c r="J79" s="171"/>
      <c r="K79" s="171"/>
      <c r="L79" s="137"/>
      <c r="M79" s="137"/>
      <c r="N79" s="137"/>
      <c r="O79" s="137"/>
      <c r="P79" s="137"/>
      <c r="Q79" s="137"/>
      <c r="R79" s="166"/>
      <c r="S79" s="3"/>
    </row>
    <row r="80" spans="1:19" x14ac:dyDescent="0.25">
      <c r="A80" s="1"/>
      <c r="B80" s="172"/>
      <c r="C80" s="173"/>
      <c r="D80" s="171"/>
      <c r="E80" s="171"/>
      <c r="F80" s="171"/>
      <c r="G80" s="171"/>
      <c r="H80" s="171"/>
      <c r="I80" s="171"/>
      <c r="J80" s="171"/>
      <c r="K80" s="171"/>
      <c r="L80" s="137"/>
      <c r="M80" s="137"/>
      <c r="N80" s="137"/>
      <c r="O80" s="137"/>
      <c r="P80" s="137"/>
      <c r="Q80" s="137"/>
      <c r="R80" s="166"/>
      <c r="S80" s="3"/>
    </row>
    <row r="81" spans="1:19" x14ac:dyDescent="0.25">
      <c r="A81" s="1"/>
      <c r="B81" s="169"/>
      <c r="C81" s="174"/>
      <c r="D81" s="171"/>
      <c r="E81" s="171"/>
      <c r="F81" s="171"/>
      <c r="G81" s="171"/>
      <c r="H81" s="171"/>
      <c r="I81" s="171"/>
      <c r="J81" s="171"/>
      <c r="K81" s="171"/>
      <c r="L81" s="137"/>
      <c r="M81" s="137"/>
      <c r="N81" s="137"/>
      <c r="O81" s="137"/>
      <c r="P81" s="137"/>
      <c r="Q81" s="137"/>
      <c r="R81" s="166"/>
      <c r="S81" s="3"/>
    </row>
    <row r="82" spans="1:19" x14ac:dyDescent="0.25">
      <c r="A82" s="1"/>
      <c r="B82" s="169"/>
      <c r="C82" s="174"/>
      <c r="D82" s="171"/>
      <c r="E82" s="171"/>
      <c r="F82" s="171"/>
      <c r="G82" s="171"/>
      <c r="H82" s="171"/>
      <c r="I82" s="171"/>
      <c r="J82" s="171"/>
      <c r="K82" s="171"/>
      <c r="L82" s="137"/>
      <c r="M82" s="137"/>
      <c r="N82" s="137"/>
      <c r="O82" s="137"/>
      <c r="P82" s="137"/>
      <c r="Q82" s="137"/>
      <c r="R82" s="166"/>
      <c r="S82" s="3"/>
    </row>
    <row r="83" spans="1:19" x14ac:dyDescent="0.25">
      <c r="A83" s="1"/>
      <c r="B83" s="175"/>
      <c r="C83" s="176"/>
      <c r="D83" s="177"/>
      <c r="E83" s="177"/>
      <c r="F83" s="177"/>
      <c r="G83" s="177"/>
      <c r="H83" s="177"/>
      <c r="I83" s="177"/>
      <c r="J83" s="177"/>
      <c r="K83" s="177"/>
      <c r="L83" s="178"/>
      <c r="M83" s="178"/>
      <c r="N83" s="178"/>
      <c r="O83" s="178"/>
      <c r="P83" s="178"/>
      <c r="Q83" s="178"/>
      <c r="R83" s="179"/>
      <c r="S83" s="3"/>
    </row>
    <row r="84" spans="1:19" x14ac:dyDescent="0.25">
      <c r="A84" s="132"/>
      <c r="B84" s="180"/>
      <c r="C84" s="181"/>
      <c r="D84" s="182"/>
      <c r="E84" s="182"/>
      <c r="F84" s="182"/>
      <c r="G84" s="182"/>
      <c r="H84" s="182"/>
      <c r="I84" s="182"/>
      <c r="J84" s="182"/>
      <c r="K84" s="182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1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1"/>
      <c r="B86" s="183" t="s">
        <v>94</v>
      </c>
      <c r="C86" s="184">
        <v>45919</v>
      </c>
      <c r="D86" s="171"/>
      <c r="E86" s="183"/>
      <c r="F86" s="183" t="s">
        <v>95</v>
      </c>
      <c r="G86" s="373" t="s">
        <v>199</v>
      </c>
      <c r="H86" s="183"/>
      <c r="I86" s="183"/>
      <c r="J86" s="183"/>
      <c r="K86" s="183"/>
      <c r="L86" s="3"/>
      <c r="M86" s="3"/>
      <c r="N86" s="3"/>
      <c r="O86" s="3"/>
      <c r="P86" s="3"/>
      <c r="Q86" s="3"/>
      <c r="R86" s="3"/>
      <c r="S86" s="3"/>
    </row>
    <row r="87" spans="1:19" ht="7.5" customHeight="1" x14ac:dyDescent="0.25">
      <c r="A87" s="1"/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1"/>
      <c r="B88" s="183"/>
      <c r="C88" s="183"/>
      <c r="D88" s="186"/>
      <c r="E88" s="183"/>
      <c r="F88" s="183" t="s">
        <v>97</v>
      </c>
      <c r="G88" s="187"/>
      <c r="H88" s="183"/>
      <c r="I88" s="183"/>
      <c r="J88" s="183"/>
      <c r="K88" s="183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1"/>
      <c r="B89" s="183"/>
      <c r="C89" s="183"/>
      <c r="D89" s="186"/>
      <c r="E89" s="183"/>
      <c r="F89" s="183"/>
      <c r="G89" s="187"/>
      <c r="H89" s="183"/>
      <c r="I89" s="183"/>
      <c r="J89" s="183"/>
      <c r="K89" s="183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1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132"/>
      <c r="B91" s="180"/>
      <c r="C91" s="181"/>
      <c r="D91" s="182"/>
      <c r="E91" s="182"/>
      <c r="F91" s="182"/>
      <c r="G91" s="182"/>
      <c r="H91" s="182"/>
      <c r="I91" s="182"/>
      <c r="J91" s="182"/>
      <c r="K91" s="182"/>
      <c r="L91" s="3"/>
      <c r="M91" s="3"/>
      <c r="N91" s="3"/>
      <c r="O91" s="3"/>
      <c r="P91" s="3"/>
      <c r="Q91" s="3"/>
      <c r="R91" s="3"/>
      <c r="S91" s="3"/>
    </row>
    <row r="92" spans="1:19" hidden="1" x14ac:dyDescent="0.25"/>
    <row r="93" spans="1:19" hidden="1" x14ac:dyDescent="0.25"/>
    <row r="94" spans="1:19" hidden="1" x14ac:dyDescent="0.25"/>
    <row r="95" spans="1:19" hidden="1" x14ac:dyDescent="0.25"/>
    <row r="96" spans="1:1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</sheetData>
  <mergeCells count="58">
    <mergeCell ref="C47:C48"/>
    <mergeCell ref="D73:K73"/>
    <mergeCell ref="B75:K75"/>
    <mergeCell ref="B76:K76"/>
    <mergeCell ref="B77:K77"/>
    <mergeCell ref="B78:K78"/>
    <mergeCell ref="N27:N28"/>
    <mergeCell ref="O27:O28"/>
    <mergeCell ref="P27:P28"/>
    <mergeCell ref="Q27:Q28"/>
    <mergeCell ref="R27:R28"/>
    <mergeCell ref="C44:C45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N13:N14"/>
    <mergeCell ref="O13:O14"/>
    <mergeCell ref="P13:P14"/>
    <mergeCell ref="Q13:Q14"/>
    <mergeCell ref="R13:R14"/>
    <mergeCell ref="D26:F26"/>
    <mergeCell ref="G26:I26"/>
    <mergeCell ref="J26:L26"/>
    <mergeCell ref="M26:O26"/>
    <mergeCell ref="P26:R2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123"/>
  <sheetViews>
    <sheetView showGridLines="0" zoomScale="109" zoomScaleNormal="109" zoomScaleSheetLayoutView="80" workbookViewId="0">
      <selection activeCell="J32" sqref="J3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35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3"/>
      <c r="B1" s="3"/>
      <c r="C1" s="3"/>
      <c r="D1" s="3"/>
      <c r="E1" s="3"/>
      <c r="F1" s="3"/>
      <c r="G1" s="18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3"/>
      <c r="B2" s="190" t="s">
        <v>0</v>
      </c>
      <c r="C2" s="3"/>
      <c r="D2" s="3"/>
      <c r="E2" s="3"/>
      <c r="F2" s="3"/>
      <c r="G2" s="18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3"/>
      <c r="B3" s="3"/>
      <c r="C3" s="3"/>
      <c r="D3" s="3"/>
      <c r="E3" s="3"/>
      <c r="F3" s="3"/>
      <c r="G3" s="18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3"/>
      <c r="B4" s="3" t="s">
        <v>1</v>
      </c>
      <c r="C4" s="3"/>
      <c r="D4" s="191" t="s">
        <v>200</v>
      </c>
      <c r="E4" s="191"/>
      <c r="F4" s="191"/>
      <c r="G4" s="191"/>
      <c r="H4" s="191"/>
      <c r="I4" s="191"/>
      <c r="J4" s="191"/>
      <c r="K4" s="191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3"/>
      <c r="B5" s="3"/>
      <c r="C5" s="3"/>
      <c r="D5" s="192"/>
      <c r="E5" s="192"/>
      <c r="F5" s="192"/>
      <c r="G5" s="192"/>
      <c r="H5" s="192"/>
      <c r="I5" s="192"/>
      <c r="J5" s="192"/>
      <c r="K5" s="192"/>
      <c r="L5" s="3"/>
      <c r="M5" s="3"/>
      <c r="N5" s="3"/>
      <c r="O5" s="3"/>
      <c r="P5" s="3"/>
      <c r="Q5" s="3"/>
      <c r="R5" s="3"/>
      <c r="S5" s="3"/>
    </row>
    <row r="6" spans="1:19" x14ac:dyDescent="0.25">
      <c r="A6" s="3"/>
      <c r="B6" s="3" t="s">
        <v>3</v>
      </c>
      <c r="C6" s="3"/>
      <c r="D6" s="193" t="s">
        <v>201</v>
      </c>
      <c r="E6" s="192"/>
      <c r="F6" s="192"/>
      <c r="G6" s="192"/>
      <c r="H6" s="192"/>
      <c r="I6" s="192"/>
      <c r="J6" s="192"/>
      <c r="K6" s="192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3"/>
      <c r="B7" s="3"/>
      <c r="C7" s="3"/>
      <c r="D7" s="192"/>
      <c r="E7" s="192"/>
      <c r="F7" s="192"/>
      <c r="G7" s="192"/>
      <c r="H7" s="192"/>
      <c r="I7" s="192"/>
      <c r="J7" s="192"/>
      <c r="K7" s="192"/>
      <c r="L7" s="3"/>
      <c r="M7" s="3"/>
      <c r="N7" s="3"/>
      <c r="O7" s="3"/>
      <c r="P7" s="3"/>
      <c r="Q7" s="3"/>
      <c r="R7" s="3"/>
      <c r="S7" s="3"/>
    </row>
    <row r="8" spans="1:19" x14ac:dyDescent="0.25">
      <c r="A8" s="3"/>
      <c r="B8" s="3" t="s">
        <v>5</v>
      </c>
      <c r="C8" s="3"/>
      <c r="D8" s="194" t="s">
        <v>202</v>
      </c>
      <c r="E8" s="194"/>
      <c r="F8" s="194"/>
      <c r="G8" s="194"/>
      <c r="H8" s="194"/>
      <c r="I8" s="194"/>
      <c r="J8" s="194"/>
      <c r="K8" s="194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3"/>
      <c r="B9" s="3"/>
      <c r="C9" s="3"/>
      <c r="D9" s="3"/>
      <c r="E9" s="3"/>
      <c r="F9" s="3"/>
      <c r="G9" s="18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3"/>
      <c r="B10" s="195" t="s">
        <v>7</v>
      </c>
      <c r="C10" s="196" t="s">
        <v>8</v>
      </c>
      <c r="D10" s="197" t="s">
        <v>9</v>
      </c>
      <c r="E10" s="197"/>
      <c r="F10" s="198"/>
      <c r="G10" s="197" t="s">
        <v>10</v>
      </c>
      <c r="H10" s="197"/>
      <c r="I10" s="199"/>
      <c r="J10" s="200" t="s">
        <v>11</v>
      </c>
      <c r="K10" s="197"/>
      <c r="L10" s="198"/>
      <c r="M10" s="201" t="s">
        <v>12</v>
      </c>
      <c r="N10" s="197"/>
      <c r="O10" s="198"/>
      <c r="P10" s="197" t="s">
        <v>13</v>
      </c>
      <c r="Q10" s="197"/>
      <c r="R10" s="198"/>
      <c r="S10" s="3"/>
    </row>
    <row r="11" spans="1:19" ht="30.75" customHeight="1" thickBot="1" x14ac:dyDescent="0.3">
      <c r="A11" s="3"/>
      <c r="B11" s="202"/>
      <c r="C11" s="203"/>
      <c r="D11" s="204" t="s">
        <v>14</v>
      </c>
      <c r="E11" s="205" t="s">
        <v>15</v>
      </c>
      <c r="F11" s="205" t="s">
        <v>16</v>
      </c>
      <c r="G11" s="204" t="s">
        <v>14</v>
      </c>
      <c r="H11" s="205" t="s">
        <v>15</v>
      </c>
      <c r="I11" s="206" t="s">
        <v>16</v>
      </c>
      <c r="J11" s="206" t="s">
        <v>14</v>
      </c>
      <c r="K11" s="205" t="s">
        <v>15</v>
      </c>
      <c r="L11" s="205" t="s">
        <v>16</v>
      </c>
      <c r="M11" s="207" t="s">
        <v>14</v>
      </c>
      <c r="N11" s="205" t="s">
        <v>15</v>
      </c>
      <c r="O11" s="205" t="s">
        <v>16</v>
      </c>
      <c r="P11" s="204" t="s">
        <v>14</v>
      </c>
      <c r="Q11" s="205" t="s">
        <v>15</v>
      </c>
      <c r="R11" s="205" t="s">
        <v>16</v>
      </c>
      <c r="S11" s="3"/>
    </row>
    <row r="12" spans="1:19" ht="15.75" customHeight="1" thickBot="1" x14ac:dyDescent="0.3">
      <c r="A12" s="3"/>
      <c r="B12" s="208"/>
      <c r="C12" s="209" t="s">
        <v>17</v>
      </c>
      <c r="D12" s="210"/>
      <c r="E12" s="210"/>
      <c r="F12" s="211"/>
      <c r="G12" s="210"/>
      <c r="H12" s="210"/>
      <c r="I12" s="210"/>
      <c r="J12" s="212"/>
      <c r="K12" s="210"/>
      <c r="L12" s="211"/>
      <c r="M12" s="210"/>
      <c r="N12" s="210"/>
      <c r="O12" s="211"/>
      <c r="P12" s="210"/>
      <c r="Q12" s="210"/>
      <c r="R12" s="211"/>
      <c r="S12" s="3"/>
    </row>
    <row r="13" spans="1:19" ht="15.75" customHeight="1" x14ac:dyDescent="0.25">
      <c r="A13" s="3"/>
      <c r="B13" s="213" t="s">
        <v>7</v>
      </c>
      <c r="C13" s="214" t="s">
        <v>8</v>
      </c>
      <c r="D13" s="215" t="s">
        <v>18</v>
      </c>
      <c r="E13" s="216" t="s">
        <v>19</v>
      </c>
      <c r="F13" s="217" t="s">
        <v>17</v>
      </c>
      <c r="G13" s="218" t="s">
        <v>18</v>
      </c>
      <c r="H13" s="216" t="s">
        <v>19</v>
      </c>
      <c r="I13" s="219" t="s">
        <v>17</v>
      </c>
      <c r="J13" s="215" t="s">
        <v>18</v>
      </c>
      <c r="K13" s="216" t="s">
        <v>19</v>
      </c>
      <c r="L13" s="217" t="s">
        <v>17</v>
      </c>
      <c r="M13" s="220" t="s">
        <v>18</v>
      </c>
      <c r="N13" s="216" t="s">
        <v>19</v>
      </c>
      <c r="O13" s="217" t="s">
        <v>17</v>
      </c>
      <c r="P13" s="218" t="s">
        <v>18</v>
      </c>
      <c r="Q13" s="216" t="s">
        <v>19</v>
      </c>
      <c r="R13" s="217" t="s">
        <v>17</v>
      </c>
      <c r="S13" s="3"/>
    </row>
    <row r="14" spans="1:19" ht="15.75" thickBot="1" x14ac:dyDescent="0.3">
      <c r="A14" s="3"/>
      <c r="B14" s="221"/>
      <c r="C14" s="222"/>
      <c r="D14" s="223"/>
      <c r="E14" s="224"/>
      <c r="F14" s="225"/>
      <c r="G14" s="226"/>
      <c r="H14" s="224"/>
      <c r="I14" s="227"/>
      <c r="J14" s="223"/>
      <c r="K14" s="224"/>
      <c r="L14" s="225"/>
      <c r="M14" s="228"/>
      <c r="N14" s="224"/>
      <c r="O14" s="225"/>
      <c r="P14" s="226"/>
      <c r="Q14" s="224"/>
      <c r="R14" s="225"/>
      <c r="S14" s="3"/>
    </row>
    <row r="15" spans="1:19" x14ac:dyDescent="0.25">
      <c r="A15" s="3"/>
      <c r="B15" s="229" t="s">
        <v>20</v>
      </c>
      <c r="C15" s="230" t="s">
        <v>21</v>
      </c>
      <c r="D15" s="234">
        <v>2300.183</v>
      </c>
      <c r="E15" s="232">
        <v>75.8</v>
      </c>
      <c r="F15" s="233">
        <f>E15+D15</f>
        <v>2375.9830000000002</v>
      </c>
      <c r="G15" s="234">
        <f>'[17]NR 2026'!M15</f>
        <v>2500</v>
      </c>
      <c r="H15" s="232">
        <v>100</v>
      </c>
      <c r="I15" s="235">
        <f t="shared" ref="I15:I24" si="0">G15+H15</f>
        <v>2600</v>
      </c>
      <c r="J15" s="236">
        <v>2500</v>
      </c>
      <c r="K15" s="237">
        <v>100</v>
      </c>
      <c r="L15" s="238">
        <f>J15+K15</f>
        <v>2600</v>
      </c>
      <c r="M15" s="239">
        <v>2500</v>
      </c>
      <c r="N15" s="232">
        <v>100</v>
      </c>
      <c r="O15" s="233">
        <f>M15+N15</f>
        <v>2600</v>
      </c>
      <c r="P15" s="234">
        <v>2500</v>
      </c>
      <c r="Q15" s="232">
        <v>100</v>
      </c>
      <c r="R15" s="233">
        <f>P15+Q15</f>
        <v>2600</v>
      </c>
      <c r="S15" s="3"/>
    </row>
    <row r="16" spans="1:19" x14ac:dyDescent="0.25">
      <c r="A16" s="3"/>
      <c r="B16" s="240" t="s">
        <v>22</v>
      </c>
      <c r="C16" s="241" t="s">
        <v>23</v>
      </c>
      <c r="D16" s="234">
        <v>2093</v>
      </c>
      <c r="E16" s="242"/>
      <c r="F16" s="233">
        <f t="shared" ref="F16:F24" si="1">E16+D16</f>
        <v>2093</v>
      </c>
      <c r="G16" s="234">
        <f>'[17]NR 2026'!M16</f>
        <v>2000</v>
      </c>
      <c r="H16" s="242"/>
      <c r="I16" s="235">
        <f t="shared" si="0"/>
        <v>2000</v>
      </c>
      <c r="J16" s="243">
        <v>2050</v>
      </c>
      <c r="K16" s="280"/>
      <c r="L16" s="245">
        <f t="shared" ref="L16:L24" si="2">J16+K16</f>
        <v>2050</v>
      </c>
      <c r="M16" s="246">
        <v>2100</v>
      </c>
      <c r="N16" s="242"/>
      <c r="O16" s="233">
        <f t="shared" ref="O16:O24" si="3">M16+N16</f>
        <v>2100</v>
      </c>
      <c r="P16" s="247">
        <v>2015</v>
      </c>
      <c r="Q16" s="242"/>
      <c r="R16" s="233">
        <f t="shared" ref="R16:R24" si="4">P16+Q16</f>
        <v>2015</v>
      </c>
      <c r="S16" s="3"/>
    </row>
    <row r="17" spans="1:19" x14ac:dyDescent="0.25">
      <c r="A17" s="3"/>
      <c r="B17" s="240" t="s">
        <v>24</v>
      </c>
      <c r="C17" s="248" t="s">
        <v>25</v>
      </c>
      <c r="D17" s="234">
        <v>212</v>
      </c>
      <c r="E17" s="242"/>
      <c r="F17" s="233">
        <f t="shared" si="1"/>
        <v>212</v>
      </c>
      <c r="G17" s="234">
        <f>'[17]NR 2026'!M17</f>
        <v>137</v>
      </c>
      <c r="H17" s="242"/>
      <c r="I17" s="235">
        <f t="shared" si="0"/>
        <v>137</v>
      </c>
      <c r="J17" s="243">
        <v>0</v>
      </c>
      <c r="K17" s="280"/>
      <c r="L17" s="245">
        <f t="shared" si="2"/>
        <v>0</v>
      </c>
      <c r="M17" s="246">
        <v>0</v>
      </c>
      <c r="N17" s="249"/>
      <c r="O17" s="233">
        <f t="shared" si="3"/>
        <v>0</v>
      </c>
      <c r="P17" s="247">
        <v>0</v>
      </c>
      <c r="Q17" s="249"/>
      <c r="R17" s="233">
        <f t="shared" si="4"/>
        <v>0</v>
      </c>
      <c r="S17" s="3"/>
    </row>
    <row r="18" spans="1:19" x14ac:dyDescent="0.25">
      <c r="A18" s="3"/>
      <c r="B18" s="240" t="s">
        <v>110</v>
      </c>
      <c r="C18" s="404" t="s">
        <v>111</v>
      </c>
      <c r="D18" s="234">
        <v>0</v>
      </c>
      <c r="E18" s="242"/>
      <c r="F18" s="233">
        <f t="shared" si="1"/>
        <v>0</v>
      </c>
      <c r="G18" s="234">
        <f>'[17]NR 2026'!M18</f>
        <v>0</v>
      </c>
      <c r="H18" s="242"/>
      <c r="I18" s="235">
        <f t="shared" si="0"/>
        <v>0</v>
      </c>
      <c r="J18" s="243">
        <v>2610.8000000000002</v>
      </c>
      <c r="K18" s="280"/>
      <c r="L18" s="245">
        <f t="shared" si="2"/>
        <v>2610.8000000000002</v>
      </c>
      <c r="M18" s="246">
        <v>2730</v>
      </c>
      <c r="N18" s="242"/>
      <c r="O18" s="233">
        <f t="shared" si="3"/>
        <v>2730</v>
      </c>
      <c r="P18" s="247">
        <v>2870</v>
      </c>
      <c r="Q18" s="242"/>
      <c r="R18" s="233">
        <f t="shared" si="4"/>
        <v>2870</v>
      </c>
      <c r="S18" s="3"/>
    </row>
    <row r="19" spans="1:19" x14ac:dyDescent="0.25">
      <c r="A19" s="3"/>
      <c r="B19" s="240" t="s">
        <v>26</v>
      </c>
      <c r="C19" s="250" t="s">
        <v>27</v>
      </c>
      <c r="D19" s="234">
        <v>24025.816999999999</v>
      </c>
      <c r="E19" s="232">
        <v>0</v>
      </c>
      <c r="F19" s="233">
        <f t="shared" si="1"/>
        <v>24025.816999999999</v>
      </c>
      <c r="G19" s="234">
        <f>'[17]NR 2026'!M19</f>
        <v>25000</v>
      </c>
      <c r="H19" s="232"/>
      <c r="I19" s="235">
        <f t="shared" si="0"/>
        <v>25000</v>
      </c>
      <c r="J19" s="243">
        <v>25550</v>
      </c>
      <c r="K19" s="244"/>
      <c r="L19" s="245">
        <f t="shared" si="2"/>
        <v>25550</v>
      </c>
      <c r="M19" s="246">
        <v>26100</v>
      </c>
      <c r="N19" s="232"/>
      <c r="O19" s="233">
        <f t="shared" si="3"/>
        <v>26100</v>
      </c>
      <c r="P19" s="247">
        <v>26100</v>
      </c>
      <c r="Q19" s="232"/>
      <c r="R19" s="233">
        <f t="shared" si="4"/>
        <v>26100</v>
      </c>
      <c r="S19" s="3"/>
    </row>
    <row r="20" spans="1:19" x14ac:dyDescent="0.25">
      <c r="A20" s="3"/>
      <c r="B20" s="240" t="s">
        <v>28</v>
      </c>
      <c r="C20" s="251" t="s">
        <v>29</v>
      </c>
      <c r="D20" s="234">
        <v>267.04199999999997</v>
      </c>
      <c r="E20" s="232">
        <v>0</v>
      </c>
      <c r="F20" s="233">
        <f t="shared" si="1"/>
        <v>267.04199999999997</v>
      </c>
      <c r="G20" s="234">
        <f>'[17]NR 2026'!M20</f>
        <v>254</v>
      </c>
      <c r="H20" s="232"/>
      <c r="I20" s="235">
        <f t="shared" si="0"/>
        <v>254</v>
      </c>
      <c r="J20" s="243">
        <v>240.29</v>
      </c>
      <c r="K20" s="244"/>
      <c r="L20" s="245">
        <f t="shared" si="2"/>
        <v>240.29</v>
      </c>
      <c r="M20" s="246">
        <v>240</v>
      </c>
      <c r="N20" s="232"/>
      <c r="O20" s="233">
        <f t="shared" si="3"/>
        <v>240</v>
      </c>
      <c r="P20" s="247">
        <v>240</v>
      </c>
      <c r="Q20" s="232"/>
      <c r="R20" s="233">
        <f t="shared" si="4"/>
        <v>240</v>
      </c>
      <c r="S20" s="3"/>
    </row>
    <row r="21" spans="1:19" x14ac:dyDescent="0.25">
      <c r="A21" s="3"/>
      <c r="B21" s="240" t="s">
        <v>30</v>
      </c>
      <c r="C21" s="252" t="s">
        <v>31</v>
      </c>
      <c r="D21" s="234">
        <v>0</v>
      </c>
      <c r="E21" s="232">
        <v>0</v>
      </c>
      <c r="F21" s="233">
        <f t="shared" si="1"/>
        <v>0</v>
      </c>
      <c r="G21" s="234">
        <f>'[17]NR 2026'!M21</f>
        <v>100</v>
      </c>
      <c r="H21" s="232"/>
      <c r="I21" s="235">
        <f t="shared" si="0"/>
        <v>100</v>
      </c>
      <c r="J21" s="243">
        <v>100</v>
      </c>
      <c r="K21" s="244"/>
      <c r="L21" s="245">
        <f t="shared" si="2"/>
        <v>100</v>
      </c>
      <c r="M21" s="246">
        <v>100</v>
      </c>
      <c r="N21" s="232"/>
      <c r="O21" s="233">
        <f t="shared" si="3"/>
        <v>100</v>
      </c>
      <c r="P21" s="247">
        <v>100</v>
      </c>
      <c r="Q21" s="232"/>
      <c r="R21" s="233">
        <f t="shared" si="4"/>
        <v>100</v>
      </c>
      <c r="S21" s="3"/>
    </row>
    <row r="22" spans="1:19" x14ac:dyDescent="0.25">
      <c r="A22" s="3"/>
      <c r="B22" s="240" t="s">
        <v>32</v>
      </c>
      <c r="C22" s="253" t="s">
        <v>33</v>
      </c>
      <c r="D22" s="234">
        <v>291.39999999999998</v>
      </c>
      <c r="E22" s="232">
        <v>66.900000000000006</v>
      </c>
      <c r="F22" s="233">
        <f t="shared" si="1"/>
        <v>358.29999999999995</v>
      </c>
      <c r="G22" s="234">
        <f>'[17]NR 2026'!M22</f>
        <v>150</v>
      </c>
      <c r="H22" s="232">
        <v>80</v>
      </c>
      <c r="I22" s="235">
        <f t="shared" si="0"/>
        <v>230</v>
      </c>
      <c r="J22" s="243">
        <v>150</v>
      </c>
      <c r="K22" s="244">
        <v>80</v>
      </c>
      <c r="L22" s="245">
        <f t="shared" si="2"/>
        <v>230</v>
      </c>
      <c r="M22" s="246">
        <v>150</v>
      </c>
      <c r="N22" s="254">
        <v>80</v>
      </c>
      <c r="O22" s="233">
        <f t="shared" si="3"/>
        <v>230</v>
      </c>
      <c r="P22" s="247">
        <v>150</v>
      </c>
      <c r="Q22" s="254">
        <v>80</v>
      </c>
      <c r="R22" s="233">
        <f t="shared" si="4"/>
        <v>230</v>
      </c>
      <c r="S22" s="3"/>
    </row>
    <row r="23" spans="1:19" x14ac:dyDescent="0.25">
      <c r="A23" s="3"/>
      <c r="B23" s="240" t="s">
        <v>34</v>
      </c>
      <c r="C23" s="253" t="s">
        <v>35</v>
      </c>
      <c r="D23" s="234">
        <v>0</v>
      </c>
      <c r="E23" s="232">
        <v>66.900000000000006</v>
      </c>
      <c r="F23" s="233">
        <f t="shared" si="1"/>
        <v>66.900000000000006</v>
      </c>
      <c r="G23" s="234">
        <f>'[17]NR 2026'!M23</f>
        <v>0</v>
      </c>
      <c r="H23" s="232">
        <v>80</v>
      </c>
      <c r="I23" s="235">
        <f t="shared" si="0"/>
        <v>80</v>
      </c>
      <c r="J23" s="243">
        <v>0</v>
      </c>
      <c r="K23" s="244">
        <v>80</v>
      </c>
      <c r="L23" s="245">
        <f t="shared" si="2"/>
        <v>80</v>
      </c>
      <c r="M23" s="246">
        <v>0</v>
      </c>
      <c r="N23" s="254">
        <v>80</v>
      </c>
      <c r="O23" s="233">
        <f t="shared" si="3"/>
        <v>80</v>
      </c>
      <c r="P23" s="247">
        <v>0</v>
      </c>
      <c r="Q23" s="254">
        <v>80</v>
      </c>
      <c r="R23" s="233">
        <f t="shared" si="4"/>
        <v>80</v>
      </c>
      <c r="S23" s="3"/>
    </row>
    <row r="24" spans="1:19" ht="15.75" thickBot="1" x14ac:dyDescent="0.3">
      <c r="A24" s="3"/>
      <c r="B24" s="255" t="s">
        <v>36</v>
      </c>
      <c r="C24" s="256" t="s">
        <v>37</v>
      </c>
      <c r="D24" s="234">
        <v>0</v>
      </c>
      <c r="E24" s="232"/>
      <c r="F24" s="233">
        <f t="shared" si="1"/>
        <v>0</v>
      </c>
      <c r="G24" s="234">
        <f>'[17]NR 2026'!M24</f>
        <v>0</v>
      </c>
      <c r="H24" s="232"/>
      <c r="I24" s="257">
        <f t="shared" si="0"/>
        <v>0</v>
      </c>
      <c r="J24" s="243">
        <v>0</v>
      </c>
      <c r="K24" s="244"/>
      <c r="L24" s="245">
        <f t="shared" si="2"/>
        <v>0</v>
      </c>
      <c r="M24" s="258">
        <v>0</v>
      </c>
      <c r="N24" s="259"/>
      <c r="O24" s="233">
        <f t="shared" si="3"/>
        <v>0</v>
      </c>
      <c r="P24" s="261">
        <v>0</v>
      </c>
      <c r="Q24" s="259"/>
      <c r="R24" s="233">
        <f t="shared" si="4"/>
        <v>0</v>
      </c>
      <c r="S24" s="3"/>
    </row>
    <row r="25" spans="1:19" ht="15.75" thickBot="1" x14ac:dyDescent="0.3">
      <c r="A25" s="3"/>
      <c r="B25" s="262" t="s">
        <v>38</v>
      </c>
      <c r="C25" s="263" t="s">
        <v>39</v>
      </c>
      <c r="D25" s="264">
        <f t="shared" ref="D25:R25" si="5">SUM(D15:D22)</f>
        <v>29189.442000000003</v>
      </c>
      <c r="E25" s="264">
        <f t="shared" si="5"/>
        <v>142.69999999999999</v>
      </c>
      <c r="F25" s="264">
        <f t="shared" si="5"/>
        <v>29332.142</v>
      </c>
      <c r="G25" s="264">
        <f t="shared" si="5"/>
        <v>30141</v>
      </c>
      <c r="H25" s="264">
        <f>SUM(H15:H22)</f>
        <v>180</v>
      </c>
      <c r="I25" s="265">
        <f t="shared" si="5"/>
        <v>30321</v>
      </c>
      <c r="J25" s="266">
        <f t="shared" si="5"/>
        <v>33201.089999999997</v>
      </c>
      <c r="K25" s="266">
        <f t="shared" si="5"/>
        <v>180</v>
      </c>
      <c r="L25" s="266">
        <f t="shared" si="5"/>
        <v>33381.090000000004</v>
      </c>
      <c r="M25" s="267">
        <f>SUM(M15:M24)</f>
        <v>33920</v>
      </c>
      <c r="N25" s="264">
        <f t="shared" si="5"/>
        <v>180</v>
      </c>
      <c r="O25" s="264">
        <f t="shared" si="5"/>
        <v>34100</v>
      </c>
      <c r="P25" s="264">
        <f t="shared" si="5"/>
        <v>33975</v>
      </c>
      <c r="Q25" s="264">
        <f t="shared" si="5"/>
        <v>180</v>
      </c>
      <c r="R25" s="264">
        <f t="shared" si="5"/>
        <v>34155</v>
      </c>
      <c r="S25" s="3"/>
    </row>
    <row r="26" spans="1:19" ht="15.75" customHeight="1" thickBot="1" x14ac:dyDescent="0.3">
      <c r="A26" s="3"/>
      <c r="B26" s="268"/>
      <c r="C26" s="269" t="s">
        <v>40</v>
      </c>
      <c r="D26" s="270"/>
      <c r="E26" s="270"/>
      <c r="F26" s="271"/>
      <c r="G26" s="270"/>
      <c r="H26" s="270"/>
      <c r="I26" s="270"/>
      <c r="J26" s="272"/>
      <c r="K26" s="270"/>
      <c r="L26" s="271"/>
      <c r="M26" s="270"/>
      <c r="N26" s="270"/>
      <c r="O26" s="271"/>
      <c r="P26" s="270"/>
      <c r="Q26" s="270"/>
      <c r="R26" s="271"/>
      <c r="S26" s="3"/>
    </row>
    <row r="27" spans="1:19" x14ac:dyDescent="0.25">
      <c r="A27" s="3"/>
      <c r="B27" s="213" t="s">
        <v>7</v>
      </c>
      <c r="C27" s="214" t="s">
        <v>8</v>
      </c>
      <c r="D27" s="215" t="s">
        <v>41</v>
      </c>
      <c r="E27" s="273" t="s">
        <v>42</v>
      </c>
      <c r="F27" s="274" t="s">
        <v>43</v>
      </c>
      <c r="G27" s="218" t="s">
        <v>41</v>
      </c>
      <c r="H27" s="215" t="s">
        <v>42</v>
      </c>
      <c r="I27" s="275" t="s">
        <v>43</v>
      </c>
      <c r="J27" s="215" t="s">
        <v>41</v>
      </c>
      <c r="K27" s="273" t="s">
        <v>42</v>
      </c>
      <c r="L27" s="274" t="s">
        <v>43</v>
      </c>
      <c r="M27" s="220" t="s">
        <v>41</v>
      </c>
      <c r="N27" s="273" t="s">
        <v>42</v>
      </c>
      <c r="O27" s="274" t="s">
        <v>43</v>
      </c>
      <c r="P27" s="218" t="s">
        <v>41</v>
      </c>
      <c r="Q27" s="273" t="s">
        <v>42</v>
      </c>
      <c r="R27" s="274" t="s">
        <v>43</v>
      </c>
      <c r="S27" s="3"/>
    </row>
    <row r="28" spans="1:19" ht="15.75" thickBot="1" x14ac:dyDescent="0.3">
      <c r="A28" s="3"/>
      <c r="B28" s="221"/>
      <c r="C28" s="222"/>
      <c r="D28" s="223"/>
      <c r="E28" s="276"/>
      <c r="F28" s="277"/>
      <c r="G28" s="226"/>
      <c r="H28" s="223"/>
      <c r="I28" s="278"/>
      <c r="J28" s="223"/>
      <c r="K28" s="276"/>
      <c r="L28" s="277"/>
      <c r="M28" s="228"/>
      <c r="N28" s="276"/>
      <c r="O28" s="277"/>
      <c r="P28" s="226"/>
      <c r="Q28" s="276"/>
      <c r="R28" s="277"/>
      <c r="S28" s="3"/>
    </row>
    <row r="29" spans="1:19" x14ac:dyDescent="0.25">
      <c r="A29" s="3"/>
      <c r="B29" s="229" t="s">
        <v>44</v>
      </c>
      <c r="C29" s="230" t="s">
        <v>45</v>
      </c>
      <c r="D29" s="234">
        <v>160.40600000000001</v>
      </c>
      <c r="E29" s="232">
        <v>7.7350000000000003</v>
      </c>
      <c r="F29" s="233">
        <f>D29+E29</f>
        <v>168.14100000000002</v>
      </c>
      <c r="G29" s="234">
        <v>600</v>
      </c>
      <c r="H29" s="232"/>
      <c r="I29" s="235">
        <f t="shared" ref="I29:I39" si="6">G29+H29</f>
        <v>600</v>
      </c>
      <c r="J29" s="236">
        <v>600</v>
      </c>
      <c r="K29" s="237"/>
      <c r="L29" s="238">
        <f t="shared" ref="L29:L39" si="7">J29+K29</f>
        <v>600</v>
      </c>
      <c r="M29" s="279">
        <v>590</v>
      </c>
      <c r="N29" s="279">
        <v>10</v>
      </c>
      <c r="O29" s="233">
        <f>M29+N29</f>
        <v>600</v>
      </c>
      <c r="P29" s="279">
        <v>590</v>
      </c>
      <c r="Q29" s="279">
        <v>10</v>
      </c>
      <c r="R29" s="233">
        <f>P29+Q29</f>
        <v>600</v>
      </c>
      <c r="S29" s="3"/>
    </row>
    <row r="30" spans="1:19" x14ac:dyDescent="0.25">
      <c r="A30" s="3"/>
      <c r="B30" s="240" t="s">
        <v>46</v>
      </c>
      <c r="C30" s="253" t="s">
        <v>47</v>
      </c>
      <c r="D30" s="234">
        <v>341.2</v>
      </c>
      <c r="E30" s="242">
        <v>20.3</v>
      </c>
      <c r="F30" s="233">
        <f t="shared" ref="F30:F39" si="8">D30+E30</f>
        <v>361.5</v>
      </c>
      <c r="G30" s="234">
        <v>400</v>
      </c>
      <c r="H30" s="242"/>
      <c r="I30" s="235">
        <f t="shared" si="6"/>
        <v>400</v>
      </c>
      <c r="J30" s="243">
        <v>400</v>
      </c>
      <c r="K30" s="280"/>
      <c r="L30" s="245">
        <f t="shared" si="7"/>
        <v>400</v>
      </c>
      <c r="M30" s="281">
        <v>440</v>
      </c>
      <c r="N30" s="282">
        <v>20</v>
      </c>
      <c r="O30" s="233">
        <f t="shared" ref="O30:O39" si="9">M30+N30</f>
        <v>460</v>
      </c>
      <c r="P30" s="281">
        <v>380</v>
      </c>
      <c r="Q30" s="282">
        <v>20</v>
      </c>
      <c r="R30" s="233">
        <f t="shared" ref="R30:R39" si="10">P30+Q30</f>
        <v>400</v>
      </c>
      <c r="S30" s="3"/>
    </row>
    <row r="31" spans="1:19" x14ac:dyDescent="0.25">
      <c r="A31" s="3"/>
      <c r="B31" s="240" t="s">
        <v>48</v>
      </c>
      <c r="C31" s="253" t="s">
        <v>49</v>
      </c>
      <c r="D31" s="234">
        <v>1714.92</v>
      </c>
      <c r="E31" s="242">
        <v>8.0969999999999995</v>
      </c>
      <c r="F31" s="233">
        <f t="shared" si="8"/>
        <v>1723.0170000000001</v>
      </c>
      <c r="G31" s="234">
        <v>1793</v>
      </c>
      <c r="H31" s="242"/>
      <c r="I31" s="235">
        <f t="shared" si="6"/>
        <v>1793</v>
      </c>
      <c r="J31" s="243">
        <v>1918</v>
      </c>
      <c r="K31" s="280"/>
      <c r="L31" s="245">
        <f t="shared" si="7"/>
        <v>1918</v>
      </c>
      <c r="M31" s="281">
        <v>1970</v>
      </c>
      <c r="N31" s="282">
        <v>10</v>
      </c>
      <c r="O31" s="233">
        <f t="shared" si="9"/>
        <v>1980</v>
      </c>
      <c r="P31" s="281">
        <v>2070</v>
      </c>
      <c r="Q31" s="282">
        <v>10</v>
      </c>
      <c r="R31" s="233">
        <f t="shared" si="10"/>
        <v>2080</v>
      </c>
      <c r="S31" s="3"/>
    </row>
    <row r="32" spans="1:19" x14ac:dyDescent="0.25">
      <c r="A32" s="3"/>
      <c r="B32" s="240" t="s">
        <v>50</v>
      </c>
      <c r="C32" s="253" t="s">
        <v>51</v>
      </c>
      <c r="D32" s="234">
        <v>1510.223</v>
      </c>
      <c r="E32" s="232">
        <v>39.978000000000002</v>
      </c>
      <c r="F32" s="233">
        <f t="shared" si="8"/>
        <v>1550.201</v>
      </c>
      <c r="G32" s="234">
        <v>1925</v>
      </c>
      <c r="H32" s="232"/>
      <c r="I32" s="235">
        <f t="shared" si="6"/>
        <v>1925</v>
      </c>
      <c r="J32" s="243">
        <v>1750</v>
      </c>
      <c r="K32" s="244"/>
      <c r="L32" s="245">
        <f t="shared" si="7"/>
        <v>1750</v>
      </c>
      <c r="M32" s="281">
        <v>1500</v>
      </c>
      <c r="N32" s="281">
        <v>40</v>
      </c>
      <c r="O32" s="233">
        <f t="shared" si="9"/>
        <v>1540</v>
      </c>
      <c r="P32" s="281">
        <v>1500</v>
      </c>
      <c r="Q32" s="281">
        <v>40</v>
      </c>
      <c r="R32" s="233">
        <f t="shared" si="10"/>
        <v>1540</v>
      </c>
      <c r="S32" s="3"/>
    </row>
    <row r="33" spans="1:19" x14ac:dyDescent="0.25">
      <c r="A33" s="3"/>
      <c r="B33" s="240" t="s">
        <v>52</v>
      </c>
      <c r="C33" s="253" t="s">
        <v>53</v>
      </c>
      <c r="D33" s="234">
        <v>17844.419999999998</v>
      </c>
      <c r="E33" s="232">
        <v>18.3</v>
      </c>
      <c r="F33" s="233">
        <f t="shared" si="8"/>
        <v>17862.719999999998</v>
      </c>
      <c r="G33" s="234">
        <v>17800</v>
      </c>
      <c r="H33" s="232">
        <v>30</v>
      </c>
      <c r="I33" s="235">
        <f t="shared" si="6"/>
        <v>17830</v>
      </c>
      <c r="J33" s="243">
        <v>20652.900000000001</v>
      </c>
      <c r="K33" s="244">
        <v>30</v>
      </c>
      <c r="L33" s="245">
        <f t="shared" si="7"/>
        <v>20682.900000000001</v>
      </c>
      <c r="M33" s="281">
        <f>M34+M35</f>
        <v>21079.975999999999</v>
      </c>
      <c r="N33" s="281">
        <v>30</v>
      </c>
      <c r="O33" s="233">
        <f t="shared" si="9"/>
        <v>21109.975999999999</v>
      </c>
      <c r="P33" s="281">
        <v>21110</v>
      </c>
      <c r="Q33" s="281">
        <v>30</v>
      </c>
      <c r="R33" s="233">
        <f t="shared" si="10"/>
        <v>21140</v>
      </c>
      <c r="S33" s="3"/>
    </row>
    <row r="34" spans="1:19" x14ac:dyDescent="0.25">
      <c r="A34" s="3"/>
      <c r="B34" s="240" t="s">
        <v>54</v>
      </c>
      <c r="C34" s="251" t="s">
        <v>55</v>
      </c>
      <c r="D34" s="234">
        <v>17571.267</v>
      </c>
      <c r="E34" s="232">
        <v>18.3</v>
      </c>
      <c r="F34" s="233">
        <f t="shared" si="8"/>
        <v>17589.566999999999</v>
      </c>
      <c r="G34" s="234">
        <v>17800</v>
      </c>
      <c r="H34" s="232">
        <v>30</v>
      </c>
      <c r="I34" s="235">
        <f t="shared" si="6"/>
        <v>17830</v>
      </c>
      <c r="J34" s="243">
        <v>20367.96</v>
      </c>
      <c r="K34" s="244">
        <v>30</v>
      </c>
      <c r="L34" s="245">
        <f t="shared" si="7"/>
        <v>20397.96</v>
      </c>
      <c r="M34" s="281">
        <f>20652.976+87</f>
        <v>20739.975999999999</v>
      </c>
      <c r="N34" s="281">
        <v>30</v>
      </c>
      <c r="O34" s="233">
        <f t="shared" si="9"/>
        <v>20769.975999999999</v>
      </c>
      <c r="P34" s="281">
        <v>20770</v>
      </c>
      <c r="Q34" s="281">
        <v>30</v>
      </c>
      <c r="R34" s="233">
        <f t="shared" si="10"/>
        <v>20800</v>
      </c>
      <c r="S34" s="3"/>
    </row>
    <row r="35" spans="1:19" x14ac:dyDescent="0.25">
      <c r="A35" s="3"/>
      <c r="B35" s="240" t="s">
        <v>56</v>
      </c>
      <c r="C35" s="283" t="s">
        <v>57</v>
      </c>
      <c r="D35" s="234">
        <v>273.15300000000002</v>
      </c>
      <c r="E35" s="232">
        <v>0</v>
      </c>
      <c r="F35" s="233">
        <f t="shared" si="8"/>
        <v>273.15300000000002</v>
      </c>
      <c r="G35" s="234">
        <v>0</v>
      </c>
      <c r="H35" s="232"/>
      <c r="I35" s="235">
        <f t="shared" si="6"/>
        <v>0</v>
      </c>
      <c r="J35" s="243">
        <v>284.85000000000002</v>
      </c>
      <c r="K35" s="244"/>
      <c r="L35" s="245">
        <f t="shared" si="7"/>
        <v>284.85000000000002</v>
      </c>
      <c r="M35" s="281">
        <v>340</v>
      </c>
      <c r="N35" s="281"/>
      <c r="O35" s="233">
        <f t="shared" si="9"/>
        <v>340</v>
      </c>
      <c r="P35" s="281">
        <v>340</v>
      </c>
      <c r="Q35" s="281"/>
      <c r="R35" s="233">
        <f t="shared" si="10"/>
        <v>340</v>
      </c>
      <c r="S35" s="3"/>
    </row>
    <row r="36" spans="1:19" x14ac:dyDescent="0.25">
      <c r="A36" s="3"/>
      <c r="B36" s="240" t="s">
        <v>58</v>
      </c>
      <c r="C36" s="253" t="s">
        <v>59</v>
      </c>
      <c r="D36" s="234">
        <v>5726.1600000000008</v>
      </c>
      <c r="E36" s="232"/>
      <c r="F36" s="233">
        <f t="shared" si="8"/>
        <v>5726.1600000000008</v>
      </c>
      <c r="G36" s="234">
        <v>6050</v>
      </c>
      <c r="H36" s="232"/>
      <c r="I36" s="235">
        <f t="shared" si="6"/>
        <v>6050</v>
      </c>
      <c r="J36" s="243">
        <v>7017.9229999999998</v>
      </c>
      <c r="K36" s="244"/>
      <c r="L36" s="245">
        <f t="shared" si="7"/>
        <v>7017.9229999999998</v>
      </c>
      <c r="M36" s="281">
        <v>7230</v>
      </c>
      <c r="N36" s="281"/>
      <c r="O36" s="233">
        <f t="shared" si="9"/>
        <v>7230</v>
      </c>
      <c r="P36" s="281">
        <v>7270</v>
      </c>
      <c r="Q36" s="281"/>
      <c r="R36" s="233">
        <f t="shared" si="10"/>
        <v>7270</v>
      </c>
      <c r="S36" s="3"/>
    </row>
    <row r="37" spans="1:19" x14ac:dyDescent="0.25">
      <c r="A37" s="3"/>
      <c r="B37" s="240" t="s">
        <v>60</v>
      </c>
      <c r="C37" s="253" t="s">
        <v>61</v>
      </c>
      <c r="D37" s="234">
        <v>0</v>
      </c>
      <c r="E37" s="232"/>
      <c r="F37" s="233">
        <f t="shared" si="8"/>
        <v>0</v>
      </c>
      <c r="G37" s="234">
        <v>50</v>
      </c>
      <c r="H37" s="232"/>
      <c r="I37" s="235">
        <f t="shared" si="6"/>
        <v>50</v>
      </c>
      <c r="J37" s="243">
        <v>50</v>
      </c>
      <c r="K37" s="244"/>
      <c r="L37" s="245">
        <f t="shared" si="7"/>
        <v>50</v>
      </c>
      <c r="M37" s="281">
        <v>50</v>
      </c>
      <c r="N37" s="281"/>
      <c r="O37" s="233">
        <f t="shared" si="9"/>
        <v>50</v>
      </c>
      <c r="P37" s="281">
        <v>50</v>
      </c>
      <c r="Q37" s="281"/>
      <c r="R37" s="233">
        <f t="shared" si="10"/>
        <v>50</v>
      </c>
      <c r="S37" s="3"/>
    </row>
    <row r="38" spans="1:19" x14ac:dyDescent="0.25">
      <c r="A38" s="3"/>
      <c r="B38" s="240" t="s">
        <v>62</v>
      </c>
      <c r="C38" s="253" t="s">
        <v>63</v>
      </c>
      <c r="D38" s="234">
        <v>654.096</v>
      </c>
      <c r="E38" s="232"/>
      <c r="F38" s="233">
        <f t="shared" si="8"/>
        <v>654.096</v>
      </c>
      <c r="G38" s="234">
        <v>598</v>
      </c>
      <c r="H38" s="232"/>
      <c r="I38" s="235">
        <f t="shared" si="6"/>
        <v>598</v>
      </c>
      <c r="J38" s="243">
        <v>562.79</v>
      </c>
      <c r="K38" s="244"/>
      <c r="L38" s="245">
        <f t="shared" si="7"/>
        <v>562.79</v>
      </c>
      <c r="M38" s="281">
        <v>500</v>
      </c>
      <c r="N38" s="281"/>
      <c r="O38" s="233">
        <f t="shared" si="9"/>
        <v>500</v>
      </c>
      <c r="P38" s="281">
        <v>375</v>
      </c>
      <c r="Q38" s="281"/>
      <c r="R38" s="233">
        <f t="shared" si="10"/>
        <v>375</v>
      </c>
      <c r="S38" s="3"/>
    </row>
    <row r="39" spans="1:19" ht="15.75" thickBot="1" x14ac:dyDescent="0.3">
      <c r="A39" s="3"/>
      <c r="B39" s="374" t="s">
        <v>64</v>
      </c>
      <c r="C39" s="284" t="s">
        <v>65</v>
      </c>
      <c r="D39" s="234">
        <v>853.61400000000003</v>
      </c>
      <c r="E39" s="232">
        <v>2.4</v>
      </c>
      <c r="F39" s="233">
        <f t="shared" si="8"/>
        <v>856.01400000000001</v>
      </c>
      <c r="G39" s="234">
        <v>1075</v>
      </c>
      <c r="H39" s="232"/>
      <c r="I39" s="257">
        <f t="shared" si="6"/>
        <v>1075</v>
      </c>
      <c r="J39" s="243">
        <v>399.5</v>
      </c>
      <c r="K39" s="244"/>
      <c r="L39" s="245">
        <f t="shared" si="7"/>
        <v>399.5</v>
      </c>
      <c r="M39" s="285">
        <v>625</v>
      </c>
      <c r="N39" s="285">
        <v>5</v>
      </c>
      <c r="O39" s="233">
        <f t="shared" si="9"/>
        <v>630</v>
      </c>
      <c r="P39" s="285">
        <v>695</v>
      </c>
      <c r="Q39" s="285">
        <v>5</v>
      </c>
      <c r="R39" s="233">
        <f t="shared" si="10"/>
        <v>700</v>
      </c>
      <c r="S39" s="3"/>
    </row>
    <row r="40" spans="1:19" ht="15.75" thickBot="1" x14ac:dyDescent="0.3">
      <c r="A40" s="3"/>
      <c r="B40" s="262" t="s">
        <v>66</v>
      </c>
      <c r="C40" s="286" t="s">
        <v>67</v>
      </c>
      <c r="D40" s="287">
        <f>SUM(D29:D33)+SUM(D36:D39)</f>
        <v>28805.038999999997</v>
      </c>
      <c r="E40" s="287">
        <f>SUM(E29:E33)+SUM(E36:E39)</f>
        <v>96.81</v>
      </c>
      <c r="F40" s="288">
        <f>SUM(F36:F39)+SUM(F29:F33)</f>
        <v>28901.848999999998</v>
      </c>
      <c r="G40" s="287">
        <f>SUM(G29:G33)+SUM(G36:G39)</f>
        <v>30291</v>
      </c>
      <c r="H40" s="287">
        <f>SUM(H29:H33)+SUM(H36:H39)</f>
        <v>30</v>
      </c>
      <c r="I40" s="289">
        <f>SUM(I36:I39)+SUM(I29:I33)</f>
        <v>30321</v>
      </c>
      <c r="J40" s="290">
        <f>J29+J30+J31+J32+J33+J36+J37+J38+J39</f>
        <v>33351.112999999998</v>
      </c>
      <c r="K40" s="290">
        <f>K29+K30+K31+K32+K33+K36+K37+K38+K39</f>
        <v>30</v>
      </c>
      <c r="L40" s="290">
        <f>SUM(L36:L39)+SUM(L29:L33)</f>
        <v>33381.112999999998</v>
      </c>
      <c r="M40" s="287">
        <f>SUM(M29:M33)+SUM(M36:M39)</f>
        <v>33984.975999999995</v>
      </c>
      <c r="N40" s="287">
        <f>SUM(N29:N33)+SUM(N36:N39)</f>
        <v>115</v>
      </c>
      <c r="O40" s="288">
        <f>SUM(O36:O39)+SUM(O29:O33)</f>
        <v>34099.975999999995</v>
      </c>
      <c r="P40" s="287">
        <f>SUM(P29:P33)+SUM(P36:P39)</f>
        <v>34040</v>
      </c>
      <c r="Q40" s="287">
        <f>SUM(Q29:Q33)+SUM(Q36:Q39)</f>
        <v>115</v>
      </c>
      <c r="R40" s="288">
        <f>SUM(R36:R39)+SUM(R29:R33)</f>
        <v>34155</v>
      </c>
      <c r="S40" s="3"/>
    </row>
    <row r="41" spans="1:19" ht="19.5" thickBot="1" x14ac:dyDescent="0.35">
      <c r="A41" s="3"/>
      <c r="B41" s="292" t="s">
        <v>68</v>
      </c>
      <c r="C41" s="293" t="s">
        <v>69</v>
      </c>
      <c r="D41" s="294">
        <f t="shared" ref="D41:R41" si="11">D25-D40</f>
        <v>384.4030000000057</v>
      </c>
      <c r="E41" s="294">
        <f t="shared" si="11"/>
        <v>45.889999999999986</v>
      </c>
      <c r="F41" s="295">
        <f t="shared" si="11"/>
        <v>430.29300000000148</v>
      </c>
      <c r="G41" s="296">
        <f t="shared" si="11"/>
        <v>-150</v>
      </c>
      <c r="H41" s="296">
        <f t="shared" si="11"/>
        <v>150</v>
      </c>
      <c r="I41" s="297">
        <f t="shared" si="11"/>
        <v>0</v>
      </c>
      <c r="J41" s="294">
        <f t="shared" si="11"/>
        <v>-150.02300000000105</v>
      </c>
      <c r="K41" s="294">
        <f t="shared" si="11"/>
        <v>150</v>
      </c>
      <c r="L41" s="295">
        <f t="shared" si="11"/>
        <v>-2.299999999377178E-2</v>
      </c>
      <c r="M41" s="298">
        <f t="shared" si="11"/>
        <v>-64.975999999995111</v>
      </c>
      <c r="N41" s="294">
        <f t="shared" si="11"/>
        <v>65</v>
      </c>
      <c r="O41" s="295">
        <f t="shared" si="11"/>
        <v>2.4000000004889444E-2</v>
      </c>
      <c r="P41" s="294">
        <f t="shared" si="11"/>
        <v>-65</v>
      </c>
      <c r="Q41" s="294">
        <f t="shared" si="11"/>
        <v>65</v>
      </c>
      <c r="R41" s="295">
        <f t="shared" si="11"/>
        <v>0</v>
      </c>
      <c r="S41" s="3"/>
    </row>
    <row r="42" spans="1:19" ht="15.75" thickBot="1" x14ac:dyDescent="0.3">
      <c r="A42" s="3"/>
      <c r="B42" s="299" t="s">
        <v>70</v>
      </c>
      <c r="C42" s="300" t="s">
        <v>71</v>
      </c>
      <c r="D42" s="301"/>
      <c r="E42" s="302"/>
      <c r="F42" s="303">
        <f>F41-D16</f>
        <v>-1662.7069999999985</v>
      </c>
      <c r="G42" s="301"/>
      <c r="H42" s="304"/>
      <c r="I42" s="305">
        <f>I41-G16</f>
        <v>-2000</v>
      </c>
      <c r="J42" s="306"/>
      <c r="K42" s="304"/>
      <c r="L42" s="303">
        <f>L41-J16</f>
        <v>-2050.0229999999938</v>
      </c>
      <c r="M42" s="307"/>
      <c r="N42" s="304"/>
      <c r="O42" s="303">
        <f>O41-M16</f>
        <v>-2099.9759999999951</v>
      </c>
      <c r="P42" s="301"/>
      <c r="Q42" s="304"/>
      <c r="R42" s="303">
        <f>R41-P16</f>
        <v>-2015</v>
      </c>
      <c r="S42" s="3"/>
    </row>
    <row r="43" spans="1:19" ht="8.25" customHeight="1" thickBot="1" x14ac:dyDescent="0.3">
      <c r="A43" s="3"/>
      <c r="B43" s="308"/>
      <c r="C43" s="309"/>
      <c r="D43" s="3"/>
      <c r="E43" s="310"/>
      <c r="F43" s="310"/>
      <c r="G43" s="3"/>
      <c r="H43" s="310"/>
      <c r="I43" s="310"/>
      <c r="J43" s="310"/>
      <c r="K43" s="310"/>
      <c r="L43" s="3"/>
      <c r="M43" s="3"/>
      <c r="N43" s="3"/>
      <c r="O43" s="3"/>
      <c r="P43" s="3"/>
      <c r="Q43" s="3"/>
      <c r="R43" s="3"/>
      <c r="S43" s="3"/>
    </row>
    <row r="44" spans="1:19" ht="15.75" customHeight="1" x14ac:dyDescent="0.25">
      <c r="A44" s="3"/>
      <c r="B44" s="308"/>
      <c r="C44" s="311" t="s">
        <v>72</v>
      </c>
      <c r="D44" s="312" t="s">
        <v>73</v>
      </c>
      <c r="E44" s="310"/>
      <c r="F44" s="313"/>
      <c r="G44" s="312" t="s">
        <v>74</v>
      </c>
      <c r="H44" s="310"/>
      <c r="I44" s="310"/>
      <c r="J44" s="312" t="s">
        <v>75</v>
      </c>
      <c r="K44" s="310"/>
      <c r="L44" s="310"/>
      <c r="M44" s="312" t="s">
        <v>76</v>
      </c>
      <c r="N44" s="3"/>
      <c r="O44" s="3"/>
      <c r="P44" s="312" t="s">
        <v>76</v>
      </c>
      <c r="Q44" s="3"/>
      <c r="R44" s="3"/>
      <c r="S44" s="3"/>
    </row>
    <row r="45" spans="1:19" ht="15.75" thickBot="1" x14ac:dyDescent="0.3">
      <c r="A45" s="3"/>
      <c r="B45" s="308"/>
      <c r="C45" s="314"/>
      <c r="D45" s="315">
        <v>112.4</v>
      </c>
      <c r="E45" s="310"/>
      <c r="F45" s="313"/>
      <c r="G45" s="315">
        <v>112.4</v>
      </c>
      <c r="H45" s="316"/>
      <c r="I45" s="316"/>
      <c r="J45" s="315">
        <v>112.4</v>
      </c>
      <c r="K45" s="316"/>
      <c r="L45" s="316"/>
      <c r="M45" s="315">
        <v>112.4</v>
      </c>
      <c r="N45" s="3"/>
      <c r="O45" s="3"/>
      <c r="P45" s="315">
        <v>112.4</v>
      </c>
      <c r="Q45" s="3"/>
      <c r="R45" s="3"/>
      <c r="S45" s="3"/>
    </row>
    <row r="46" spans="1:19" ht="8.25" customHeight="1" thickBot="1" x14ac:dyDescent="0.3">
      <c r="A46" s="3"/>
      <c r="B46" s="308"/>
      <c r="C46" s="309"/>
      <c r="D46" s="310"/>
      <c r="E46" s="310"/>
      <c r="F46" s="313"/>
      <c r="G46" s="310"/>
      <c r="H46" s="310"/>
      <c r="I46" s="313"/>
      <c r="J46" s="313"/>
      <c r="K46" s="313"/>
      <c r="L46" s="3"/>
      <c r="M46" s="3"/>
      <c r="N46" s="3"/>
      <c r="O46" s="3"/>
      <c r="P46" s="3"/>
      <c r="Q46" s="3"/>
      <c r="R46" s="3"/>
      <c r="S46" s="3"/>
    </row>
    <row r="47" spans="1:19" ht="37.5" customHeight="1" thickBot="1" x14ac:dyDescent="0.3">
      <c r="A47" s="3"/>
      <c r="B47" s="308"/>
      <c r="C47" s="311" t="s">
        <v>77</v>
      </c>
      <c r="D47" s="145" t="s">
        <v>78</v>
      </c>
      <c r="E47" s="317" t="s">
        <v>79</v>
      </c>
      <c r="F47" s="313"/>
      <c r="G47" s="145" t="s">
        <v>78</v>
      </c>
      <c r="H47" s="317" t="s">
        <v>79</v>
      </c>
      <c r="I47" s="3"/>
      <c r="J47" s="145" t="s">
        <v>78</v>
      </c>
      <c r="K47" s="317" t="s">
        <v>79</v>
      </c>
      <c r="L47" s="318"/>
      <c r="M47" s="145" t="s">
        <v>78</v>
      </c>
      <c r="N47" s="317" t="s">
        <v>79</v>
      </c>
      <c r="O47" s="3"/>
      <c r="P47" s="145" t="s">
        <v>78</v>
      </c>
      <c r="Q47" s="317" t="s">
        <v>79</v>
      </c>
      <c r="R47" s="3"/>
      <c r="S47" s="3"/>
    </row>
    <row r="48" spans="1:19" ht="15.75" thickBot="1" x14ac:dyDescent="0.3">
      <c r="A48" s="3"/>
      <c r="B48" s="319"/>
      <c r="C48" s="320"/>
      <c r="D48" s="321">
        <v>0</v>
      </c>
      <c r="E48" s="322">
        <v>0</v>
      </c>
      <c r="F48" s="313"/>
      <c r="G48" s="321">
        <v>0</v>
      </c>
      <c r="H48" s="322">
        <v>0</v>
      </c>
      <c r="I48" s="3"/>
      <c r="J48" s="321">
        <v>0</v>
      </c>
      <c r="K48" s="322">
        <v>0</v>
      </c>
      <c r="L48" s="316"/>
      <c r="M48" s="321">
        <v>0</v>
      </c>
      <c r="N48" s="322">
        <v>0</v>
      </c>
      <c r="O48" s="3"/>
      <c r="P48" s="321">
        <v>0</v>
      </c>
      <c r="Q48" s="322">
        <v>0</v>
      </c>
      <c r="R48" s="3"/>
      <c r="S48" s="3"/>
    </row>
    <row r="49" spans="1:19" x14ac:dyDescent="0.25">
      <c r="A49" s="3"/>
      <c r="B49" s="319"/>
      <c r="C49" s="309"/>
      <c r="D49" s="310"/>
      <c r="E49" s="310"/>
      <c r="F49" s="313"/>
      <c r="G49" s="310"/>
      <c r="H49" s="310"/>
      <c r="I49" s="313"/>
      <c r="J49" s="313"/>
      <c r="K49" s="313"/>
      <c r="L49" s="3"/>
      <c r="M49" s="3"/>
      <c r="N49" s="3"/>
      <c r="O49" s="3"/>
      <c r="P49" s="3"/>
      <c r="Q49" s="3"/>
      <c r="R49" s="3"/>
      <c r="S49" s="3"/>
    </row>
    <row r="50" spans="1:19" x14ac:dyDescent="0.25">
      <c r="A50" s="3"/>
      <c r="B50" s="319"/>
      <c r="C50" s="323" t="s">
        <v>80</v>
      </c>
      <c r="D50" s="324" t="s">
        <v>81</v>
      </c>
      <c r="E50" s="310"/>
      <c r="F50" s="3"/>
      <c r="G50" s="324" t="s">
        <v>82</v>
      </c>
      <c r="H50" s="3"/>
      <c r="I50" s="3"/>
      <c r="J50" s="324" t="s">
        <v>83</v>
      </c>
      <c r="K50" s="3"/>
      <c r="L50" s="325"/>
      <c r="M50" s="324" t="s">
        <v>84</v>
      </c>
      <c r="N50" s="325"/>
      <c r="O50" s="325"/>
      <c r="P50" s="324" t="s">
        <v>85</v>
      </c>
      <c r="Q50" s="3"/>
      <c r="R50" s="3"/>
      <c r="S50" s="3"/>
    </row>
    <row r="51" spans="1:19" x14ac:dyDescent="0.25">
      <c r="A51" s="3"/>
      <c r="B51" s="319"/>
      <c r="C51" s="326" t="s">
        <v>86</v>
      </c>
      <c r="D51" s="327"/>
      <c r="E51" s="310"/>
      <c r="F51" s="3"/>
      <c r="G51" s="327"/>
      <c r="H51" s="3"/>
      <c r="I51" s="3"/>
      <c r="J51" s="327"/>
      <c r="K51" s="3"/>
      <c r="L51" s="328"/>
      <c r="M51" s="327"/>
      <c r="N51" s="328"/>
      <c r="O51" s="328"/>
      <c r="P51" s="327"/>
      <c r="Q51" s="3"/>
      <c r="R51" s="3"/>
      <c r="S51" s="3"/>
    </row>
    <row r="52" spans="1:19" x14ac:dyDescent="0.25">
      <c r="A52" s="3"/>
      <c r="B52" s="319"/>
      <c r="C52" s="326" t="s">
        <v>87</v>
      </c>
      <c r="D52" s="327">
        <v>1323.124</v>
      </c>
      <c r="E52" s="310"/>
      <c r="F52" s="3"/>
      <c r="G52" s="327">
        <v>1323</v>
      </c>
      <c r="H52" s="3"/>
      <c r="I52" s="3"/>
      <c r="J52" s="327">
        <v>1750</v>
      </c>
      <c r="K52" s="3"/>
      <c r="L52" s="328"/>
      <c r="M52" s="327">
        <v>1750</v>
      </c>
      <c r="N52" s="328"/>
      <c r="O52" s="328"/>
      <c r="P52" s="327">
        <v>1750</v>
      </c>
      <c r="Q52" s="3"/>
      <c r="R52" s="3"/>
      <c r="S52" s="3"/>
    </row>
    <row r="53" spans="1:19" x14ac:dyDescent="0.25">
      <c r="A53" s="3"/>
      <c r="B53" s="319"/>
      <c r="C53" s="326" t="s">
        <v>88</v>
      </c>
      <c r="D53" s="327">
        <v>1277.654</v>
      </c>
      <c r="E53" s="310"/>
      <c r="F53" s="3"/>
      <c r="G53" s="327">
        <v>1549.6</v>
      </c>
      <c r="H53" s="3"/>
      <c r="I53" s="3"/>
      <c r="J53" s="327">
        <v>1760</v>
      </c>
      <c r="K53" s="3"/>
      <c r="L53" s="328"/>
      <c r="M53" s="327">
        <v>1810</v>
      </c>
      <c r="N53" s="328"/>
      <c r="O53" s="328"/>
      <c r="P53" s="327">
        <f>1810+375</f>
        <v>2185</v>
      </c>
      <c r="Q53" s="3"/>
      <c r="R53" s="3"/>
      <c r="S53" s="3"/>
    </row>
    <row r="54" spans="1:19" x14ac:dyDescent="0.25">
      <c r="A54" s="3"/>
      <c r="B54" s="319"/>
      <c r="C54" s="326" t="s">
        <v>89</v>
      </c>
      <c r="D54" s="327">
        <v>297.66000000000003</v>
      </c>
      <c r="E54" s="310"/>
      <c r="F54" s="3"/>
      <c r="G54" s="327">
        <v>278</v>
      </c>
      <c r="H54" s="3"/>
      <c r="I54" s="3"/>
      <c r="J54" s="327">
        <v>320</v>
      </c>
      <c r="K54" s="3"/>
      <c r="L54" s="328"/>
      <c r="M54" s="327">
        <v>340</v>
      </c>
      <c r="N54" s="328"/>
      <c r="O54" s="328"/>
      <c r="P54" s="327">
        <v>340</v>
      </c>
      <c r="Q54" s="3"/>
      <c r="R54" s="3"/>
      <c r="S54" s="3"/>
    </row>
    <row r="55" spans="1:19" x14ac:dyDescent="0.25">
      <c r="A55" s="3"/>
      <c r="B55" s="319"/>
      <c r="C55" s="329" t="s">
        <v>90</v>
      </c>
      <c r="D55" s="327">
        <v>263.52999999999997</v>
      </c>
      <c r="E55" s="310"/>
      <c r="F55" s="3"/>
      <c r="G55" s="327">
        <v>230</v>
      </c>
      <c r="H55" s="3"/>
      <c r="I55" s="3"/>
      <c r="J55" s="327">
        <v>230</v>
      </c>
      <c r="K55" s="3"/>
      <c r="L55" s="328"/>
      <c r="M55" s="327">
        <v>250</v>
      </c>
      <c r="N55" s="328"/>
      <c r="O55" s="328"/>
      <c r="P55" s="327">
        <v>250</v>
      </c>
      <c r="Q55" s="3"/>
      <c r="R55" s="3"/>
      <c r="S55" s="3"/>
    </row>
    <row r="56" spans="1:19" ht="10.5" customHeight="1" x14ac:dyDescent="0.25">
      <c r="A56" s="3"/>
      <c r="B56" s="319"/>
      <c r="C56" s="309"/>
      <c r="D56" s="310"/>
      <c r="E56" s="310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3"/>
      <c r="B57" s="319"/>
      <c r="C57" s="323" t="s">
        <v>112</v>
      </c>
      <c r="D57" s="324" t="s">
        <v>81</v>
      </c>
      <c r="E57" s="310"/>
      <c r="F57" s="313"/>
      <c r="G57" s="324" t="s">
        <v>92</v>
      </c>
      <c r="H57" s="310"/>
      <c r="I57" s="313"/>
      <c r="J57" s="324" t="s">
        <v>83</v>
      </c>
      <c r="K57" s="313"/>
      <c r="L57" s="3"/>
      <c r="M57" s="324" t="s">
        <v>84</v>
      </c>
      <c r="N57" s="325"/>
      <c r="O57" s="325"/>
      <c r="P57" s="324" t="s">
        <v>85</v>
      </c>
      <c r="Q57" s="3"/>
      <c r="R57" s="3"/>
      <c r="S57" s="3"/>
    </row>
    <row r="58" spans="1:19" x14ac:dyDescent="0.25">
      <c r="A58" s="3"/>
      <c r="B58" s="319"/>
      <c r="C58" s="415" t="s">
        <v>91</v>
      </c>
      <c r="D58" s="330">
        <v>29</v>
      </c>
      <c r="E58" s="310"/>
      <c r="F58" s="313"/>
      <c r="G58" s="330">
        <v>28</v>
      </c>
      <c r="H58" s="310"/>
      <c r="I58" s="313"/>
      <c r="J58" s="330">
        <v>29</v>
      </c>
      <c r="K58" s="313"/>
      <c r="L58" s="3"/>
      <c r="M58" s="330">
        <v>29</v>
      </c>
      <c r="N58" s="3"/>
      <c r="O58" s="3"/>
      <c r="P58" s="330">
        <v>29</v>
      </c>
      <c r="Q58" s="3"/>
      <c r="R58" s="3"/>
      <c r="S58" s="3"/>
    </row>
    <row r="59" spans="1:19" x14ac:dyDescent="0.25">
      <c r="A59" s="3"/>
      <c r="B59" s="319"/>
      <c r="C59" s="416" t="s">
        <v>113</v>
      </c>
      <c r="D59" s="330">
        <v>4.5</v>
      </c>
      <c r="E59" s="310"/>
      <c r="F59" s="313"/>
      <c r="G59" s="330">
        <v>4</v>
      </c>
      <c r="H59" s="310"/>
      <c r="I59" s="313"/>
      <c r="J59" s="330">
        <v>4</v>
      </c>
      <c r="K59" s="313"/>
      <c r="L59" s="3"/>
      <c r="M59" s="330">
        <v>4</v>
      </c>
      <c r="N59" s="3"/>
      <c r="O59" s="3"/>
      <c r="P59" s="330">
        <v>4</v>
      </c>
      <c r="Q59" s="3"/>
      <c r="R59" s="3"/>
      <c r="S59" s="3"/>
    </row>
    <row r="60" spans="1:19" s="3" customFormat="1" x14ac:dyDescent="0.25">
      <c r="B60" s="319"/>
      <c r="C60" s="417"/>
      <c r="D60" s="367"/>
      <c r="E60" s="316"/>
      <c r="F60" s="310"/>
      <c r="G60" s="313"/>
      <c r="H60" s="316"/>
      <c r="I60" s="313"/>
      <c r="K60" s="316"/>
      <c r="N60" s="316"/>
    </row>
    <row r="61" spans="1:19" s="3" customFormat="1" x14ac:dyDescent="0.25">
      <c r="B61" s="319"/>
      <c r="C61" s="418" t="s">
        <v>114</v>
      </c>
      <c r="D61" s="324" t="s">
        <v>81</v>
      </c>
      <c r="E61" s="316"/>
      <c r="F61" s="310"/>
      <c r="G61" s="324" t="s">
        <v>92</v>
      </c>
      <c r="H61" s="310"/>
      <c r="I61" s="313"/>
      <c r="J61" s="324" t="s">
        <v>83</v>
      </c>
      <c r="K61" s="313"/>
      <c r="M61" s="324" t="s">
        <v>84</v>
      </c>
      <c r="N61" s="325"/>
      <c r="O61" s="325"/>
      <c r="P61" s="324" t="s">
        <v>85</v>
      </c>
    </row>
    <row r="62" spans="1:19" s="3" customFormat="1" x14ac:dyDescent="0.25">
      <c r="B62" s="319"/>
      <c r="C62" s="419" t="s">
        <v>115</v>
      </c>
      <c r="D62" s="420">
        <v>0</v>
      </c>
      <c r="E62" s="316"/>
      <c r="F62" s="310"/>
      <c r="G62" s="420">
        <v>0</v>
      </c>
      <c r="H62" s="316"/>
      <c r="I62" s="313"/>
      <c r="J62" s="420">
        <v>1712.9760000000001</v>
      </c>
      <c r="K62" s="316"/>
      <c r="M62" s="420">
        <v>1800</v>
      </c>
      <c r="N62" s="316"/>
      <c r="P62" s="420">
        <v>1900</v>
      </c>
    </row>
    <row r="63" spans="1:19" s="3" customFormat="1" x14ac:dyDescent="0.25">
      <c r="B63" s="319"/>
      <c r="C63" s="419" t="s">
        <v>116</v>
      </c>
      <c r="D63" s="420">
        <v>0</v>
      </c>
      <c r="E63" s="316"/>
      <c r="F63" s="310"/>
      <c r="G63" s="420">
        <v>0</v>
      </c>
      <c r="H63" s="316"/>
      <c r="I63" s="313"/>
      <c r="J63" s="420">
        <v>617.9</v>
      </c>
      <c r="K63" s="316"/>
      <c r="M63" s="420">
        <v>630</v>
      </c>
      <c r="N63" s="316"/>
      <c r="P63" s="420">
        <v>660</v>
      </c>
    </row>
    <row r="64" spans="1:19" s="3" customFormat="1" x14ac:dyDescent="0.25">
      <c r="B64" s="319"/>
      <c r="C64" s="419" t="s">
        <v>117</v>
      </c>
      <c r="D64" s="420">
        <v>0</v>
      </c>
      <c r="E64" s="316"/>
      <c r="F64" s="310"/>
      <c r="G64" s="420">
        <v>0</v>
      </c>
      <c r="H64" s="316"/>
      <c r="I64" s="313"/>
      <c r="J64" s="420">
        <v>90</v>
      </c>
      <c r="K64" s="316"/>
      <c r="M64" s="420">
        <v>100</v>
      </c>
      <c r="N64" s="316"/>
      <c r="P64" s="420">
        <v>100</v>
      </c>
    </row>
    <row r="65" spans="1:19" s="3" customFormat="1" x14ac:dyDescent="0.25">
      <c r="B65" s="319"/>
      <c r="C65" s="419" t="s">
        <v>118</v>
      </c>
      <c r="D65" s="420">
        <v>0</v>
      </c>
      <c r="E65" s="316"/>
      <c r="F65" s="310"/>
      <c r="G65" s="420">
        <v>0</v>
      </c>
      <c r="H65" s="316"/>
      <c r="I65" s="313"/>
      <c r="J65" s="420">
        <v>17.899999999999999</v>
      </c>
      <c r="K65" s="316"/>
      <c r="M65" s="420">
        <v>20</v>
      </c>
      <c r="N65" s="316"/>
      <c r="P65" s="420">
        <v>20</v>
      </c>
    </row>
    <row r="66" spans="1:19" s="3" customFormat="1" x14ac:dyDescent="0.25">
      <c r="B66" s="319"/>
      <c r="C66" s="419" t="s">
        <v>119</v>
      </c>
      <c r="D66" s="421">
        <f>SUM(D67,D68,D69,D70)</f>
        <v>0</v>
      </c>
      <c r="E66" s="316"/>
      <c r="F66" s="310"/>
      <c r="G66" s="421">
        <f>SUM(G67:G70)</f>
        <v>0</v>
      </c>
      <c r="H66" s="316"/>
      <c r="I66" s="313"/>
      <c r="J66" s="421">
        <v>172</v>
      </c>
      <c r="K66" s="316"/>
      <c r="M66" s="421">
        <v>180</v>
      </c>
      <c r="N66" s="316"/>
      <c r="P66" s="421">
        <v>190</v>
      </c>
    </row>
    <row r="67" spans="1:19" s="3" customFormat="1" x14ac:dyDescent="0.25">
      <c r="B67" s="319"/>
      <c r="C67" s="422" t="s">
        <v>120</v>
      </c>
      <c r="D67" s="420">
        <v>0</v>
      </c>
      <c r="E67" s="316"/>
      <c r="F67" s="310"/>
      <c r="G67" s="420">
        <v>0</v>
      </c>
      <c r="H67" s="316"/>
      <c r="I67" s="313"/>
      <c r="J67" s="420">
        <v>50</v>
      </c>
      <c r="K67" s="316"/>
      <c r="M67" s="420">
        <v>50</v>
      </c>
      <c r="N67" s="316"/>
      <c r="P67" s="420">
        <v>50</v>
      </c>
    </row>
    <row r="68" spans="1:19" s="3" customFormat="1" x14ac:dyDescent="0.25">
      <c r="B68" s="319"/>
      <c r="C68" s="422" t="s">
        <v>121</v>
      </c>
      <c r="D68" s="420">
        <v>0</v>
      </c>
      <c r="E68" s="316"/>
      <c r="F68" s="310"/>
      <c r="G68" s="420">
        <v>0</v>
      </c>
      <c r="H68" s="316"/>
      <c r="I68" s="313"/>
      <c r="J68" s="420">
        <v>40</v>
      </c>
      <c r="K68" s="316"/>
      <c r="M68" s="420">
        <v>40</v>
      </c>
      <c r="N68" s="316"/>
      <c r="P68" s="420">
        <v>40</v>
      </c>
    </row>
    <row r="69" spans="1:19" s="3" customFormat="1" x14ac:dyDescent="0.25">
      <c r="B69" s="319"/>
      <c r="C69" s="422" t="s">
        <v>122</v>
      </c>
      <c r="D69" s="420">
        <v>0</v>
      </c>
      <c r="E69" s="316"/>
      <c r="F69" s="310"/>
      <c r="G69" s="420">
        <v>0</v>
      </c>
      <c r="H69" s="316"/>
      <c r="I69" s="313"/>
      <c r="J69" s="420">
        <v>0</v>
      </c>
      <c r="K69" s="316"/>
      <c r="M69" s="420">
        <v>0</v>
      </c>
      <c r="N69" s="316"/>
      <c r="P69" s="420">
        <v>0</v>
      </c>
    </row>
    <row r="70" spans="1:19" s="3" customFormat="1" x14ac:dyDescent="0.25">
      <c r="B70" s="319"/>
      <c r="C70" s="422" t="s">
        <v>123</v>
      </c>
      <c r="D70" s="420">
        <v>0</v>
      </c>
      <c r="E70" s="316"/>
      <c r="F70" s="310"/>
      <c r="G70" s="420">
        <v>0</v>
      </c>
      <c r="H70" s="316"/>
      <c r="I70" s="313"/>
      <c r="J70" s="420">
        <v>82</v>
      </c>
      <c r="K70" s="316"/>
      <c r="M70" s="420">
        <v>90</v>
      </c>
      <c r="N70" s="316"/>
      <c r="P70" s="420">
        <v>100</v>
      </c>
    </row>
    <row r="71" spans="1:19" s="3" customFormat="1" x14ac:dyDescent="0.25">
      <c r="B71" s="319"/>
      <c r="C71" s="309" t="s">
        <v>124</v>
      </c>
      <c r="D71" s="310">
        <f>SUM(D62:D66)</f>
        <v>0</v>
      </c>
      <c r="E71" s="316"/>
      <c r="F71" s="310"/>
      <c r="G71" s="310">
        <f>SUM(G62:G66)</f>
        <v>0</v>
      </c>
      <c r="H71" s="316"/>
      <c r="I71" s="313"/>
      <c r="J71" s="310">
        <f>SUM(J62:J66)</f>
        <v>2610.7760000000003</v>
      </c>
      <c r="K71" s="316"/>
      <c r="M71" s="310">
        <f>SUM(M62:M66)</f>
        <v>2730</v>
      </c>
      <c r="N71" s="316"/>
      <c r="P71" s="310">
        <f>SUM(P62:P66)</f>
        <v>2870</v>
      </c>
    </row>
    <row r="72" spans="1:19" s="3" customFormat="1" x14ac:dyDescent="0.25">
      <c r="B72" s="319"/>
      <c r="C72" s="309"/>
      <c r="D72" s="310"/>
      <c r="E72" s="310"/>
      <c r="F72" s="313"/>
      <c r="G72" s="310"/>
      <c r="H72" s="310"/>
      <c r="I72" s="313"/>
      <c r="J72" s="313"/>
      <c r="K72" s="313"/>
    </row>
    <row r="73" spans="1:19" x14ac:dyDescent="0.25">
      <c r="A73" s="3"/>
      <c r="B73" s="331" t="s">
        <v>93</v>
      </c>
      <c r="C73" s="332"/>
      <c r="D73" s="333"/>
      <c r="E73" s="333"/>
      <c r="F73" s="333"/>
      <c r="G73" s="333"/>
      <c r="H73" s="333"/>
      <c r="I73" s="333"/>
      <c r="J73" s="333"/>
      <c r="K73" s="333"/>
      <c r="L73" s="334"/>
      <c r="M73" s="334"/>
      <c r="N73" s="334"/>
      <c r="O73" s="334"/>
      <c r="P73" s="334"/>
      <c r="Q73" s="334"/>
      <c r="R73" s="335"/>
      <c r="S73" s="3"/>
    </row>
    <row r="74" spans="1:19" x14ac:dyDescent="0.25">
      <c r="A74" s="3"/>
      <c r="B74" s="336"/>
      <c r="G74"/>
      <c r="R74" s="337"/>
      <c r="S74" s="3"/>
    </row>
    <row r="75" spans="1:19" x14ac:dyDescent="0.25">
      <c r="A75" s="3"/>
      <c r="B75" s="338" t="s">
        <v>203</v>
      </c>
      <c r="C75" s="339"/>
      <c r="D75" s="339"/>
      <c r="E75" s="339"/>
      <c r="F75" s="339"/>
      <c r="G75" s="339"/>
      <c r="H75" s="339"/>
      <c r="I75" s="339"/>
      <c r="J75" s="339"/>
      <c r="K75" s="339"/>
      <c r="R75" s="337"/>
      <c r="S75" s="3"/>
    </row>
    <row r="76" spans="1:19" x14ac:dyDescent="0.25">
      <c r="A76" s="3"/>
      <c r="B76" s="338" t="s">
        <v>204</v>
      </c>
      <c r="C76" s="339"/>
      <c r="D76" s="339"/>
      <c r="E76" s="339"/>
      <c r="F76" s="339"/>
      <c r="G76" s="339"/>
      <c r="H76" s="339"/>
      <c r="I76" s="339"/>
      <c r="J76" s="339"/>
      <c r="K76" s="339"/>
      <c r="R76" s="337"/>
      <c r="S76" s="3"/>
    </row>
    <row r="77" spans="1:19" x14ac:dyDescent="0.25">
      <c r="A77" s="3"/>
      <c r="B77" s="338"/>
      <c r="C77" s="339"/>
      <c r="D77" s="339"/>
      <c r="E77" s="339"/>
      <c r="F77" s="339"/>
      <c r="G77" s="339"/>
      <c r="H77" s="339"/>
      <c r="I77" s="339"/>
      <c r="J77" s="339"/>
      <c r="K77" s="339"/>
      <c r="R77" s="337"/>
      <c r="S77" s="3"/>
    </row>
    <row r="78" spans="1:19" x14ac:dyDescent="0.25">
      <c r="A78" s="3"/>
      <c r="B78" s="338"/>
      <c r="C78" s="339"/>
      <c r="D78" s="339"/>
      <c r="E78" s="339"/>
      <c r="F78" s="339"/>
      <c r="G78" s="339"/>
      <c r="H78" s="339"/>
      <c r="I78" s="339"/>
      <c r="J78" s="339"/>
      <c r="K78" s="339"/>
      <c r="R78" s="337"/>
      <c r="S78" s="3"/>
    </row>
    <row r="79" spans="1:19" x14ac:dyDescent="0.25">
      <c r="A79" s="3"/>
      <c r="B79" s="340"/>
      <c r="D79" s="341"/>
      <c r="E79" s="341"/>
      <c r="F79" s="341"/>
      <c r="G79" s="341"/>
      <c r="H79" s="341"/>
      <c r="I79" s="341"/>
      <c r="J79" s="341"/>
      <c r="K79" s="341"/>
      <c r="R79" s="337"/>
      <c r="S79" s="3"/>
    </row>
    <row r="80" spans="1:19" x14ac:dyDescent="0.25">
      <c r="A80" s="3"/>
      <c r="B80" s="340"/>
      <c r="C80" s="342"/>
      <c r="D80" s="341"/>
      <c r="E80" s="341"/>
      <c r="F80" s="341"/>
      <c r="G80" s="341"/>
      <c r="H80" s="341"/>
      <c r="I80" s="341"/>
      <c r="J80" s="341"/>
      <c r="K80" s="341"/>
      <c r="R80" s="337"/>
      <c r="S80" s="3"/>
    </row>
    <row r="81" spans="1:19" x14ac:dyDescent="0.25">
      <c r="A81" s="3"/>
      <c r="B81" s="340"/>
      <c r="C81" s="343"/>
      <c r="D81" s="341"/>
      <c r="E81" s="341"/>
      <c r="F81" s="341"/>
      <c r="G81" s="341"/>
      <c r="H81" s="341"/>
      <c r="I81" s="341"/>
      <c r="J81" s="341"/>
      <c r="K81" s="341"/>
      <c r="R81" s="337"/>
      <c r="S81" s="3"/>
    </row>
    <row r="82" spans="1:19" x14ac:dyDescent="0.25">
      <c r="A82" s="3"/>
      <c r="B82" s="340"/>
      <c r="C82" s="343"/>
      <c r="D82" s="341"/>
      <c r="E82" s="341"/>
      <c r="F82" s="341"/>
      <c r="G82" s="341"/>
      <c r="H82" s="341"/>
      <c r="I82" s="341"/>
      <c r="J82" s="341"/>
      <c r="K82" s="341"/>
      <c r="R82" s="337"/>
      <c r="S82" s="3"/>
    </row>
    <row r="83" spans="1:19" x14ac:dyDescent="0.25">
      <c r="A83" s="3"/>
      <c r="B83" s="344"/>
      <c r="C83" s="345"/>
      <c r="D83" s="346"/>
      <c r="E83" s="346"/>
      <c r="F83" s="346"/>
      <c r="G83" s="346"/>
      <c r="H83" s="346"/>
      <c r="I83" s="346"/>
      <c r="J83" s="346"/>
      <c r="K83" s="346"/>
      <c r="L83" s="347"/>
      <c r="M83" s="347"/>
      <c r="N83" s="347"/>
      <c r="O83" s="347"/>
      <c r="P83" s="347"/>
      <c r="Q83" s="347"/>
      <c r="R83" s="348"/>
      <c r="S83" s="3"/>
    </row>
    <row r="84" spans="1:19" x14ac:dyDescent="0.25">
      <c r="A84" s="3"/>
      <c r="B84" s="349"/>
      <c r="C84" s="350"/>
      <c r="D84" s="351"/>
      <c r="E84" s="351"/>
      <c r="F84" s="351"/>
      <c r="G84" s="351"/>
      <c r="H84" s="351"/>
      <c r="I84" s="351"/>
      <c r="J84" s="351"/>
      <c r="K84" s="351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3"/>
      <c r="B85" s="352"/>
      <c r="C85" s="352"/>
      <c r="D85" s="352"/>
      <c r="E85" s="352"/>
      <c r="F85" s="352"/>
      <c r="G85" s="352"/>
      <c r="H85" s="352"/>
      <c r="I85" s="352"/>
      <c r="J85" s="352"/>
      <c r="K85" s="352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3"/>
      <c r="B86" s="352" t="s">
        <v>94</v>
      </c>
      <c r="C86" s="353">
        <v>45866</v>
      </c>
      <c r="D86" s="341" t="s">
        <v>205</v>
      </c>
      <c r="E86" s="352"/>
      <c r="F86" s="352" t="s">
        <v>95</v>
      </c>
      <c r="G86" s="354" t="s">
        <v>206</v>
      </c>
      <c r="H86" s="352"/>
      <c r="I86" s="352"/>
      <c r="J86" s="352"/>
      <c r="K86" s="352"/>
      <c r="L86" s="3"/>
      <c r="M86" s="3"/>
      <c r="N86" s="3"/>
      <c r="O86" s="3"/>
      <c r="P86" s="3"/>
      <c r="Q86" s="3"/>
      <c r="R86" s="3"/>
      <c r="S86" s="3"/>
    </row>
    <row r="87" spans="1:19" ht="7.5" customHeight="1" x14ac:dyDescent="0.25">
      <c r="A87" s="3"/>
      <c r="B87" s="352"/>
      <c r="C87" s="352"/>
      <c r="D87" s="352"/>
      <c r="E87" s="352"/>
      <c r="F87" s="352"/>
      <c r="G87" s="352"/>
      <c r="H87" s="352"/>
      <c r="I87" s="352"/>
      <c r="J87" s="352"/>
      <c r="K87" s="352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3"/>
      <c r="B88" s="352"/>
      <c r="C88" s="352"/>
      <c r="D88" s="355"/>
      <c r="E88" s="352"/>
      <c r="F88" s="352" t="s">
        <v>97</v>
      </c>
      <c r="G88" s="356"/>
      <c r="H88" s="352"/>
      <c r="I88" s="352"/>
      <c r="J88" s="352"/>
      <c r="K88" s="352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3"/>
      <c r="B89" s="352"/>
      <c r="C89" s="352"/>
      <c r="D89" s="355"/>
      <c r="E89" s="352"/>
      <c r="F89" s="352"/>
      <c r="G89" s="356"/>
      <c r="H89" s="352"/>
      <c r="I89" s="352"/>
      <c r="J89" s="352"/>
      <c r="K89" s="352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3"/>
      <c r="B90" s="352"/>
      <c r="C90" s="352"/>
      <c r="D90" s="352"/>
      <c r="E90" s="352"/>
      <c r="F90" s="352"/>
      <c r="G90" s="352"/>
      <c r="H90" s="352"/>
      <c r="I90" s="352"/>
      <c r="J90" s="352"/>
      <c r="K90" s="352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3"/>
      <c r="B91" s="349"/>
      <c r="C91" s="350"/>
      <c r="D91" s="351"/>
      <c r="E91" s="351"/>
      <c r="F91" s="351"/>
      <c r="G91" s="351"/>
      <c r="H91" s="351"/>
      <c r="I91" s="351"/>
      <c r="J91" s="351"/>
      <c r="K91" s="351"/>
      <c r="L91" s="3"/>
      <c r="M91" s="3"/>
      <c r="N91" s="3"/>
      <c r="O91" s="3"/>
      <c r="P91" s="3"/>
      <c r="Q91" s="3"/>
      <c r="R91" s="3"/>
      <c r="S91" s="3"/>
    </row>
    <row r="108" ht="15" hidden="1" customHeight="1" x14ac:dyDescent="0.25"/>
    <row r="122" ht="15" hidden="1" customHeight="1" x14ac:dyDescent="0.25"/>
    <row r="123" ht="15" hidden="1" customHeight="1" x14ac:dyDescent="0.25"/>
  </sheetData>
  <mergeCells count="58">
    <mergeCell ref="C47:C48"/>
    <mergeCell ref="D73:K73"/>
    <mergeCell ref="B75:K75"/>
    <mergeCell ref="B76:K76"/>
    <mergeCell ref="B77:K77"/>
    <mergeCell ref="B78:K78"/>
    <mergeCell ref="N27:N28"/>
    <mergeCell ref="O27:O28"/>
    <mergeCell ref="P27:P28"/>
    <mergeCell ref="Q27:Q28"/>
    <mergeCell ref="R27:R28"/>
    <mergeCell ref="C44:C45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N13:N14"/>
    <mergeCell ref="O13:O14"/>
    <mergeCell ref="P13:P14"/>
    <mergeCell ref="Q13:Q14"/>
    <mergeCell ref="R13:R14"/>
    <mergeCell ref="D26:F26"/>
    <mergeCell ref="G26:I26"/>
    <mergeCell ref="J26:L26"/>
    <mergeCell ref="M26:O26"/>
    <mergeCell ref="P26:R2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12"/>
  <sheetViews>
    <sheetView showGridLines="0" zoomScaleNormal="100" zoomScaleSheetLayoutView="80" workbookViewId="0">
      <selection activeCell="C51" sqref="C5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35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3"/>
      <c r="B1" s="3"/>
      <c r="C1" s="3"/>
      <c r="D1" s="3"/>
      <c r="E1" s="3"/>
      <c r="F1" s="3"/>
      <c r="G1" s="18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3"/>
      <c r="B2" s="190" t="s">
        <v>0</v>
      </c>
      <c r="C2" s="3"/>
      <c r="D2" s="3"/>
      <c r="E2" s="3"/>
      <c r="F2" s="3"/>
      <c r="G2" s="18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3"/>
      <c r="B3" s="3"/>
      <c r="C3" s="3"/>
      <c r="D3" s="3"/>
      <c r="E3" s="3"/>
      <c r="F3" s="3"/>
      <c r="G3" s="18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3"/>
      <c r="B4" s="3" t="s">
        <v>1</v>
      </c>
      <c r="C4" s="3"/>
      <c r="D4" s="191" t="s">
        <v>98</v>
      </c>
      <c r="E4" s="191"/>
      <c r="F4" s="191"/>
      <c r="G4" s="191"/>
      <c r="H4" s="191"/>
      <c r="I4" s="191"/>
      <c r="J4" s="191"/>
      <c r="K4" s="191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3"/>
      <c r="B5" s="3"/>
      <c r="C5" s="3"/>
      <c r="D5" s="192"/>
      <c r="E5" s="192"/>
      <c r="F5" s="192"/>
      <c r="G5" s="192"/>
      <c r="H5" s="192"/>
      <c r="I5" s="192"/>
      <c r="J5" s="192"/>
      <c r="K5" s="192"/>
      <c r="L5" s="3"/>
      <c r="M5" s="3"/>
      <c r="N5" s="3"/>
      <c r="O5" s="3"/>
      <c r="P5" s="3"/>
      <c r="Q5" s="3"/>
      <c r="R5" s="3"/>
      <c r="S5" s="3"/>
    </row>
    <row r="6" spans="1:19" x14ac:dyDescent="0.25">
      <c r="A6" s="3"/>
      <c r="B6" s="3" t="s">
        <v>3</v>
      </c>
      <c r="C6" s="3"/>
      <c r="D6" s="193" t="s">
        <v>99</v>
      </c>
      <c r="E6" s="192"/>
      <c r="F6" s="192"/>
      <c r="G6" s="192"/>
      <c r="H6" s="192"/>
      <c r="I6" s="192"/>
      <c r="J6" s="192"/>
      <c r="K6" s="192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3"/>
      <c r="B7" s="3"/>
      <c r="C7" s="3"/>
      <c r="D7" s="192"/>
      <c r="E7" s="192"/>
      <c r="F7" s="192"/>
      <c r="G7" s="192"/>
      <c r="H7" s="192"/>
      <c r="I7" s="192"/>
      <c r="J7" s="192"/>
      <c r="K7" s="192"/>
      <c r="L7" s="3"/>
      <c r="M7" s="3"/>
      <c r="N7" s="3"/>
      <c r="O7" s="3"/>
      <c r="P7" s="3"/>
      <c r="Q7" s="3"/>
      <c r="R7" s="3"/>
      <c r="S7" s="3"/>
    </row>
    <row r="8" spans="1:19" x14ac:dyDescent="0.25">
      <c r="A8" s="3"/>
      <c r="B8" s="3" t="s">
        <v>5</v>
      </c>
      <c r="C8" s="3"/>
      <c r="D8" s="194" t="s">
        <v>100</v>
      </c>
      <c r="E8" s="194"/>
      <c r="F8" s="194"/>
      <c r="G8" s="194"/>
      <c r="H8" s="194"/>
      <c r="I8" s="194"/>
      <c r="J8" s="194"/>
      <c r="K8" s="194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3"/>
      <c r="B9" s="3"/>
      <c r="C9" s="3"/>
      <c r="D9" s="3"/>
      <c r="E9" s="3"/>
      <c r="F9" s="3"/>
      <c r="G9" s="18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3"/>
      <c r="B10" s="195" t="s">
        <v>7</v>
      </c>
      <c r="C10" s="196" t="s">
        <v>8</v>
      </c>
      <c r="D10" s="197" t="s">
        <v>9</v>
      </c>
      <c r="E10" s="197"/>
      <c r="F10" s="198"/>
      <c r="G10" s="197" t="s">
        <v>10</v>
      </c>
      <c r="H10" s="197"/>
      <c r="I10" s="199"/>
      <c r="J10" s="200" t="s">
        <v>11</v>
      </c>
      <c r="K10" s="197"/>
      <c r="L10" s="198"/>
      <c r="M10" s="201" t="s">
        <v>12</v>
      </c>
      <c r="N10" s="197"/>
      <c r="O10" s="198"/>
      <c r="P10" s="197" t="s">
        <v>13</v>
      </c>
      <c r="Q10" s="197"/>
      <c r="R10" s="198"/>
      <c r="S10" s="3"/>
    </row>
    <row r="11" spans="1:19" ht="30.75" customHeight="1" thickBot="1" x14ac:dyDescent="0.3">
      <c r="A11" s="3"/>
      <c r="B11" s="202"/>
      <c r="C11" s="203"/>
      <c r="D11" s="204" t="s">
        <v>14</v>
      </c>
      <c r="E11" s="205" t="s">
        <v>15</v>
      </c>
      <c r="F11" s="205" t="s">
        <v>16</v>
      </c>
      <c r="G11" s="204" t="s">
        <v>14</v>
      </c>
      <c r="H11" s="205" t="s">
        <v>15</v>
      </c>
      <c r="I11" s="206" t="s">
        <v>16</v>
      </c>
      <c r="J11" s="206" t="s">
        <v>14</v>
      </c>
      <c r="K11" s="205" t="s">
        <v>15</v>
      </c>
      <c r="L11" s="205" t="s">
        <v>16</v>
      </c>
      <c r="M11" s="207" t="s">
        <v>14</v>
      </c>
      <c r="N11" s="205" t="s">
        <v>15</v>
      </c>
      <c r="O11" s="205" t="s">
        <v>16</v>
      </c>
      <c r="P11" s="204" t="s">
        <v>14</v>
      </c>
      <c r="Q11" s="205" t="s">
        <v>15</v>
      </c>
      <c r="R11" s="205" t="s">
        <v>16</v>
      </c>
      <c r="S11" s="3"/>
    </row>
    <row r="12" spans="1:19" ht="15.75" customHeight="1" thickBot="1" x14ac:dyDescent="0.3">
      <c r="A12" s="3"/>
      <c r="B12" s="208"/>
      <c r="C12" s="209" t="s">
        <v>17</v>
      </c>
      <c r="D12" s="210"/>
      <c r="E12" s="210"/>
      <c r="F12" s="211"/>
      <c r="G12" s="210"/>
      <c r="H12" s="210"/>
      <c r="I12" s="210"/>
      <c r="J12" s="212"/>
      <c r="K12" s="210"/>
      <c r="L12" s="211"/>
      <c r="M12" s="210"/>
      <c r="N12" s="210"/>
      <c r="O12" s="211"/>
      <c r="P12" s="210"/>
      <c r="Q12" s="210"/>
      <c r="R12" s="211"/>
      <c r="S12" s="3"/>
    </row>
    <row r="13" spans="1:19" ht="15.75" customHeight="1" x14ac:dyDescent="0.25">
      <c r="A13" s="3"/>
      <c r="B13" s="213" t="s">
        <v>7</v>
      </c>
      <c r="C13" s="214" t="s">
        <v>8</v>
      </c>
      <c r="D13" s="215" t="s">
        <v>18</v>
      </c>
      <c r="E13" s="216" t="s">
        <v>19</v>
      </c>
      <c r="F13" s="217" t="s">
        <v>17</v>
      </c>
      <c r="G13" s="218" t="s">
        <v>18</v>
      </c>
      <c r="H13" s="216" t="s">
        <v>19</v>
      </c>
      <c r="I13" s="219" t="s">
        <v>17</v>
      </c>
      <c r="J13" s="215" t="s">
        <v>18</v>
      </c>
      <c r="K13" s="216" t="s">
        <v>19</v>
      </c>
      <c r="L13" s="217" t="s">
        <v>17</v>
      </c>
      <c r="M13" s="220" t="s">
        <v>18</v>
      </c>
      <c r="N13" s="216" t="s">
        <v>19</v>
      </c>
      <c r="O13" s="217" t="s">
        <v>17</v>
      </c>
      <c r="P13" s="218" t="s">
        <v>18</v>
      </c>
      <c r="Q13" s="216" t="s">
        <v>19</v>
      </c>
      <c r="R13" s="217" t="s">
        <v>17</v>
      </c>
      <c r="S13" s="3"/>
    </row>
    <row r="14" spans="1:19" ht="15.75" thickBot="1" x14ac:dyDescent="0.3">
      <c r="A14" s="3"/>
      <c r="B14" s="221"/>
      <c r="C14" s="222"/>
      <c r="D14" s="223"/>
      <c r="E14" s="224"/>
      <c r="F14" s="225"/>
      <c r="G14" s="226"/>
      <c r="H14" s="224"/>
      <c r="I14" s="227"/>
      <c r="J14" s="223"/>
      <c r="K14" s="224"/>
      <c r="L14" s="225"/>
      <c r="M14" s="228"/>
      <c r="N14" s="224"/>
      <c r="O14" s="225"/>
      <c r="P14" s="226"/>
      <c r="Q14" s="224"/>
      <c r="R14" s="225"/>
      <c r="S14" s="3"/>
    </row>
    <row r="15" spans="1:19" x14ac:dyDescent="0.25">
      <c r="A15" s="3"/>
      <c r="B15" s="229" t="s">
        <v>20</v>
      </c>
      <c r="C15" s="230" t="s">
        <v>21</v>
      </c>
      <c r="D15" s="231">
        <v>9631.5</v>
      </c>
      <c r="E15" s="232">
        <v>331.5</v>
      </c>
      <c r="F15" s="233">
        <f>SUM(D15:E15)</f>
        <v>9963</v>
      </c>
      <c r="G15" s="234">
        <f>'[2]NR 2026'!M15</f>
        <v>6500</v>
      </c>
      <c r="H15" s="232">
        <v>400</v>
      </c>
      <c r="I15" s="235">
        <f t="shared" ref="I15:I23" si="0">G15+H15</f>
        <v>6900</v>
      </c>
      <c r="J15" s="236">
        <v>7500</v>
      </c>
      <c r="K15" s="237">
        <v>400</v>
      </c>
      <c r="L15" s="238">
        <f>J15+K15</f>
        <v>7900</v>
      </c>
      <c r="M15" s="239">
        <v>7000</v>
      </c>
      <c r="N15" s="232">
        <v>400</v>
      </c>
      <c r="O15" s="233">
        <f t="shared" ref="O15:O23" si="1">M15+N15</f>
        <v>7400</v>
      </c>
      <c r="P15" s="234">
        <v>6700</v>
      </c>
      <c r="Q15" s="232">
        <v>400</v>
      </c>
      <c r="R15" s="233">
        <f t="shared" ref="R15:R23" si="2">P15+Q15</f>
        <v>7100</v>
      </c>
      <c r="S15" s="3"/>
    </row>
    <row r="16" spans="1:19" x14ac:dyDescent="0.25">
      <c r="A16" s="3"/>
      <c r="B16" s="240" t="s">
        <v>22</v>
      </c>
      <c r="C16" s="241" t="s">
        <v>23</v>
      </c>
      <c r="D16" s="234">
        <v>12000</v>
      </c>
      <c r="E16" s="242"/>
      <c r="F16" s="233">
        <f t="shared" ref="F16:F23" si="3">SUM(D16:E16)</f>
        <v>12000</v>
      </c>
      <c r="G16" s="234">
        <f>'[2]NR 2026'!M16</f>
        <v>11000</v>
      </c>
      <c r="H16" s="232">
        <v>0</v>
      </c>
      <c r="I16" s="235">
        <f t="shared" si="0"/>
        <v>11000</v>
      </c>
      <c r="J16" s="243">
        <v>11000</v>
      </c>
      <c r="K16" s="244">
        <v>0</v>
      </c>
      <c r="L16" s="245">
        <f>J16+K16</f>
        <v>11000</v>
      </c>
      <c r="M16" s="246">
        <v>11000</v>
      </c>
      <c r="N16" s="242">
        <v>0</v>
      </c>
      <c r="O16" s="233">
        <f t="shared" si="1"/>
        <v>11000</v>
      </c>
      <c r="P16" s="247">
        <v>11000</v>
      </c>
      <c r="Q16" s="242">
        <v>0</v>
      </c>
      <c r="R16" s="233">
        <f t="shared" si="2"/>
        <v>11000</v>
      </c>
      <c r="S16" s="3"/>
    </row>
    <row r="17" spans="1:19" x14ac:dyDescent="0.25">
      <c r="A17" s="3"/>
      <c r="B17" s="240" t="s">
        <v>24</v>
      </c>
      <c r="C17" s="248" t="s">
        <v>25</v>
      </c>
      <c r="D17" s="234">
        <v>0</v>
      </c>
      <c r="E17" s="242"/>
      <c r="F17" s="233">
        <f t="shared" si="3"/>
        <v>0</v>
      </c>
      <c r="G17" s="234">
        <f>'[2]NR 2026'!M17</f>
        <v>0</v>
      </c>
      <c r="H17" s="232">
        <v>0</v>
      </c>
      <c r="I17" s="235">
        <f t="shared" si="0"/>
        <v>0</v>
      </c>
      <c r="J17" s="243">
        <v>0</v>
      </c>
      <c r="K17" s="244">
        <v>0</v>
      </c>
      <c r="L17" s="245">
        <f t="shared" ref="L17:L23" si="4">J17+K17</f>
        <v>0</v>
      </c>
      <c r="M17" s="246">
        <v>0</v>
      </c>
      <c r="N17" s="249">
        <v>0</v>
      </c>
      <c r="O17" s="233">
        <f t="shared" si="1"/>
        <v>0</v>
      </c>
      <c r="P17" s="247">
        <v>0</v>
      </c>
      <c r="Q17" s="249">
        <v>0</v>
      </c>
      <c r="R17" s="233">
        <f t="shared" si="2"/>
        <v>0</v>
      </c>
      <c r="S17" s="3"/>
    </row>
    <row r="18" spans="1:19" x14ac:dyDescent="0.25">
      <c r="A18" s="3"/>
      <c r="B18" s="240" t="s">
        <v>26</v>
      </c>
      <c r="C18" s="250" t="s">
        <v>27</v>
      </c>
      <c r="D18" s="234">
        <v>2160.6999999999998</v>
      </c>
      <c r="E18" s="232"/>
      <c r="F18" s="233">
        <f t="shared" si="3"/>
        <v>2160.6999999999998</v>
      </c>
      <c r="G18" s="234">
        <f>'[2]NR 2026'!M18</f>
        <v>3500</v>
      </c>
      <c r="H18" s="232">
        <v>0</v>
      </c>
      <c r="I18" s="235">
        <f t="shared" si="0"/>
        <v>3500</v>
      </c>
      <c r="J18" s="243">
        <v>3000</v>
      </c>
      <c r="K18" s="244">
        <v>0</v>
      </c>
      <c r="L18" s="245">
        <f t="shared" si="4"/>
        <v>3000</v>
      </c>
      <c r="M18" s="246">
        <v>2000</v>
      </c>
      <c r="N18" s="232">
        <v>0</v>
      </c>
      <c r="O18" s="233">
        <f t="shared" si="1"/>
        <v>2000</v>
      </c>
      <c r="P18" s="247">
        <v>2000</v>
      </c>
      <c r="Q18" s="232">
        <v>0</v>
      </c>
      <c r="R18" s="233">
        <f t="shared" si="2"/>
        <v>2000</v>
      </c>
      <c r="S18" s="3"/>
    </row>
    <row r="19" spans="1:19" x14ac:dyDescent="0.25">
      <c r="A19" s="3"/>
      <c r="B19" s="240" t="s">
        <v>28</v>
      </c>
      <c r="C19" s="251" t="s">
        <v>29</v>
      </c>
      <c r="D19" s="234">
        <v>642.1</v>
      </c>
      <c r="E19" s="232"/>
      <c r="F19" s="233">
        <f t="shared" si="3"/>
        <v>642.1</v>
      </c>
      <c r="G19" s="234">
        <f>'[2]NR 2026'!M19</f>
        <v>757</v>
      </c>
      <c r="H19" s="232">
        <v>0</v>
      </c>
      <c r="I19" s="235">
        <f t="shared" si="0"/>
        <v>757</v>
      </c>
      <c r="J19" s="243">
        <v>453</v>
      </c>
      <c r="K19" s="244">
        <v>0</v>
      </c>
      <c r="L19" s="245">
        <f t="shared" si="4"/>
        <v>453</v>
      </c>
      <c r="M19" s="246">
        <v>453</v>
      </c>
      <c r="N19" s="232">
        <v>0</v>
      </c>
      <c r="O19" s="233">
        <f t="shared" si="1"/>
        <v>453</v>
      </c>
      <c r="P19" s="247">
        <v>453</v>
      </c>
      <c r="Q19" s="232">
        <v>0</v>
      </c>
      <c r="R19" s="233">
        <f t="shared" si="2"/>
        <v>453</v>
      </c>
      <c r="S19" s="3"/>
    </row>
    <row r="20" spans="1:19" x14ac:dyDescent="0.25">
      <c r="A20" s="3"/>
      <c r="B20" s="240" t="s">
        <v>30</v>
      </c>
      <c r="C20" s="252" t="s">
        <v>31</v>
      </c>
      <c r="D20" s="234">
        <v>98</v>
      </c>
      <c r="E20" s="232"/>
      <c r="F20" s="233">
        <f t="shared" si="3"/>
        <v>98</v>
      </c>
      <c r="G20" s="234">
        <f>'[2]NR 2026'!M20</f>
        <v>0</v>
      </c>
      <c r="H20" s="232">
        <v>0</v>
      </c>
      <c r="I20" s="235">
        <f t="shared" si="0"/>
        <v>0</v>
      </c>
      <c r="J20" s="243">
        <v>600</v>
      </c>
      <c r="K20" s="244">
        <v>0</v>
      </c>
      <c r="L20" s="245">
        <f t="shared" si="4"/>
        <v>600</v>
      </c>
      <c r="M20" s="246">
        <v>0</v>
      </c>
      <c r="N20" s="232">
        <v>0</v>
      </c>
      <c r="O20" s="233">
        <f t="shared" si="1"/>
        <v>0</v>
      </c>
      <c r="P20" s="247">
        <v>0</v>
      </c>
      <c r="Q20" s="232">
        <v>0</v>
      </c>
      <c r="R20" s="233">
        <f t="shared" si="2"/>
        <v>0</v>
      </c>
      <c r="S20" s="3"/>
    </row>
    <row r="21" spans="1:19" x14ac:dyDescent="0.25">
      <c r="A21" s="3"/>
      <c r="B21" s="240" t="s">
        <v>32</v>
      </c>
      <c r="C21" s="253" t="s">
        <v>33</v>
      </c>
      <c r="D21" s="234">
        <v>514.9</v>
      </c>
      <c r="E21" s="232"/>
      <c r="F21" s="233">
        <f t="shared" si="3"/>
        <v>514.9</v>
      </c>
      <c r="G21" s="234">
        <f>'[2]NR 2026'!M21</f>
        <v>450</v>
      </c>
      <c r="H21" s="232">
        <v>0</v>
      </c>
      <c r="I21" s="235">
        <f t="shared" si="0"/>
        <v>450</v>
      </c>
      <c r="J21" s="243">
        <v>450</v>
      </c>
      <c r="K21" s="244">
        <v>0</v>
      </c>
      <c r="L21" s="245">
        <f t="shared" si="4"/>
        <v>450</v>
      </c>
      <c r="M21" s="246">
        <v>400</v>
      </c>
      <c r="N21" s="254">
        <v>0</v>
      </c>
      <c r="O21" s="233">
        <f t="shared" si="1"/>
        <v>400</v>
      </c>
      <c r="P21" s="247">
        <v>400</v>
      </c>
      <c r="Q21" s="254">
        <v>0</v>
      </c>
      <c r="R21" s="233">
        <f t="shared" si="2"/>
        <v>400</v>
      </c>
      <c r="S21" s="3"/>
    </row>
    <row r="22" spans="1:19" x14ac:dyDescent="0.25">
      <c r="A22" s="3"/>
      <c r="B22" s="240" t="s">
        <v>34</v>
      </c>
      <c r="C22" s="253" t="s">
        <v>35</v>
      </c>
      <c r="D22" s="234">
        <v>0</v>
      </c>
      <c r="E22" s="232"/>
      <c r="F22" s="233">
        <f t="shared" si="3"/>
        <v>0</v>
      </c>
      <c r="G22" s="234">
        <f>'[2]NR 2026'!M22</f>
        <v>0</v>
      </c>
      <c r="H22" s="232">
        <v>0</v>
      </c>
      <c r="I22" s="235">
        <f t="shared" si="0"/>
        <v>0</v>
      </c>
      <c r="J22" s="243">
        <v>0</v>
      </c>
      <c r="K22" s="244">
        <v>0</v>
      </c>
      <c r="L22" s="245">
        <f t="shared" si="4"/>
        <v>0</v>
      </c>
      <c r="M22" s="246">
        <v>0</v>
      </c>
      <c r="N22" s="254">
        <v>0</v>
      </c>
      <c r="O22" s="233">
        <f t="shared" si="1"/>
        <v>0</v>
      </c>
      <c r="P22" s="247">
        <v>0</v>
      </c>
      <c r="Q22" s="254">
        <v>0</v>
      </c>
      <c r="R22" s="233">
        <f t="shared" si="2"/>
        <v>0</v>
      </c>
      <c r="S22" s="3"/>
    </row>
    <row r="23" spans="1:19" ht="15.75" thickBot="1" x14ac:dyDescent="0.3">
      <c r="A23" s="3"/>
      <c r="B23" s="255" t="s">
        <v>36</v>
      </c>
      <c r="C23" s="256" t="s">
        <v>37</v>
      </c>
      <c r="D23" s="234">
        <v>0</v>
      </c>
      <c r="E23" s="232"/>
      <c r="F23" s="233">
        <f t="shared" si="3"/>
        <v>0</v>
      </c>
      <c r="G23" s="234">
        <f>'[2]NR 2026'!M23</f>
        <v>0</v>
      </c>
      <c r="H23" s="232">
        <v>0</v>
      </c>
      <c r="I23" s="257">
        <f t="shared" si="0"/>
        <v>0</v>
      </c>
      <c r="J23" s="243">
        <v>0</v>
      </c>
      <c r="K23" s="244">
        <v>0</v>
      </c>
      <c r="L23" s="245">
        <f t="shared" si="4"/>
        <v>0</v>
      </c>
      <c r="M23" s="258">
        <v>0</v>
      </c>
      <c r="N23" s="259">
        <v>0</v>
      </c>
      <c r="O23" s="260">
        <f t="shared" si="1"/>
        <v>0</v>
      </c>
      <c r="P23" s="261">
        <v>0</v>
      </c>
      <c r="Q23" s="259">
        <v>0</v>
      </c>
      <c r="R23" s="260">
        <f t="shared" si="2"/>
        <v>0</v>
      </c>
      <c r="S23" s="3"/>
    </row>
    <row r="24" spans="1:19" ht="15.75" thickBot="1" x14ac:dyDescent="0.3">
      <c r="A24" s="3"/>
      <c r="B24" s="262" t="s">
        <v>38</v>
      </c>
      <c r="C24" s="263" t="s">
        <v>39</v>
      </c>
      <c r="D24" s="264">
        <f>SUM(D15:D23)</f>
        <v>25047.200000000001</v>
      </c>
      <c r="E24" s="264">
        <f t="shared" ref="E24:R24" si="5">SUM(E15:E21)</f>
        <v>331.5</v>
      </c>
      <c r="F24" s="264">
        <f t="shared" si="5"/>
        <v>25378.7</v>
      </c>
      <c r="G24" s="264">
        <f t="shared" si="5"/>
        <v>22207</v>
      </c>
      <c r="H24" s="264">
        <f>SUM(H15:H23)</f>
        <v>400</v>
      </c>
      <c r="I24" s="265">
        <f t="shared" si="5"/>
        <v>22607</v>
      </c>
      <c r="J24" s="266">
        <f>SUM(J15:J23)</f>
        <v>23003</v>
      </c>
      <c r="K24" s="266">
        <f>SUM(K15:K23)</f>
        <v>400</v>
      </c>
      <c r="L24" s="266">
        <f t="shared" si="5"/>
        <v>23403</v>
      </c>
      <c r="M24" s="267">
        <f>SUM(M15:M23)</f>
        <v>20853</v>
      </c>
      <c r="N24" s="264">
        <f>SUM(N15:N23)</f>
        <v>400</v>
      </c>
      <c r="O24" s="264">
        <f t="shared" si="5"/>
        <v>21253</v>
      </c>
      <c r="P24" s="264">
        <f>SUM(P15:P23)</f>
        <v>20553</v>
      </c>
      <c r="Q24" s="264">
        <f t="shared" si="5"/>
        <v>400</v>
      </c>
      <c r="R24" s="264">
        <f t="shared" si="5"/>
        <v>20953</v>
      </c>
      <c r="S24" s="3"/>
    </row>
    <row r="25" spans="1:19" ht="15.75" customHeight="1" thickBot="1" x14ac:dyDescent="0.3">
      <c r="A25" s="3"/>
      <c r="B25" s="268"/>
      <c r="C25" s="269" t="s">
        <v>40</v>
      </c>
      <c r="D25" s="270"/>
      <c r="E25" s="270"/>
      <c r="F25" s="271"/>
      <c r="G25" s="270"/>
      <c r="H25" s="270"/>
      <c r="I25" s="270"/>
      <c r="J25" s="272"/>
      <c r="K25" s="270"/>
      <c r="L25" s="271"/>
      <c r="M25" s="270"/>
      <c r="N25" s="270"/>
      <c r="O25" s="271"/>
      <c r="P25" s="270"/>
      <c r="Q25" s="270"/>
      <c r="R25" s="271"/>
      <c r="S25" s="3"/>
    </row>
    <row r="26" spans="1:19" x14ac:dyDescent="0.25">
      <c r="A26" s="3"/>
      <c r="B26" s="213" t="s">
        <v>7</v>
      </c>
      <c r="C26" s="214" t="s">
        <v>8</v>
      </c>
      <c r="D26" s="215" t="s">
        <v>41</v>
      </c>
      <c r="E26" s="273" t="s">
        <v>42</v>
      </c>
      <c r="F26" s="274" t="s">
        <v>43</v>
      </c>
      <c r="G26" s="218" t="s">
        <v>41</v>
      </c>
      <c r="H26" s="215" t="s">
        <v>42</v>
      </c>
      <c r="I26" s="275" t="s">
        <v>43</v>
      </c>
      <c r="J26" s="215" t="s">
        <v>41</v>
      </c>
      <c r="K26" s="273" t="s">
        <v>42</v>
      </c>
      <c r="L26" s="274" t="s">
        <v>43</v>
      </c>
      <c r="M26" s="220" t="s">
        <v>41</v>
      </c>
      <c r="N26" s="273" t="s">
        <v>42</v>
      </c>
      <c r="O26" s="274" t="s">
        <v>43</v>
      </c>
      <c r="P26" s="218" t="s">
        <v>41</v>
      </c>
      <c r="Q26" s="273" t="s">
        <v>42</v>
      </c>
      <c r="R26" s="274" t="s">
        <v>43</v>
      </c>
      <c r="S26" s="3"/>
    </row>
    <row r="27" spans="1:19" ht="15.75" thickBot="1" x14ac:dyDescent="0.3">
      <c r="A27" s="3"/>
      <c r="B27" s="221"/>
      <c r="C27" s="222"/>
      <c r="D27" s="223"/>
      <c r="E27" s="276"/>
      <c r="F27" s="277"/>
      <c r="G27" s="226"/>
      <c r="H27" s="223"/>
      <c r="I27" s="278"/>
      <c r="J27" s="223"/>
      <c r="K27" s="276"/>
      <c r="L27" s="277"/>
      <c r="M27" s="228"/>
      <c r="N27" s="276"/>
      <c r="O27" s="277"/>
      <c r="P27" s="226"/>
      <c r="Q27" s="276"/>
      <c r="R27" s="277"/>
      <c r="S27" s="3"/>
    </row>
    <row r="28" spans="1:19" x14ac:dyDescent="0.25">
      <c r="A28" s="3"/>
      <c r="B28" s="229" t="s">
        <v>44</v>
      </c>
      <c r="C28" s="230" t="s">
        <v>45</v>
      </c>
      <c r="D28" s="234">
        <v>273.8</v>
      </c>
      <c r="E28" s="232">
        <v>0</v>
      </c>
      <c r="F28" s="233">
        <f>SUM(D28:E28)</f>
        <v>273.8</v>
      </c>
      <c r="G28" s="234">
        <v>250</v>
      </c>
      <c r="H28" s="232">
        <f>'[2]NR 2026'!N28</f>
        <v>0</v>
      </c>
      <c r="I28" s="235">
        <f t="shared" ref="I28:I41" si="6">G28+H28</f>
        <v>250</v>
      </c>
      <c r="J28" s="236">
        <v>600</v>
      </c>
      <c r="K28" s="237">
        <v>0</v>
      </c>
      <c r="L28" s="238">
        <f t="shared" ref="L28:L41" si="7">J28+K28</f>
        <v>600</v>
      </c>
      <c r="M28" s="279">
        <v>400</v>
      </c>
      <c r="N28" s="279">
        <v>0</v>
      </c>
      <c r="O28" s="233">
        <f t="shared" ref="O28:O41" si="8">M28+N28</f>
        <v>400</v>
      </c>
      <c r="P28" s="279">
        <v>350</v>
      </c>
      <c r="Q28" s="279">
        <v>0</v>
      </c>
      <c r="R28" s="233">
        <f t="shared" ref="R28:R41" si="9">P28+Q28</f>
        <v>350</v>
      </c>
      <c r="S28" s="3"/>
    </row>
    <row r="29" spans="1:19" x14ac:dyDescent="0.25">
      <c r="A29" s="3"/>
      <c r="B29" s="240" t="s">
        <v>46</v>
      </c>
      <c r="C29" s="253" t="s">
        <v>47</v>
      </c>
      <c r="D29" s="234">
        <v>9843.7999999999993</v>
      </c>
      <c r="E29" s="242">
        <v>82.8</v>
      </c>
      <c r="F29" s="233">
        <f t="shared" ref="F29:F41" si="10">SUM(D29:E29)</f>
        <v>9926.5999999999985</v>
      </c>
      <c r="G29" s="234">
        <v>8450</v>
      </c>
      <c r="H29" s="232">
        <f>'[2]NR 2026'!N29</f>
        <v>70</v>
      </c>
      <c r="I29" s="235">
        <f t="shared" si="6"/>
        <v>8520</v>
      </c>
      <c r="J29" s="243">
        <v>8050</v>
      </c>
      <c r="K29" s="280">
        <v>194</v>
      </c>
      <c r="L29" s="245">
        <f t="shared" si="7"/>
        <v>8244</v>
      </c>
      <c r="M29" s="281">
        <v>7000</v>
      </c>
      <c r="N29" s="282">
        <v>200</v>
      </c>
      <c r="O29" s="233">
        <f t="shared" si="8"/>
        <v>7200</v>
      </c>
      <c r="P29" s="281">
        <v>6891</v>
      </c>
      <c r="Q29" s="282">
        <v>200</v>
      </c>
      <c r="R29" s="233">
        <f t="shared" si="9"/>
        <v>7091</v>
      </c>
      <c r="S29" s="3"/>
    </row>
    <row r="30" spans="1:19" x14ac:dyDescent="0.25">
      <c r="A30" s="3"/>
      <c r="B30" s="240" t="s">
        <v>48</v>
      </c>
      <c r="C30" s="253" t="s">
        <v>49</v>
      </c>
      <c r="D30" s="234">
        <v>165</v>
      </c>
      <c r="E30" s="242">
        <v>0</v>
      </c>
      <c r="F30" s="233">
        <f t="shared" si="10"/>
        <v>165</v>
      </c>
      <c r="G30" s="234">
        <v>150</v>
      </c>
      <c r="H30" s="232">
        <f>'[2]NR 2026'!N30</f>
        <v>0</v>
      </c>
      <c r="I30" s="235">
        <f t="shared" si="6"/>
        <v>150</v>
      </c>
      <c r="J30" s="243">
        <v>110</v>
      </c>
      <c r="K30" s="280">
        <v>0</v>
      </c>
      <c r="L30" s="245">
        <f t="shared" si="7"/>
        <v>110</v>
      </c>
      <c r="M30" s="281">
        <v>121</v>
      </c>
      <c r="N30" s="282">
        <v>0</v>
      </c>
      <c r="O30" s="233">
        <f t="shared" si="8"/>
        <v>121</v>
      </c>
      <c r="P30" s="281">
        <v>110</v>
      </c>
      <c r="Q30" s="282">
        <v>0</v>
      </c>
      <c r="R30" s="233">
        <f t="shared" si="9"/>
        <v>110</v>
      </c>
      <c r="S30" s="3"/>
    </row>
    <row r="31" spans="1:19" x14ac:dyDescent="0.25">
      <c r="A31" s="3"/>
      <c r="B31" s="240"/>
      <c r="C31" s="253" t="s">
        <v>101</v>
      </c>
      <c r="D31" s="234">
        <v>0</v>
      </c>
      <c r="E31" s="242">
        <v>1.8</v>
      </c>
      <c r="F31" s="233">
        <f t="shared" si="10"/>
        <v>1.8</v>
      </c>
      <c r="G31" s="234">
        <v>0</v>
      </c>
      <c r="H31" s="232">
        <v>0</v>
      </c>
      <c r="I31" s="235">
        <f t="shared" si="6"/>
        <v>0</v>
      </c>
      <c r="J31" s="243">
        <v>0</v>
      </c>
      <c r="K31" s="280">
        <v>0</v>
      </c>
      <c r="L31" s="245">
        <f t="shared" si="7"/>
        <v>0</v>
      </c>
      <c r="M31" s="281">
        <v>0</v>
      </c>
      <c r="N31" s="282">
        <v>0</v>
      </c>
      <c r="O31" s="233"/>
      <c r="P31" s="281">
        <v>0</v>
      </c>
      <c r="Q31" s="282">
        <v>0</v>
      </c>
      <c r="R31" s="233"/>
      <c r="S31" s="3"/>
    </row>
    <row r="32" spans="1:19" x14ac:dyDescent="0.25">
      <c r="A32" s="3"/>
      <c r="B32" s="240" t="s">
        <v>50</v>
      </c>
      <c r="C32" s="253" t="s">
        <v>102</v>
      </c>
      <c r="D32" s="234">
        <v>-6706.9</v>
      </c>
      <c r="E32" s="232">
        <v>0</v>
      </c>
      <c r="F32" s="233">
        <f t="shared" si="10"/>
        <v>-6706.9</v>
      </c>
      <c r="G32" s="234">
        <v>-3000</v>
      </c>
      <c r="H32" s="232">
        <v>0</v>
      </c>
      <c r="I32" s="235">
        <f t="shared" si="6"/>
        <v>-3000</v>
      </c>
      <c r="J32" s="243">
        <v>-5500</v>
      </c>
      <c r="K32" s="244">
        <v>0</v>
      </c>
      <c r="L32" s="245">
        <f t="shared" si="7"/>
        <v>-5500</v>
      </c>
      <c r="M32" s="281">
        <v>-3500</v>
      </c>
      <c r="N32" s="281">
        <v>0</v>
      </c>
      <c r="O32" s="233">
        <f t="shared" si="8"/>
        <v>-3500</v>
      </c>
      <c r="P32" s="281">
        <v>-3500</v>
      </c>
      <c r="Q32" s="281">
        <v>0</v>
      </c>
      <c r="R32" s="233">
        <f t="shared" si="9"/>
        <v>-3500</v>
      </c>
      <c r="S32" s="3"/>
    </row>
    <row r="33" spans="1:19" x14ac:dyDescent="0.25">
      <c r="A33" s="3"/>
      <c r="B33" s="240" t="s">
        <v>52</v>
      </c>
      <c r="C33" s="253" t="s">
        <v>51</v>
      </c>
      <c r="D33" s="234">
        <v>8272.7000000000007</v>
      </c>
      <c r="E33" s="232">
        <v>0</v>
      </c>
      <c r="F33" s="233">
        <f t="shared" si="10"/>
        <v>8272.7000000000007</v>
      </c>
      <c r="G33" s="234">
        <v>8456</v>
      </c>
      <c r="H33" s="232">
        <v>250</v>
      </c>
      <c r="I33" s="235">
        <f t="shared" si="6"/>
        <v>8706</v>
      </c>
      <c r="J33" s="243">
        <v>8200</v>
      </c>
      <c r="K33" s="244">
        <v>5</v>
      </c>
      <c r="L33" s="245">
        <f t="shared" si="7"/>
        <v>8205</v>
      </c>
      <c r="M33" s="281">
        <v>7200</v>
      </c>
      <c r="N33" s="281">
        <v>0</v>
      </c>
      <c r="O33" s="233">
        <f t="shared" si="8"/>
        <v>7200</v>
      </c>
      <c r="P33" s="281">
        <v>7050</v>
      </c>
      <c r="Q33" s="281">
        <v>0</v>
      </c>
      <c r="R33" s="233">
        <f t="shared" si="9"/>
        <v>7050</v>
      </c>
      <c r="S33" s="3"/>
    </row>
    <row r="34" spans="1:19" x14ac:dyDescent="0.25">
      <c r="A34" s="3"/>
      <c r="B34" s="240" t="s">
        <v>54</v>
      </c>
      <c r="C34" s="253" t="s">
        <v>53</v>
      </c>
      <c r="D34" s="234">
        <v>4673.8</v>
      </c>
      <c r="E34" s="232">
        <v>174.3</v>
      </c>
      <c r="F34" s="233">
        <f t="shared" si="10"/>
        <v>4848.1000000000004</v>
      </c>
      <c r="G34" s="234">
        <v>5312</v>
      </c>
      <c r="H34" s="232">
        <f>'[2]NR 2026'!N34</f>
        <v>60</v>
      </c>
      <c r="I34" s="235">
        <f t="shared" si="6"/>
        <v>5372</v>
      </c>
      <c r="J34" s="243">
        <v>5622</v>
      </c>
      <c r="K34" s="244">
        <v>150</v>
      </c>
      <c r="L34" s="245">
        <f t="shared" si="7"/>
        <v>5772</v>
      </c>
      <c r="M34" s="281">
        <v>5622</v>
      </c>
      <c r="N34" s="281">
        <v>150</v>
      </c>
      <c r="O34" s="233">
        <f t="shared" si="8"/>
        <v>5772</v>
      </c>
      <c r="P34" s="281">
        <v>5622</v>
      </c>
      <c r="Q34" s="281">
        <v>150</v>
      </c>
      <c r="R34" s="233">
        <f t="shared" si="9"/>
        <v>5772</v>
      </c>
      <c r="S34" s="3"/>
    </row>
    <row r="35" spans="1:19" x14ac:dyDescent="0.25">
      <c r="A35" s="3"/>
      <c r="B35" s="240" t="s">
        <v>56</v>
      </c>
      <c r="C35" s="251" t="s">
        <v>55</v>
      </c>
      <c r="D35" s="234">
        <v>4535.8</v>
      </c>
      <c r="E35" s="232">
        <v>174.3</v>
      </c>
      <c r="F35" s="233">
        <f t="shared" si="10"/>
        <v>4710.1000000000004</v>
      </c>
      <c r="G35" s="234">
        <v>5112</v>
      </c>
      <c r="H35" s="232">
        <f>'[2]NR 2026'!N35</f>
        <v>60</v>
      </c>
      <c r="I35" s="235">
        <f t="shared" si="6"/>
        <v>5172</v>
      </c>
      <c r="J35" s="243">
        <v>5422</v>
      </c>
      <c r="K35" s="244">
        <v>150</v>
      </c>
      <c r="L35" s="245">
        <f t="shared" si="7"/>
        <v>5572</v>
      </c>
      <c r="M35" s="281">
        <v>5422</v>
      </c>
      <c r="N35" s="281">
        <v>150</v>
      </c>
      <c r="O35" s="233">
        <f t="shared" si="8"/>
        <v>5572</v>
      </c>
      <c r="P35" s="281">
        <v>5422</v>
      </c>
      <c r="Q35" s="281">
        <v>150</v>
      </c>
      <c r="R35" s="233">
        <f t="shared" si="9"/>
        <v>5572</v>
      </c>
      <c r="S35" s="3"/>
    </row>
    <row r="36" spans="1:19" x14ac:dyDescent="0.25">
      <c r="A36" s="3"/>
      <c r="B36" s="240" t="s">
        <v>58</v>
      </c>
      <c r="C36" s="283" t="s">
        <v>57</v>
      </c>
      <c r="D36" s="234">
        <v>138</v>
      </c>
      <c r="E36" s="232">
        <v>0</v>
      </c>
      <c r="F36" s="233">
        <f t="shared" si="10"/>
        <v>138</v>
      </c>
      <c r="G36" s="234">
        <v>200</v>
      </c>
      <c r="H36" s="232">
        <f>'[2]NR 2026'!N36</f>
        <v>0</v>
      </c>
      <c r="I36" s="235">
        <f t="shared" si="6"/>
        <v>200</v>
      </c>
      <c r="J36" s="243">
        <v>200</v>
      </c>
      <c r="K36" s="244">
        <v>0</v>
      </c>
      <c r="L36" s="245">
        <f t="shared" si="7"/>
        <v>200</v>
      </c>
      <c r="M36" s="281">
        <v>200</v>
      </c>
      <c r="N36" s="281">
        <v>0</v>
      </c>
      <c r="O36" s="233">
        <f t="shared" si="8"/>
        <v>200</v>
      </c>
      <c r="P36" s="281">
        <v>200</v>
      </c>
      <c r="Q36" s="281">
        <v>0</v>
      </c>
      <c r="R36" s="233">
        <f t="shared" si="9"/>
        <v>200</v>
      </c>
      <c r="S36" s="3"/>
    </row>
    <row r="37" spans="1:19" x14ac:dyDescent="0.25">
      <c r="A37" s="3"/>
      <c r="B37" s="240" t="s">
        <v>60</v>
      </c>
      <c r="C37" s="253" t="s">
        <v>59</v>
      </c>
      <c r="D37" s="234">
        <v>1554.4</v>
      </c>
      <c r="E37" s="232">
        <v>59.4</v>
      </c>
      <c r="F37" s="233">
        <f t="shared" si="10"/>
        <v>1613.8000000000002</v>
      </c>
      <c r="G37" s="234">
        <v>1796</v>
      </c>
      <c r="H37" s="232">
        <f>'[2]NR 2026'!N37</f>
        <v>20</v>
      </c>
      <c r="I37" s="235">
        <f t="shared" si="6"/>
        <v>1816</v>
      </c>
      <c r="J37" s="243">
        <v>1900</v>
      </c>
      <c r="K37" s="244">
        <v>51</v>
      </c>
      <c r="L37" s="245">
        <f t="shared" si="7"/>
        <v>1951</v>
      </c>
      <c r="M37" s="281">
        <v>1900</v>
      </c>
      <c r="N37" s="281">
        <v>50</v>
      </c>
      <c r="O37" s="233">
        <f t="shared" si="8"/>
        <v>1950</v>
      </c>
      <c r="P37" s="281">
        <v>1900</v>
      </c>
      <c r="Q37" s="281">
        <v>50</v>
      </c>
      <c r="R37" s="233">
        <f t="shared" si="9"/>
        <v>1950</v>
      </c>
      <c r="S37" s="3"/>
    </row>
    <row r="38" spans="1:19" x14ac:dyDescent="0.25">
      <c r="A38" s="3"/>
      <c r="B38" s="240" t="s">
        <v>62</v>
      </c>
      <c r="C38" s="253" t="s">
        <v>61</v>
      </c>
      <c r="D38" s="234">
        <v>5.3</v>
      </c>
      <c r="E38" s="232">
        <v>0</v>
      </c>
      <c r="F38" s="233">
        <f t="shared" si="10"/>
        <v>5.3</v>
      </c>
      <c r="G38" s="234">
        <v>20</v>
      </c>
      <c r="H38" s="232">
        <f>'[2]NR 2026'!N38</f>
        <v>0</v>
      </c>
      <c r="I38" s="235">
        <f t="shared" si="6"/>
        <v>20</v>
      </c>
      <c r="J38" s="243">
        <v>20</v>
      </c>
      <c r="K38" s="244">
        <v>0</v>
      </c>
      <c r="L38" s="245">
        <f t="shared" si="7"/>
        <v>20</v>
      </c>
      <c r="M38" s="281">
        <v>10</v>
      </c>
      <c r="N38" s="281">
        <v>0</v>
      </c>
      <c r="O38" s="233">
        <f t="shared" si="8"/>
        <v>10</v>
      </c>
      <c r="P38" s="281">
        <v>10</v>
      </c>
      <c r="Q38" s="281">
        <v>0</v>
      </c>
      <c r="R38" s="233">
        <f t="shared" si="9"/>
        <v>10</v>
      </c>
      <c r="S38" s="3"/>
    </row>
    <row r="39" spans="1:19" x14ac:dyDescent="0.25">
      <c r="A39" s="3"/>
      <c r="B39" s="240" t="s">
        <v>64</v>
      </c>
      <c r="C39" s="253" t="s">
        <v>63</v>
      </c>
      <c r="D39" s="234">
        <v>1351.3</v>
      </c>
      <c r="E39" s="232">
        <v>0</v>
      </c>
      <c r="F39" s="233">
        <f t="shared" si="10"/>
        <v>1351.3</v>
      </c>
      <c r="G39" s="234">
        <v>1330</v>
      </c>
      <c r="H39" s="232">
        <f>'[2]NR 2026'!N39</f>
        <v>0</v>
      </c>
      <c r="I39" s="235">
        <f t="shared" si="6"/>
        <v>1330</v>
      </c>
      <c r="J39" s="243">
        <v>1570</v>
      </c>
      <c r="K39" s="244">
        <v>0</v>
      </c>
      <c r="L39" s="245">
        <f t="shared" si="7"/>
        <v>1570</v>
      </c>
      <c r="M39" s="281">
        <v>1570</v>
      </c>
      <c r="N39" s="281">
        <v>0</v>
      </c>
      <c r="O39" s="233">
        <f t="shared" si="8"/>
        <v>1570</v>
      </c>
      <c r="P39" s="281">
        <v>1570</v>
      </c>
      <c r="Q39" s="281">
        <v>0</v>
      </c>
      <c r="R39" s="233">
        <f t="shared" si="9"/>
        <v>1570</v>
      </c>
      <c r="S39" s="3"/>
    </row>
    <row r="40" spans="1:19" x14ac:dyDescent="0.25">
      <c r="A40" s="3"/>
      <c r="B40" s="240" t="s">
        <v>103</v>
      </c>
      <c r="C40" s="284" t="s">
        <v>104</v>
      </c>
      <c r="D40" s="234">
        <v>1310.3</v>
      </c>
      <c r="E40" s="232">
        <v>0</v>
      </c>
      <c r="F40" s="233">
        <f t="shared" si="10"/>
        <v>1310.3</v>
      </c>
      <c r="G40" s="234">
        <v>-3000</v>
      </c>
      <c r="H40" s="232">
        <v>0</v>
      </c>
      <c r="I40" s="235">
        <f t="shared" si="6"/>
        <v>-3000</v>
      </c>
      <c r="J40" s="243">
        <v>550</v>
      </c>
      <c r="K40" s="244">
        <v>0</v>
      </c>
      <c r="L40" s="245">
        <f t="shared" si="7"/>
        <v>550</v>
      </c>
      <c r="M40" s="285">
        <v>-1220</v>
      </c>
      <c r="N40" s="285">
        <v>0</v>
      </c>
      <c r="O40" s="260">
        <f t="shared" si="8"/>
        <v>-1220</v>
      </c>
      <c r="P40" s="285">
        <v>-1200</v>
      </c>
      <c r="Q40" s="285">
        <v>0</v>
      </c>
      <c r="R40" s="260">
        <f t="shared" si="9"/>
        <v>-1200</v>
      </c>
      <c r="S40" s="3"/>
    </row>
    <row r="41" spans="1:19" ht="15.75" thickBot="1" x14ac:dyDescent="0.3">
      <c r="A41" s="3"/>
      <c r="B41" s="240" t="s">
        <v>66</v>
      </c>
      <c r="C41" s="284" t="s">
        <v>65</v>
      </c>
      <c r="D41" s="234">
        <v>2113.4</v>
      </c>
      <c r="E41" s="232">
        <v>0</v>
      </c>
      <c r="F41" s="233">
        <f t="shared" si="10"/>
        <v>2113.4</v>
      </c>
      <c r="G41" s="234">
        <v>2443</v>
      </c>
      <c r="H41" s="232">
        <f>'[2]NR 2026'!N41</f>
        <v>0</v>
      </c>
      <c r="I41" s="257">
        <f t="shared" si="6"/>
        <v>2443</v>
      </c>
      <c r="J41" s="243">
        <v>1881</v>
      </c>
      <c r="K41" s="244">
        <v>0</v>
      </c>
      <c r="L41" s="245">
        <f t="shared" si="7"/>
        <v>1881</v>
      </c>
      <c r="M41" s="285">
        <v>1750</v>
      </c>
      <c r="N41" s="285">
        <v>0</v>
      </c>
      <c r="O41" s="260">
        <f t="shared" si="8"/>
        <v>1750</v>
      </c>
      <c r="P41" s="285">
        <v>1750</v>
      </c>
      <c r="Q41" s="285">
        <v>0</v>
      </c>
      <c r="R41" s="260">
        <f t="shared" si="9"/>
        <v>1750</v>
      </c>
      <c r="S41" s="3"/>
    </row>
    <row r="42" spans="1:19" ht="15.75" thickBot="1" x14ac:dyDescent="0.3">
      <c r="A42" s="3"/>
      <c r="B42" s="262" t="s">
        <v>105</v>
      </c>
      <c r="C42" s="286" t="s">
        <v>67</v>
      </c>
      <c r="D42" s="287">
        <f>SUM(D28:D34)+SUM(D37:D41)</f>
        <v>22856.9</v>
      </c>
      <c r="E42" s="287">
        <f>SUM(E28:E34)+SUM(E37:E41)</f>
        <v>318.29999999999995</v>
      </c>
      <c r="F42" s="288">
        <f>SUM(F37:F41)+SUM(F28:F34)</f>
        <v>23175.199999999997</v>
      </c>
      <c r="G42" s="287">
        <f>SUM(G28:G34)+SUM(G37:G41)</f>
        <v>22207</v>
      </c>
      <c r="H42" s="287">
        <f>SUM(H28:H34)+SUM(H37:H41)</f>
        <v>400</v>
      </c>
      <c r="I42" s="289">
        <f>SUM(I37:I41)+SUM(I28:I34)</f>
        <v>22607</v>
      </c>
      <c r="J42" s="290"/>
      <c r="K42" s="291"/>
      <c r="L42" s="290">
        <f>SUM(L37:L41)+SUM(L28:L34)</f>
        <v>23403</v>
      </c>
      <c r="M42" s="287">
        <f>SUM(M28:M34)+SUM(M37:M41)</f>
        <v>20853</v>
      </c>
      <c r="N42" s="287">
        <f>SUM(N28:N34)+SUM(N37:N41)</f>
        <v>400</v>
      </c>
      <c r="O42" s="288">
        <f>SUM(O37:O41)+SUM(O28:O34)</f>
        <v>21253</v>
      </c>
      <c r="P42" s="287">
        <f>SUM(P28:P34)+SUM(P37:P41)</f>
        <v>20553</v>
      </c>
      <c r="Q42" s="287">
        <f>SUM(Q28:Q34)+SUM(Q37:Q41)</f>
        <v>400</v>
      </c>
      <c r="R42" s="288">
        <f>SUM(R37:R41)+SUM(R28:R34)</f>
        <v>20953</v>
      </c>
      <c r="S42" s="3"/>
    </row>
    <row r="43" spans="1:19" ht="19.5" thickBot="1" x14ac:dyDescent="0.35">
      <c r="A43" s="3"/>
      <c r="B43" s="292" t="s">
        <v>68</v>
      </c>
      <c r="C43" s="293" t="s">
        <v>69</v>
      </c>
      <c r="D43" s="294">
        <f t="shared" ref="D43:R43" si="11">D24-D42</f>
        <v>2190.2999999999993</v>
      </c>
      <c r="E43" s="294">
        <f t="shared" si="11"/>
        <v>13.200000000000045</v>
      </c>
      <c r="F43" s="295">
        <f t="shared" si="11"/>
        <v>2203.5000000000036</v>
      </c>
      <c r="G43" s="296">
        <f t="shared" si="11"/>
        <v>0</v>
      </c>
      <c r="H43" s="296">
        <f t="shared" si="11"/>
        <v>0</v>
      </c>
      <c r="I43" s="297">
        <f t="shared" si="11"/>
        <v>0</v>
      </c>
      <c r="J43" s="294">
        <f t="shared" si="11"/>
        <v>23003</v>
      </c>
      <c r="K43" s="294">
        <f t="shared" si="11"/>
        <v>400</v>
      </c>
      <c r="L43" s="295">
        <f t="shared" si="11"/>
        <v>0</v>
      </c>
      <c r="M43" s="298">
        <f t="shared" si="11"/>
        <v>0</v>
      </c>
      <c r="N43" s="294">
        <f t="shared" si="11"/>
        <v>0</v>
      </c>
      <c r="O43" s="295">
        <f t="shared" si="11"/>
        <v>0</v>
      </c>
      <c r="P43" s="294">
        <f t="shared" si="11"/>
        <v>0</v>
      </c>
      <c r="Q43" s="294">
        <f t="shared" si="11"/>
        <v>0</v>
      </c>
      <c r="R43" s="295">
        <f t="shared" si="11"/>
        <v>0</v>
      </c>
      <c r="S43" s="3"/>
    </row>
    <row r="44" spans="1:19" ht="15.75" thickBot="1" x14ac:dyDescent="0.3">
      <c r="A44" s="3"/>
      <c r="B44" s="299" t="s">
        <v>70</v>
      </c>
      <c r="C44" s="300" t="s">
        <v>71</v>
      </c>
      <c r="D44" s="301"/>
      <c r="E44" s="302"/>
      <c r="F44" s="303">
        <f>F43-D16</f>
        <v>-9796.4999999999964</v>
      </c>
      <c r="G44" s="301"/>
      <c r="H44" s="304"/>
      <c r="I44" s="305">
        <f>I43-G16</f>
        <v>-11000</v>
      </c>
      <c r="J44" s="306"/>
      <c r="K44" s="304"/>
      <c r="L44" s="303">
        <f>L43-J16</f>
        <v>-11000</v>
      </c>
      <c r="M44" s="307"/>
      <c r="N44" s="304"/>
      <c r="O44" s="303">
        <f>O43-M16</f>
        <v>-11000</v>
      </c>
      <c r="P44" s="301"/>
      <c r="Q44" s="304"/>
      <c r="R44" s="303">
        <f>R43-P16</f>
        <v>-11000</v>
      </c>
      <c r="S44" s="3"/>
    </row>
    <row r="45" spans="1:19" ht="8.25" customHeight="1" thickBot="1" x14ac:dyDescent="0.3">
      <c r="A45" s="3"/>
      <c r="B45" s="308"/>
      <c r="C45" s="309"/>
      <c r="D45" s="3"/>
      <c r="E45" s="310"/>
      <c r="F45" s="310"/>
      <c r="G45" s="3"/>
      <c r="H45" s="310"/>
      <c r="I45" s="310"/>
      <c r="J45" s="310"/>
      <c r="K45" s="310"/>
      <c r="L45" s="3"/>
      <c r="M45" s="3"/>
      <c r="N45" s="3"/>
      <c r="O45" s="3"/>
      <c r="P45" s="3"/>
      <c r="Q45" s="3"/>
      <c r="R45" s="3"/>
      <c r="S45" s="3"/>
    </row>
    <row r="46" spans="1:19" ht="15.75" customHeight="1" x14ac:dyDescent="0.25">
      <c r="A46" s="3"/>
      <c r="B46" s="308"/>
      <c r="C46" s="311" t="s">
        <v>72</v>
      </c>
      <c r="D46" s="312" t="s">
        <v>73</v>
      </c>
      <c r="E46" s="310"/>
      <c r="F46" s="313"/>
      <c r="G46" s="312" t="s">
        <v>74</v>
      </c>
      <c r="H46" s="310"/>
      <c r="I46" s="310"/>
      <c r="J46" s="312" t="s">
        <v>75</v>
      </c>
      <c r="K46" s="310"/>
      <c r="L46" s="310"/>
      <c r="M46" s="312" t="s">
        <v>76</v>
      </c>
      <c r="N46" s="3"/>
      <c r="O46" s="3"/>
      <c r="P46" s="312" t="s">
        <v>76</v>
      </c>
      <c r="Q46" s="3"/>
      <c r="R46" s="3"/>
      <c r="S46" s="3"/>
    </row>
    <row r="47" spans="1:19" ht="15.75" thickBot="1" x14ac:dyDescent="0.3">
      <c r="A47" s="3"/>
      <c r="B47" s="308"/>
      <c r="C47" s="314"/>
      <c r="D47" s="315"/>
      <c r="E47" s="310"/>
      <c r="F47" s="313"/>
      <c r="G47" s="315"/>
      <c r="H47" s="316"/>
      <c r="I47" s="316"/>
      <c r="J47" s="315"/>
      <c r="K47" s="316"/>
      <c r="L47" s="316"/>
      <c r="M47" s="315"/>
      <c r="N47" s="3"/>
      <c r="O47" s="3"/>
      <c r="P47" s="315"/>
      <c r="Q47" s="3"/>
      <c r="R47" s="3"/>
      <c r="S47" s="3"/>
    </row>
    <row r="48" spans="1:19" ht="8.25" customHeight="1" thickBot="1" x14ac:dyDescent="0.3">
      <c r="A48" s="3"/>
      <c r="B48" s="308"/>
      <c r="C48" s="309"/>
      <c r="D48" s="310"/>
      <c r="E48" s="310"/>
      <c r="F48" s="313"/>
      <c r="G48" s="310"/>
      <c r="H48" s="310"/>
      <c r="I48" s="313"/>
      <c r="J48" s="313"/>
      <c r="K48" s="313"/>
      <c r="L48" s="3"/>
      <c r="M48" s="3"/>
      <c r="N48" s="3"/>
      <c r="O48" s="3"/>
      <c r="P48" s="3"/>
      <c r="Q48" s="3"/>
      <c r="R48" s="3"/>
      <c r="S48" s="3"/>
    </row>
    <row r="49" spans="1:19" ht="37.5" customHeight="1" thickBot="1" x14ac:dyDescent="0.3">
      <c r="A49" s="3"/>
      <c r="B49" s="308"/>
      <c r="C49" s="311" t="s">
        <v>77</v>
      </c>
      <c r="D49" s="145" t="s">
        <v>78</v>
      </c>
      <c r="E49" s="317" t="s">
        <v>79</v>
      </c>
      <c r="F49" s="313"/>
      <c r="G49" s="145" t="s">
        <v>78</v>
      </c>
      <c r="H49" s="317" t="s">
        <v>79</v>
      </c>
      <c r="I49" s="3"/>
      <c r="J49" s="145" t="s">
        <v>78</v>
      </c>
      <c r="K49" s="317" t="s">
        <v>79</v>
      </c>
      <c r="L49" s="318"/>
      <c r="M49" s="145" t="s">
        <v>78</v>
      </c>
      <c r="N49" s="317" t="s">
        <v>79</v>
      </c>
      <c r="O49" s="3"/>
      <c r="P49" s="145" t="s">
        <v>78</v>
      </c>
      <c r="Q49" s="317" t="s">
        <v>79</v>
      </c>
      <c r="R49" s="3"/>
      <c r="S49" s="3"/>
    </row>
    <row r="50" spans="1:19" ht="15.75" thickBot="1" x14ac:dyDescent="0.3">
      <c r="A50" s="3"/>
      <c r="B50" s="319"/>
      <c r="C50" s="320"/>
      <c r="D50" s="321">
        <v>0</v>
      </c>
      <c r="E50" s="322">
        <v>0</v>
      </c>
      <c r="F50" s="313"/>
      <c r="G50" s="321">
        <v>0</v>
      </c>
      <c r="H50" s="322">
        <v>0</v>
      </c>
      <c r="I50" s="3"/>
      <c r="J50" s="321">
        <v>0</v>
      </c>
      <c r="K50" s="322">
        <v>0</v>
      </c>
      <c r="L50" s="316"/>
      <c r="M50" s="321">
        <v>0</v>
      </c>
      <c r="N50" s="322">
        <v>0</v>
      </c>
      <c r="O50" s="3"/>
      <c r="P50" s="321">
        <v>0</v>
      </c>
      <c r="Q50" s="322">
        <v>0</v>
      </c>
      <c r="R50" s="3"/>
      <c r="S50" s="3"/>
    </row>
    <row r="51" spans="1:19" x14ac:dyDescent="0.25">
      <c r="A51" s="3"/>
      <c r="B51" s="319"/>
      <c r="C51" s="309"/>
      <c r="D51" s="310"/>
      <c r="E51" s="310"/>
      <c r="F51" s="313"/>
      <c r="G51" s="310"/>
      <c r="H51" s="310"/>
      <c r="I51" s="313"/>
      <c r="J51" s="313"/>
      <c r="K51" s="313"/>
      <c r="L51" s="3"/>
      <c r="M51" s="3"/>
      <c r="N51" s="3"/>
      <c r="O51" s="3"/>
      <c r="P51" s="3"/>
      <c r="Q51" s="3"/>
      <c r="R51" s="3"/>
      <c r="S51" s="3"/>
    </row>
    <row r="52" spans="1:19" x14ac:dyDescent="0.25">
      <c r="A52" s="3"/>
      <c r="B52" s="319"/>
      <c r="C52" s="323" t="s">
        <v>80</v>
      </c>
      <c r="D52" s="324" t="s">
        <v>81</v>
      </c>
      <c r="E52" s="310"/>
      <c r="F52" s="3"/>
      <c r="G52" s="324" t="s">
        <v>82</v>
      </c>
      <c r="H52" s="3"/>
      <c r="I52" s="3"/>
      <c r="J52" s="324" t="s">
        <v>83</v>
      </c>
      <c r="K52" s="3"/>
      <c r="L52" s="325"/>
      <c r="M52" s="324" t="s">
        <v>84</v>
      </c>
      <c r="N52" s="325"/>
      <c r="O52" s="325"/>
      <c r="P52" s="324" t="s">
        <v>85</v>
      </c>
      <c r="Q52" s="3"/>
      <c r="R52" s="3"/>
      <c r="S52" s="3"/>
    </row>
    <row r="53" spans="1:19" x14ac:dyDescent="0.25">
      <c r="A53" s="3"/>
      <c r="B53" s="319"/>
      <c r="C53" s="326" t="s">
        <v>86</v>
      </c>
      <c r="D53" s="327"/>
      <c r="E53" s="310"/>
      <c r="F53" s="3"/>
      <c r="G53" s="327"/>
      <c r="H53" s="3"/>
      <c r="I53" s="3"/>
      <c r="J53" s="327"/>
      <c r="K53" s="3"/>
      <c r="L53" s="328"/>
      <c r="M53" s="327"/>
      <c r="N53" s="328"/>
      <c r="O53" s="328"/>
      <c r="P53" s="327"/>
      <c r="Q53" s="3"/>
      <c r="R53" s="3"/>
      <c r="S53" s="3"/>
    </row>
    <row r="54" spans="1:19" x14ac:dyDescent="0.25">
      <c r="A54" s="3"/>
      <c r="B54" s="319"/>
      <c r="C54" s="326" t="s">
        <v>87</v>
      </c>
      <c r="D54" s="327">
        <v>3770.7</v>
      </c>
      <c r="E54" s="310"/>
      <c r="F54" s="3"/>
      <c r="G54" s="327">
        <v>5974.3</v>
      </c>
      <c r="H54" s="3"/>
      <c r="I54" s="3"/>
      <c r="J54" s="327">
        <v>5974.3</v>
      </c>
      <c r="K54" s="3"/>
      <c r="L54" s="328"/>
      <c r="M54" s="327">
        <v>5974.3</v>
      </c>
      <c r="N54" s="328"/>
      <c r="O54" s="328"/>
      <c r="P54" s="327">
        <v>5974.3</v>
      </c>
      <c r="Q54" s="3"/>
      <c r="R54" s="3"/>
      <c r="S54" s="3"/>
    </row>
    <row r="55" spans="1:19" x14ac:dyDescent="0.25">
      <c r="A55" s="3"/>
      <c r="B55" s="319"/>
      <c r="C55" s="326" t="s">
        <v>88</v>
      </c>
      <c r="D55" s="327">
        <v>2010.4</v>
      </c>
      <c r="E55" s="310"/>
      <c r="F55" s="3"/>
      <c r="G55" s="327">
        <v>3183.4</v>
      </c>
      <c r="H55" s="3"/>
      <c r="I55" s="3"/>
      <c r="J55" s="327">
        <v>4753.3999999999996</v>
      </c>
      <c r="K55" s="3"/>
      <c r="L55" s="328"/>
      <c r="M55" s="327">
        <v>5870.4</v>
      </c>
      <c r="N55" s="328"/>
      <c r="O55" s="328"/>
      <c r="P55" s="327">
        <v>6924.4</v>
      </c>
      <c r="Q55" s="3"/>
      <c r="R55" s="3"/>
      <c r="S55" s="3"/>
    </row>
    <row r="56" spans="1:19" x14ac:dyDescent="0.25">
      <c r="A56" s="3"/>
      <c r="B56" s="319"/>
      <c r="C56" s="326" t="s">
        <v>89</v>
      </c>
      <c r="D56" s="327">
        <v>1311.5</v>
      </c>
      <c r="E56" s="310"/>
      <c r="F56" s="3"/>
      <c r="G56" s="327">
        <v>1311.5</v>
      </c>
      <c r="H56" s="3"/>
      <c r="I56" s="3"/>
      <c r="J56" s="327">
        <v>111.5</v>
      </c>
      <c r="K56" s="3"/>
      <c r="L56" s="328"/>
      <c r="M56" s="327">
        <v>111.5</v>
      </c>
      <c r="N56" s="328"/>
      <c r="O56" s="328"/>
      <c r="P56" s="327">
        <v>111.5</v>
      </c>
      <c r="Q56" s="3"/>
      <c r="R56" s="3"/>
      <c r="S56" s="3"/>
    </row>
    <row r="57" spans="1:19" x14ac:dyDescent="0.25">
      <c r="A57" s="3"/>
      <c r="B57" s="319"/>
      <c r="C57" s="329" t="s">
        <v>90</v>
      </c>
      <c r="D57" s="327">
        <v>85.1</v>
      </c>
      <c r="E57" s="310"/>
      <c r="F57" s="3"/>
      <c r="G57" s="327">
        <v>76.099999999999994</v>
      </c>
      <c r="H57" s="3"/>
      <c r="I57" s="3"/>
      <c r="J57" s="327">
        <v>68.8</v>
      </c>
      <c r="K57" s="3"/>
      <c r="L57" s="328"/>
      <c r="M57" s="327">
        <v>62.8</v>
      </c>
      <c r="N57" s="328"/>
      <c r="O57" s="328"/>
      <c r="P57" s="327">
        <v>56.2</v>
      </c>
      <c r="Q57" s="3"/>
      <c r="R57" s="3"/>
      <c r="S57" s="3"/>
    </row>
    <row r="58" spans="1:19" ht="10.5" customHeight="1" x14ac:dyDescent="0.25">
      <c r="A58" s="3"/>
      <c r="B58" s="319"/>
      <c r="C58" s="309"/>
      <c r="D58" s="310"/>
      <c r="E58" s="31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3"/>
      <c r="B59" s="319"/>
      <c r="C59" s="323" t="s">
        <v>91</v>
      </c>
      <c r="D59" s="324" t="s">
        <v>81</v>
      </c>
      <c r="E59" s="310"/>
      <c r="F59" s="313"/>
      <c r="G59" s="324" t="s">
        <v>92</v>
      </c>
      <c r="H59" s="310"/>
      <c r="I59" s="313"/>
      <c r="J59" s="324" t="s">
        <v>83</v>
      </c>
      <c r="K59" s="313"/>
      <c r="L59" s="3"/>
      <c r="M59" s="324" t="s">
        <v>84</v>
      </c>
      <c r="N59" s="325"/>
      <c r="O59" s="325"/>
      <c r="P59" s="324" t="s">
        <v>85</v>
      </c>
      <c r="Q59" s="3"/>
      <c r="R59" s="3"/>
      <c r="S59" s="3"/>
    </row>
    <row r="60" spans="1:19" x14ac:dyDescent="0.25">
      <c r="A60" s="3"/>
      <c r="B60" s="319"/>
      <c r="C60" s="326"/>
      <c r="D60" s="330">
        <v>9</v>
      </c>
      <c r="E60" s="310"/>
      <c r="F60" s="313"/>
      <c r="G60" s="330">
        <v>9</v>
      </c>
      <c r="H60" s="310"/>
      <c r="I60" s="313"/>
      <c r="J60" s="330">
        <v>10</v>
      </c>
      <c r="K60" s="313"/>
      <c r="L60" s="3"/>
      <c r="M60" s="330">
        <v>10</v>
      </c>
      <c r="N60" s="3"/>
      <c r="O60" s="3"/>
      <c r="P60" s="330">
        <v>10</v>
      </c>
      <c r="Q60" s="3"/>
      <c r="R60" s="3"/>
      <c r="S60" s="3"/>
    </row>
    <row r="61" spans="1:19" x14ac:dyDescent="0.25">
      <c r="A61" s="3"/>
      <c r="B61" s="319"/>
      <c r="C61" s="309"/>
      <c r="D61" s="310"/>
      <c r="E61" s="310"/>
      <c r="F61" s="313"/>
      <c r="G61" s="310"/>
      <c r="H61" s="310"/>
      <c r="I61" s="313"/>
      <c r="J61" s="313"/>
      <c r="K61" s="313"/>
      <c r="L61" s="3"/>
      <c r="M61" s="3"/>
      <c r="N61" s="3"/>
      <c r="O61" s="3"/>
      <c r="P61" s="3"/>
      <c r="Q61" s="3"/>
      <c r="R61" s="3"/>
      <c r="S61" s="3"/>
    </row>
    <row r="62" spans="1:19" x14ac:dyDescent="0.25">
      <c r="A62" s="3"/>
      <c r="B62" s="331" t="s">
        <v>93</v>
      </c>
      <c r="C62" s="332"/>
      <c r="D62" s="333"/>
      <c r="E62" s="333"/>
      <c r="F62" s="333"/>
      <c r="G62" s="333"/>
      <c r="H62" s="333"/>
      <c r="I62" s="333"/>
      <c r="J62" s="333"/>
      <c r="K62" s="333"/>
      <c r="L62" s="334"/>
      <c r="M62" s="334"/>
      <c r="N62" s="334"/>
      <c r="O62" s="334"/>
      <c r="P62" s="334"/>
      <c r="Q62" s="334"/>
      <c r="R62" s="335"/>
      <c r="S62" s="3"/>
    </row>
    <row r="63" spans="1:19" x14ac:dyDescent="0.25">
      <c r="A63" s="3"/>
      <c r="B63" s="336"/>
      <c r="G63"/>
      <c r="R63" s="337"/>
      <c r="S63" s="3"/>
    </row>
    <row r="64" spans="1:19" x14ac:dyDescent="0.25">
      <c r="A64" s="3"/>
      <c r="B64" s="338"/>
      <c r="C64" s="339"/>
      <c r="D64" s="339"/>
      <c r="E64" s="339"/>
      <c r="F64" s="339"/>
      <c r="G64" s="339"/>
      <c r="H64" s="339"/>
      <c r="I64" s="339"/>
      <c r="J64" s="339"/>
      <c r="K64" s="339"/>
      <c r="R64" s="337"/>
      <c r="S64" s="3"/>
    </row>
    <row r="65" spans="1:19" x14ac:dyDescent="0.25">
      <c r="A65" s="3"/>
      <c r="B65" s="338"/>
      <c r="C65" s="339"/>
      <c r="D65" s="339"/>
      <c r="E65" s="339"/>
      <c r="F65" s="339"/>
      <c r="G65" s="339"/>
      <c r="H65" s="339"/>
      <c r="I65" s="339"/>
      <c r="J65" s="339"/>
      <c r="K65" s="339"/>
      <c r="R65" s="337"/>
      <c r="S65" s="3"/>
    </row>
    <row r="66" spans="1:19" x14ac:dyDescent="0.25">
      <c r="A66" s="3"/>
      <c r="B66" s="338"/>
      <c r="C66" s="339"/>
      <c r="D66" s="339"/>
      <c r="E66" s="339"/>
      <c r="F66" s="339"/>
      <c r="G66" s="339"/>
      <c r="H66" s="339"/>
      <c r="I66" s="339"/>
      <c r="J66" s="339"/>
      <c r="K66" s="339"/>
      <c r="R66" s="337"/>
      <c r="S66" s="3"/>
    </row>
    <row r="67" spans="1:19" x14ac:dyDescent="0.25">
      <c r="A67" s="3"/>
      <c r="B67" s="338"/>
      <c r="C67" s="339"/>
      <c r="D67" s="339"/>
      <c r="E67" s="339"/>
      <c r="F67" s="339"/>
      <c r="G67" s="339"/>
      <c r="H67" s="339"/>
      <c r="I67" s="339"/>
      <c r="J67" s="339"/>
      <c r="K67" s="339"/>
      <c r="R67" s="337"/>
      <c r="S67" s="3"/>
    </row>
    <row r="68" spans="1:19" x14ac:dyDescent="0.25">
      <c r="A68" s="3"/>
      <c r="B68" s="340"/>
      <c r="D68" s="341"/>
      <c r="E68" s="341"/>
      <c r="F68" s="341"/>
      <c r="G68" s="341"/>
      <c r="H68" s="341"/>
      <c r="I68" s="341"/>
      <c r="J68" s="341"/>
      <c r="K68" s="341"/>
      <c r="R68" s="337"/>
      <c r="S68" s="3"/>
    </row>
    <row r="69" spans="1:19" x14ac:dyDescent="0.25">
      <c r="A69" s="3"/>
      <c r="B69" s="340"/>
      <c r="C69" s="342"/>
      <c r="D69" s="341"/>
      <c r="E69" s="341"/>
      <c r="F69" s="341"/>
      <c r="G69" s="341"/>
      <c r="H69" s="341"/>
      <c r="I69" s="341"/>
      <c r="J69" s="341"/>
      <c r="K69" s="341"/>
      <c r="R69" s="337"/>
      <c r="S69" s="3"/>
    </row>
    <row r="70" spans="1:19" x14ac:dyDescent="0.25">
      <c r="A70" s="3"/>
      <c r="B70" s="340"/>
      <c r="C70" s="343"/>
      <c r="D70" s="341"/>
      <c r="E70" s="341"/>
      <c r="F70" s="341"/>
      <c r="G70" s="341"/>
      <c r="H70" s="341"/>
      <c r="I70" s="341"/>
      <c r="J70" s="341"/>
      <c r="K70" s="341"/>
      <c r="R70" s="337"/>
      <c r="S70" s="3"/>
    </row>
    <row r="71" spans="1:19" x14ac:dyDescent="0.25">
      <c r="A71" s="3"/>
      <c r="B71" s="340"/>
      <c r="C71" s="343"/>
      <c r="D71" s="341"/>
      <c r="E71" s="341"/>
      <c r="F71" s="341"/>
      <c r="G71" s="341"/>
      <c r="H71" s="341"/>
      <c r="I71" s="341"/>
      <c r="J71" s="341"/>
      <c r="K71" s="341"/>
      <c r="R71" s="337"/>
      <c r="S71" s="3"/>
    </row>
    <row r="72" spans="1:19" x14ac:dyDescent="0.25">
      <c r="A72" s="3"/>
      <c r="B72" s="344"/>
      <c r="C72" s="345"/>
      <c r="D72" s="346"/>
      <c r="E72" s="346"/>
      <c r="F72" s="346"/>
      <c r="G72" s="346"/>
      <c r="H72" s="346"/>
      <c r="I72" s="346"/>
      <c r="J72" s="346"/>
      <c r="K72" s="346"/>
      <c r="L72" s="347"/>
      <c r="M72" s="347"/>
      <c r="N72" s="347"/>
      <c r="O72" s="347"/>
      <c r="P72" s="347"/>
      <c r="Q72" s="347"/>
      <c r="R72" s="348"/>
      <c r="S72" s="3"/>
    </row>
    <row r="73" spans="1:19" x14ac:dyDescent="0.25">
      <c r="A73" s="3"/>
      <c r="B73" s="349"/>
      <c r="C73" s="350"/>
      <c r="D73" s="351"/>
      <c r="E73" s="351"/>
      <c r="F73" s="351"/>
      <c r="G73" s="351"/>
      <c r="H73" s="351"/>
      <c r="I73" s="351"/>
      <c r="J73" s="351"/>
      <c r="K73" s="351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3"/>
      <c r="B74" s="352"/>
      <c r="C74" s="352"/>
      <c r="D74" s="352"/>
      <c r="E74" s="352"/>
      <c r="F74" s="352"/>
      <c r="G74" s="352"/>
      <c r="H74" s="352"/>
      <c r="I74" s="352"/>
      <c r="J74" s="352"/>
      <c r="K74" s="35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3"/>
      <c r="B75" s="352" t="s">
        <v>94</v>
      </c>
      <c r="C75" s="353">
        <v>45895</v>
      </c>
      <c r="D75" s="341"/>
      <c r="E75" s="352"/>
      <c r="F75" s="352" t="s">
        <v>95</v>
      </c>
      <c r="G75" s="354" t="s">
        <v>106</v>
      </c>
      <c r="H75" s="352"/>
      <c r="I75" s="352"/>
      <c r="J75" s="352"/>
      <c r="K75" s="352"/>
      <c r="L75" s="3"/>
      <c r="M75" s="3"/>
      <c r="N75" s="3"/>
      <c r="O75" s="3"/>
      <c r="P75" s="3"/>
      <c r="Q75" s="3"/>
      <c r="R75" s="3"/>
      <c r="S75" s="3"/>
    </row>
    <row r="76" spans="1:19" ht="7.5" customHeight="1" x14ac:dyDescent="0.25">
      <c r="A76" s="3"/>
      <c r="B76" s="352"/>
      <c r="C76" s="352"/>
      <c r="D76" s="352"/>
      <c r="E76" s="352"/>
      <c r="F76" s="352"/>
      <c r="G76" s="352"/>
      <c r="H76" s="352"/>
      <c r="I76" s="352"/>
      <c r="J76" s="352"/>
      <c r="K76" s="35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3"/>
      <c r="B77" s="352"/>
      <c r="C77" s="352"/>
      <c r="D77" s="355"/>
      <c r="E77" s="352"/>
      <c r="F77" s="352" t="s">
        <v>97</v>
      </c>
      <c r="G77" s="356"/>
      <c r="H77" s="352"/>
      <c r="I77" s="352"/>
      <c r="J77" s="352"/>
      <c r="K77" s="352"/>
      <c r="L77" s="3"/>
      <c r="M77" s="3"/>
      <c r="N77" s="3"/>
      <c r="O77" s="3"/>
      <c r="P77" s="3"/>
      <c r="Q77" s="3"/>
      <c r="R77" s="3"/>
      <c r="S77" s="3"/>
    </row>
    <row r="78" spans="1:19" x14ac:dyDescent="0.25">
      <c r="A78" s="3"/>
      <c r="B78" s="352"/>
      <c r="C78" s="352"/>
      <c r="D78" s="355"/>
      <c r="E78" s="352"/>
      <c r="F78" s="352"/>
      <c r="G78" s="356"/>
      <c r="H78" s="352"/>
      <c r="I78" s="352"/>
      <c r="J78" s="352"/>
      <c r="K78" s="352"/>
      <c r="L78" s="3"/>
      <c r="M78" s="3"/>
      <c r="N78" s="3"/>
      <c r="O78" s="3"/>
      <c r="P78" s="3"/>
      <c r="Q78" s="3"/>
      <c r="R78" s="3"/>
      <c r="S78" s="3"/>
    </row>
    <row r="79" spans="1:19" x14ac:dyDescent="0.25">
      <c r="A79" s="3"/>
      <c r="B79" s="352"/>
      <c r="C79" s="352"/>
      <c r="D79" s="352"/>
      <c r="E79" s="352"/>
      <c r="F79" s="352"/>
      <c r="G79" s="352"/>
      <c r="H79" s="352"/>
      <c r="I79" s="352"/>
      <c r="J79" s="352"/>
      <c r="K79" s="352"/>
      <c r="L79" s="3"/>
      <c r="M79" s="3"/>
      <c r="N79" s="3"/>
      <c r="O79" s="3"/>
      <c r="P79" s="3"/>
      <c r="Q79" s="3"/>
      <c r="R79" s="3"/>
      <c r="S79" s="3"/>
    </row>
    <row r="80" spans="1:19" x14ac:dyDescent="0.25">
      <c r="A80" s="3"/>
      <c r="B80" s="349"/>
      <c r="C80" s="350"/>
      <c r="D80" s="351"/>
      <c r="E80" s="351"/>
      <c r="F80" s="351"/>
      <c r="G80" s="351"/>
      <c r="H80" s="351"/>
      <c r="I80" s="351"/>
      <c r="J80" s="351"/>
      <c r="K80" s="351"/>
      <c r="L80" s="3"/>
      <c r="M80" s="3"/>
      <c r="N80" s="3"/>
      <c r="O80" s="3"/>
      <c r="P80" s="3"/>
      <c r="Q80" s="3"/>
      <c r="R80" s="3"/>
      <c r="S80" s="3"/>
    </row>
    <row r="81" x14ac:dyDescent="0.25"/>
    <row r="97" ht="15" hidden="1" customHeight="1" x14ac:dyDescent="0.25"/>
    <row r="98" x14ac:dyDescent="0.25"/>
    <row r="99" x14ac:dyDescent="0.25"/>
    <row r="111" ht="15" hidden="1" customHeight="1" x14ac:dyDescent="0.25"/>
    <row r="112" ht="15" hidden="1" customHeight="1" x14ac:dyDescent="0.25"/>
  </sheetData>
  <mergeCells count="58">
    <mergeCell ref="C49:C50"/>
    <mergeCell ref="D62:K62"/>
    <mergeCell ref="B64:K64"/>
    <mergeCell ref="B65:K65"/>
    <mergeCell ref="B66:K66"/>
    <mergeCell ref="B67:K67"/>
    <mergeCell ref="N26:N27"/>
    <mergeCell ref="O26:O27"/>
    <mergeCell ref="P26:P27"/>
    <mergeCell ref="Q26:Q27"/>
    <mergeCell ref="R26:R27"/>
    <mergeCell ref="C46:C47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123"/>
  <sheetViews>
    <sheetView showGridLines="0" view="pageBreakPreview" zoomScale="80" zoomScaleNormal="80" zoomScaleSheetLayoutView="80" workbookViewId="0">
      <selection activeCell="J18" sqref="J1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358" t="s">
        <v>107</v>
      </c>
      <c r="E4" s="358"/>
      <c r="F4" s="358"/>
      <c r="G4" s="358"/>
      <c r="H4" s="358"/>
      <c r="I4" s="358"/>
      <c r="J4" s="358"/>
      <c r="K4" s="358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359"/>
      <c r="E5" s="359"/>
      <c r="F5" s="359"/>
      <c r="G5" s="359"/>
      <c r="H5" s="359"/>
      <c r="I5" s="359"/>
      <c r="J5" s="359"/>
      <c r="K5" s="359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3</v>
      </c>
      <c r="C6" s="1"/>
      <c r="D6" s="360" t="s">
        <v>108</v>
      </c>
      <c r="E6" s="359"/>
      <c r="F6" s="359"/>
      <c r="G6" s="359"/>
      <c r="H6" s="359"/>
      <c r="I6" s="359"/>
      <c r="J6" s="359"/>
      <c r="K6" s="35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359"/>
      <c r="E7" s="359"/>
      <c r="F7" s="359"/>
      <c r="G7" s="359"/>
      <c r="H7" s="359"/>
      <c r="I7" s="359"/>
      <c r="J7" s="359"/>
      <c r="K7" s="359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5</v>
      </c>
      <c r="C8" s="1"/>
      <c r="D8" s="361" t="s">
        <v>109</v>
      </c>
      <c r="E8" s="361"/>
      <c r="F8" s="361"/>
      <c r="G8" s="361"/>
      <c r="H8" s="361"/>
      <c r="I8" s="361"/>
      <c r="J8" s="361"/>
      <c r="K8" s="361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19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20</v>
      </c>
      <c r="C15" s="45" t="s">
        <v>21</v>
      </c>
      <c r="D15" s="46">
        <v>10004.5</v>
      </c>
      <c r="E15" s="47">
        <v>0</v>
      </c>
      <c r="F15" s="48">
        <f>SUM(D15:E15)</f>
        <v>10004.5</v>
      </c>
      <c r="G15" s="46">
        <f>'[3]NR 2026'!M15</f>
        <v>11374</v>
      </c>
      <c r="H15" s="47">
        <v>0</v>
      </c>
      <c r="I15" s="49">
        <f t="shared" ref="I15:I24" si="0">G15+H15</f>
        <v>11374</v>
      </c>
      <c r="J15" s="50">
        <v>12917.2</v>
      </c>
      <c r="K15" s="51">
        <v>20</v>
      </c>
      <c r="L15" s="52">
        <f>J15+K15</f>
        <v>12937.2</v>
      </c>
      <c r="M15" s="53">
        <v>12920</v>
      </c>
      <c r="N15" s="47">
        <v>20</v>
      </c>
      <c r="O15" s="48">
        <f t="shared" ref="O15:O24" si="1">M15+N15</f>
        <v>12940</v>
      </c>
      <c r="P15" s="46">
        <v>12920</v>
      </c>
      <c r="Q15" s="47">
        <v>20</v>
      </c>
      <c r="R15" s="48">
        <f t="shared" ref="R15:R24" si="2">P15+Q15</f>
        <v>12940</v>
      </c>
      <c r="S15" s="3"/>
    </row>
    <row r="16" spans="1:19" x14ac:dyDescent="0.25">
      <c r="A16" s="1"/>
      <c r="B16" s="54" t="s">
        <v>22</v>
      </c>
      <c r="C16" s="55" t="s">
        <v>23</v>
      </c>
      <c r="D16" s="46">
        <v>14974</v>
      </c>
      <c r="E16" s="56"/>
      <c r="F16" s="48">
        <f t="shared" ref="F16:F24" si="3">SUM(D16:E16)</f>
        <v>14974</v>
      </c>
      <c r="G16" s="46">
        <f>'[3]NR 2026'!M16</f>
        <v>14958.8</v>
      </c>
      <c r="H16" s="56"/>
      <c r="I16" s="49">
        <f t="shared" si="0"/>
        <v>14958.8</v>
      </c>
      <c r="J16" s="362">
        <v>13735</v>
      </c>
      <c r="K16" s="103"/>
      <c r="L16" s="58">
        <f t="shared" ref="L16:L24" si="4">J16+K16</f>
        <v>13735</v>
      </c>
      <c r="M16" s="59">
        <v>13700</v>
      </c>
      <c r="N16" s="56"/>
      <c r="O16" s="48">
        <f t="shared" si="1"/>
        <v>13700</v>
      </c>
      <c r="P16" s="60">
        <v>13700</v>
      </c>
      <c r="Q16" s="56"/>
      <c r="R16" s="48">
        <f t="shared" si="2"/>
        <v>13700</v>
      </c>
      <c r="S16" s="3"/>
    </row>
    <row r="17" spans="1:19" x14ac:dyDescent="0.25">
      <c r="A17" s="1"/>
      <c r="B17" s="54" t="s">
        <v>24</v>
      </c>
      <c r="C17" s="61" t="s">
        <v>25</v>
      </c>
      <c r="D17" s="46">
        <v>264.7</v>
      </c>
      <c r="E17" s="56"/>
      <c r="F17" s="48">
        <f t="shared" si="3"/>
        <v>264.7</v>
      </c>
      <c r="G17" s="46">
        <f>'[3]NR 2026'!M17</f>
        <v>145.5</v>
      </c>
      <c r="H17" s="56"/>
      <c r="I17" s="49">
        <f t="shared" si="0"/>
        <v>145.5</v>
      </c>
      <c r="J17" s="362">
        <v>0</v>
      </c>
      <c r="K17" s="103"/>
      <c r="L17" s="58">
        <f t="shared" si="4"/>
        <v>0</v>
      </c>
      <c r="M17" s="59">
        <v>0</v>
      </c>
      <c r="N17" s="62"/>
      <c r="O17" s="48">
        <f t="shared" si="1"/>
        <v>0</v>
      </c>
      <c r="P17" s="60"/>
      <c r="Q17" s="62"/>
      <c r="R17" s="48">
        <f t="shared" si="2"/>
        <v>0</v>
      </c>
      <c r="S17" s="3"/>
    </row>
    <row r="18" spans="1:19" x14ac:dyDescent="0.25">
      <c r="A18" s="1"/>
      <c r="B18" s="54" t="s">
        <v>110</v>
      </c>
      <c r="C18" s="363" t="s">
        <v>111</v>
      </c>
      <c r="D18" s="46">
        <v>0</v>
      </c>
      <c r="E18" s="56"/>
      <c r="F18" s="48">
        <f t="shared" si="3"/>
        <v>0</v>
      </c>
      <c r="G18" s="46">
        <f>'[3]NR 2026'!M18</f>
        <v>0</v>
      </c>
      <c r="H18" s="56"/>
      <c r="I18" s="49">
        <f t="shared" si="0"/>
        <v>0</v>
      </c>
      <c r="J18" s="362">
        <v>38349.599999999999</v>
      </c>
      <c r="K18" s="103"/>
      <c r="L18" s="58">
        <f t="shared" si="4"/>
        <v>38349.599999999999</v>
      </c>
      <c r="M18" s="59">
        <v>38350</v>
      </c>
      <c r="N18" s="56"/>
      <c r="O18" s="48">
        <f t="shared" si="1"/>
        <v>38350</v>
      </c>
      <c r="P18" s="60">
        <v>38350</v>
      </c>
      <c r="Q18" s="56"/>
      <c r="R18" s="48">
        <f t="shared" si="2"/>
        <v>38350</v>
      </c>
      <c r="S18" s="3"/>
    </row>
    <row r="19" spans="1:19" x14ac:dyDescent="0.25">
      <c r="A19" s="1"/>
      <c r="B19" s="54" t="s">
        <v>26</v>
      </c>
      <c r="C19" s="63" t="s">
        <v>27</v>
      </c>
      <c r="D19" s="46">
        <v>126585.4</v>
      </c>
      <c r="E19" s="47">
        <v>0</v>
      </c>
      <c r="F19" s="48">
        <f t="shared" si="3"/>
        <v>126585.4</v>
      </c>
      <c r="G19" s="46">
        <f>'[3]NR 2026'!M19</f>
        <v>131671</v>
      </c>
      <c r="H19" s="47">
        <v>0</v>
      </c>
      <c r="I19" s="49">
        <f t="shared" si="0"/>
        <v>131671</v>
      </c>
      <c r="J19" s="362">
        <v>103833</v>
      </c>
      <c r="K19" s="57">
        <v>0</v>
      </c>
      <c r="L19" s="58">
        <f t="shared" si="4"/>
        <v>103833</v>
      </c>
      <c r="M19" s="59">
        <v>103833</v>
      </c>
      <c r="N19" s="47">
        <v>0</v>
      </c>
      <c r="O19" s="48">
        <f t="shared" si="1"/>
        <v>103833</v>
      </c>
      <c r="P19" s="60">
        <v>103850</v>
      </c>
      <c r="Q19" s="47">
        <v>0</v>
      </c>
      <c r="R19" s="48">
        <f t="shared" si="2"/>
        <v>103850</v>
      </c>
      <c r="S19" s="3"/>
    </row>
    <row r="20" spans="1:19" x14ac:dyDescent="0.25">
      <c r="A20" s="1"/>
      <c r="B20" s="54" t="s">
        <v>28</v>
      </c>
      <c r="C20" s="64" t="s">
        <v>29</v>
      </c>
      <c r="D20" s="46">
        <v>49.5</v>
      </c>
      <c r="E20" s="47">
        <v>0</v>
      </c>
      <c r="F20" s="48">
        <f t="shared" si="3"/>
        <v>49.5</v>
      </c>
      <c r="G20" s="46">
        <f>'[3]NR 2026'!M20</f>
        <v>66.099999999999994</v>
      </c>
      <c r="H20" s="47">
        <v>0</v>
      </c>
      <c r="I20" s="49">
        <f t="shared" si="0"/>
        <v>66.099999999999994</v>
      </c>
      <c r="J20" s="362">
        <v>63.8</v>
      </c>
      <c r="K20" s="57">
        <v>0</v>
      </c>
      <c r="L20" s="58">
        <f t="shared" si="4"/>
        <v>63.8</v>
      </c>
      <c r="M20" s="59">
        <v>60</v>
      </c>
      <c r="N20" s="65">
        <v>0</v>
      </c>
      <c r="O20" s="48">
        <f t="shared" si="1"/>
        <v>60</v>
      </c>
      <c r="P20" s="60">
        <v>60</v>
      </c>
      <c r="Q20" s="65">
        <v>0</v>
      </c>
      <c r="R20" s="48">
        <f t="shared" si="2"/>
        <v>60</v>
      </c>
      <c r="S20" s="3"/>
    </row>
    <row r="21" spans="1:19" x14ac:dyDescent="0.25">
      <c r="A21" s="1"/>
      <c r="B21" s="54" t="s">
        <v>30</v>
      </c>
      <c r="C21" s="66" t="s">
        <v>31</v>
      </c>
      <c r="D21" s="46">
        <v>578.9</v>
      </c>
      <c r="E21" s="47">
        <v>0</v>
      </c>
      <c r="F21" s="48">
        <f t="shared" si="3"/>
        <v>578.9</v>
      </c>
      <c r="G21" s="46">
        <f>'[3]NR 2026'!M21</f>
        <v>250</v>
      </c>
      <c r="H21" s="47">
        <v>0</v>
      </c>
      <c r="I21" s="49">
        <f t="shared" si="0"/>
        <v>250</v>
      </c>
      <c r="J21" s="362">
        <v>320</v>
      </c>
      <c r="K21" s="57">
        <v>0</v>
      </c>
      <c r="L21" s="58">
        <f t="shared" si="4"/>
        <v>320</v>
      </c>
      <c r="M21" s="59">
        <v>300</v>
      </c>
      <c r="N21" s="65">
        <v>0</v>
      </c>
      <c r="O21" s="48">
        <f t="shared" si="1"/>
        <v>300</v>
      </c>
      <c r="P21" s="60">
        <v>300</v>
      </c>
      <c r="Q21" s="65">
        <v>0</v>
      </c>
      <c r="R21" s="48">
        <f t="shared" si="2"/>
        <v>300</v>
      </c>
      <c r="S21" s="3"/>
    </row>
    <row r="22" spans="1:19" x14ac:dyDescent="0.25">
      <c r="A22" s="1"/>
      <c r="B22" s="54" t="s">
        <v>32</v>
      </c>
      <c r="C22" s="67" t="s">
        <v>33</v>
      </c>
      <c r="D22" s="46">
        <v>796.6</v>
      </c>
      <c r="E22" s="47">
        <v>67.3</v>
      </c>
      <c r="F22" s="48">
        <f t="shared" si="3"/>
        <v>863.9</v>
      </c>
      <c r="G22" s="46">
        <f>'[3]NR 2026'!M22</f>
        <v>710.6</v>
      </c>
      <c r="H22" s="47">
        <v>68</v>
      </c>
      <c r="I22" s="49">
        <f t="shared" si="0"/>
        <v>778.6</v>
      </c>
      <c r="J22" s="362">
        <v>710.6</v>
      </c>
      <c r="K22" s="57">
        <v>68</v>
      </c>
      <c r="L22" s="58">
        <f t="shared" si="4"/>
        <v>778.6</v>
      </c>
      <c r="M22" s="68">
        <v>710</v>
      </c>
      <c r="N22" s="69">
        <v>60</v>
      </c>
      <c r="O22" s="48">
        <f t="shared" si="1"/>
        <v>770</v>
      </c>
      <c r="P22" s="60">
        <v>710</v>
      </c>
      <c r="Q22" s="69">
        <v>60</v>
      </c>
      <c r="R22" s="48">
        <f t="shared" si="2"/>
        <v>770</v>
      </c>
      <c r="S22" s="3"/>
    </row>
    <row r="23" spans="1:19" x14ac:dyDescent="0.25">
      <c r="A23" s="1"/>
      <c r="B23" s="54" t="s">
        <v>34</v>
      </c>
      <c r="C23" s="67" t="s">
        <v>35</v>
      </c>
      <c r="D23" s="46">
        <v>0</v>
      </c>
      <c r="E23" s="47">
        <v>0</v>
      </c>
      <c r="F23" s="48">
        <f t="shared" si="3"/>
        <v>0</v>
      </c>
      <c r="G23" s="46">
        <f>'[3]NR 2026'!M23</f>
        <v>0</v>
      </c>
      <c r="H23" s="47">
        <v>0</v>
      </c>
      <c r="I23" s="49">
        <f t="shared" si="0"/>
        <v>0</v>
      </c>
      <c r="J23" s="362">
        <v>0</v>
      </c>
      <c r="K23" s="57">
        <v>0</v>
      </c>
      <c r="L23" s="58">
        <f t="shared" si="4"/>
        <v>0</v>
      </c>
      <c r="M23" s="59">
        <v>0</v>
      </c>
      <c r="N23" s="69">
        <v>0</v>
      </c>
      <c r="O23" s="48">
        <f t="shared" si="1"/>
        <v>0</v>
      </c>
      <c r="P23" s="60">
        <v>0</v>
      </c>
      <c r="Q23" s="69">
        <v>0</v>
      </c>
      <c r="R23" s="48">
        <f t="shared" si="2"/>
        <v>0</v>
      </c>
      <c r="S23" s="3"/>
    </row>
    <row r="24" spans="1:19" ht="15.75" thickBot="1" x14ac:dyDescent="0.3">
      <c r="A24" s="1"/>
      <c r="B24" s="70" t="s">
        <v>36</v>
      </c>
      <c r="C24" s="71" t="s">
        <v>37</v>
      </c>
      <c r="D24" s="46">
        <v>0</v>
      </c>
      <c r="E24" s="47">
        <v>0</v>
      </c>
      <c r="F24" s="48">
        <f t="shared" si="3"/>
        <v>0</v>
      </c>
      <c r="G24" s="46">
        <f>'[3]NR 2026'!M24</f>
        <v>0</v>
      </c>
      <c r="H24" s="47">
        <v>0</v>
      </c>
      <c r="I24" s="72">
        <f t="shared" si="0"/>
        <v>0</v>
      </c>
      <c r="J24" s="362">
        <v>0</v>
      </c>
      <c r="K24" s="57">
        <v>0</v>
      </c>
      <c r="L24" s="58">
        <f t="shared" si="4"/>
        <v>0</v>
      </c>
      <c r="M24" s="73">
        <v>0</v>
      </c>
      <c r="N24" s="74">
        <v>0</v>
      </c>
      <c r="O24" s="75">
        <f t="shared" si="1"/>
        <v>0</v>
      </c>
      <c r="P24" s="76">
        <v>0</v>
      </c>
      <c r="Q24" s="74">
        <v>0</v>
      </c>
      <c r="R24" s="75">
        <f t="shared" si="2"/>
        <v>0</v>
      </c>
      <c r="S24" s="3"/>
    </row>
    <row r="25" spans="1:19" ht="15.75" thickBot="1" x14ac:dyDescent="0.3">
      <c r="A25" s="1"/>
      <c r="B25" s="77" t="s">
        <v>38</v>
      </c>
      <c r="C25" s="78" t="s">
        <v>39</v>
      </c>
      <c r="D25" s="79">
        <f>SUM(D15:D24)</f>
        <v>153253.6</v>
      </c>
      <c r="E25" s="79">
        <f>SUM(E15:E24)</f>
        <v>67.3</v>
      </c>
      <c r="F25" s="79">
        <f t="shared" ref="F25:R25" si="5">SUM(F15:F22)</f>
        <v>153320.9</v>
      </c>
      <c r="G25" s="79">
        <f t="shared" si="5"/>
        <v>159176</v>
      </c>
      <c r="H25" s="79">
        <f>SUM(H15:H24)</f>
        <v>68</v>
      </c>
      <c r="I25" s="80">
        <f t="shared" si="5"/>
        <v>159244</v>
      </c>
      <c r="J25" s="81">
        <f>SUM(J15:J24)</f>
        <v>169929.19999999998</v>
      </c>
      <c r="K25" s="81">
        <f>SUM(K15:K24)</f>
        <v>88</v>
      </c>
      <c r="L25" s="81">
        <f t="shared" si="5"/>
        <v>170017.19999999998</v>
      </c>
      <c r="M25" s="82">
        <f>SUM(M15:M24)</f>
        <v>169873</v>
      </c>
      <c r="N25" s="79">
        <f>SUM(N15:N24)</f>
        <v>80</v>
      </c>
      <c r="O25" s="79">
        <f t="shared" si="5"/>
        <v>169953</v>
      </c>
      <c r="P25" s="79">
        <f>SUM(P15:P24)</f>
        <v>169890</v>
      </c>
      <c r="Q25" s="79">
        <f>SUM(Q15:Q24)</f>
        <v>80</v>
      </c>
      <c r="R25" s="79">
        <f t="shared" si="5"/>
        <v>169970</v>
      </c>
      <c r="S25" s="3"/>
    </row>
    <row r="26" spans="1:19" ht="15.75" customHeight="1" thickBot="1" x14ac:dyDescent="0.3">
      <c r="A26" s="1"/>
      <c r="B26" s="83"/>
      <c r="C26" s="84" t="s">
        <v>40</v>
      </c>
      <c r="D26" s="85"/>
      <c r="E26" s="85"/>
      <c r="F26" s="86"/>
      <c r="G26" s="85"/>
      <c r="H26" s="85"/>
      <c r="I26" s="85"/>
      <c r="J26" s="87"/>
      <c r="K26" s="85"/>
      <c r="L26" s="86"/>
      <c r="M26" s="85"/>
      <c r="N26" s="85"/>
      <c r="O26" s="86"/>
      <c r="P26" s="85"/>
      <c r="Q26" s="85"/>
      <c r="R26" s="86"/>
      <c r="S26" s="3"/>
    </row>
    <row r="27" spans="1:19" x14ac:dyDescent="0.25">
      <c r="A27" s="1"/>
      <c r="B27" s="28" t="s">
        <v>7</v>
      </c>
      <c r="C27" s="29" t="s">
        <v>8</v>
      </c>
      <c r="D27" s="88" t="s">
        <v>41</v>
      </c>
      <c r="E27" s="89" t="s">
        <v>42</v>
      </c>
      <c r="F27" s="90" t="s">
        <v>43</v>
      </c>
      <c r="G27" s="91" t="s">
        <v>41</v>
      </c>
      <c r="H27" s="88" t="s">
        <v>42</v>
      </c>
      <c r="I27" s="92" t="s">
        <v>43</v>
      </c>
      <c r="J27" s="88" t="s">
        <v>41</v>
      </c>
      <c r="K27" s="89" t="s">
        <v>42</v>
      </c>
      <c r="L27" s="90" t="s">
        <v>43</v>
      </c>
      <c r="M27" s="93" t="s">
        <v>41</v>
      </c>
      <c r="N27" s="89" t="s">
        <v>42</v>
      </c>
      <c r="O27" s="90" t="s">
        <v>43</v>
      </c>
      <c r="P27" s="91" t="s">
        <v>41</v>
      </c>
      <c r="Q27" s="89" t="s">
        <v>42</v>
      </c>
      <c r="R27" s="90" t="s">
        <v>43</v>
      </c>
      <c r="S27" s="3"/>
    </row>
    <row r="28" spans="1:19" ht="15.75" thickBot="1" x14ac:dyDescent="0.3">
      <c r="A28" s="1"/>
      <c r="B28" s="36"/>
      <c r="C28" s="37"/>
      <c r="D28" s="94"/>
      <c r="E28" s="95"/>
      <c r="F28" s="96"/>
      <c r="G28" s="97"/>
      <c r="H28" s="94"/>
      <c r="I28" s="98"/>
      <c r="J28" s="94"/>
      <c r="K28" s="95"/>
      <c r="L28" s="96"/>
      <c r="M28" s="99"/>
      <c r="N28" s="95"/>
      <c r="O28" s="96"/>
      <c r="P28" s="97"/>
      <c r="Q28" s="95"/>
      <c r="R28" s="96"/>
      <c r="S28" s="3"/>
    </row>
    <row r="29" spans="1:19" x14ac:dyDescent="0.25">
      <c r="A29" s="1"/>
      <c r="B29" s="44" t="s">
        <v>44</v>
      </c>
      <c r="C29" s="100" t="s">
        <v>45</v>
      </c>
      <c r="D29" s="46">
        <v>2135.6999999999998</v>
      </c>
      <c r="E29" s="47">
        <v>0</v>
      </c>
      <c r="F29" s="48">
        <f>SUM(D29:E29)</f>
        <v>2135.6999999999998</v>
      </c>
      <c r="G29" s="46">
        <v>2158</v>
      </c>
      <c r="H29" s="47">
        <f>'[3]NR 2026'!N29</f>
        <v>0</v>
      </c>
      <c r="I29" s="49">
        <f t="shared" ref="I29:I39" si="6">G29+H29</f>
        <v>2158</v>
      </c>
      <c r="J29" s="50">
        <v>2206</v>
      </c>
      <c r="K29" s="51">
        <v>0</v>
      </c>
      <c r="L29" s="52">
        <f t="shared" ref="L29:L39" si="7">J29+K29</f>
        <v>2206</v>
      </c>
      <c r="M29" s="101">
        <v>2209</v>
      </c>
      <c r="N29" s="101">
        <v>0</v>
      </c>
      <c r="O29" s="48">
        <f t="shared" ref="O29:O39" si="8">M29+N29</f>
        <v>2209</v>
      </c>
      <c r="P29" s="101">
        <v>2210</v>
      </c>
      <c r="Q29" s="101">
        <v>0</v>
      </c>
      <c r="R29" s="48">
        <f t="shared" ref="R29:R39" si="9">P29+Q29</f>
        <v>2210</v>
      </c>
      <c r="S29" s="3"/>
    </row>
    <row r="30" spans="1:19" x14ac:dyDescent="0.25">
      <c r="A30" s="1"/>
      <c r="B30" s="54" t="s">
        <v>46</v>
      </c>
      <c r="C30" s="102" t="s">
        <v>47</v>
      </c>
      <c r="D30" s="46">
        <v>9508.7000000000007</v>
      </c>
      <c r="E30" s="56"/>
      <c r="F30" s="48">
        <f t="shared" ref="F30:F39" si="10">SUM(D30:E30)</f>
        <v>9508.7000000000007</v>
      </c>
      <c r="G30" s="46">
        <v>10840</v>
      </c>
      <c r="H30" s="56">
        <f>'[3]NR 2026'!N30</f>
        <v>0</v>
      </c>
      <c r="I30" s="49">
        <f t="shared" si="6"/>
        <v>10840</v>
      </c>
      <c r="J30" s="362">
        <v>11339.2</v>
      </c>
      <c r="K30" s="103"/>
      <c r="L30" s="58">
        <f t="shared" si="7"/>
        <v>11339.2</v>
      </c>
      <c r="M30" s="104">
        <v>11305</v>
      </c>
      <c r="N30" s="105"/>
      <c r="O30" s="48">
        <f t="shared" si="8"/>
        <v>11305</v>
      </c>
      <c r="P30" s="104">
        <v>11305</v>
      </c>
      <c r="Q30" s="105"/>
      <c r="R30" s="48">
        <f t="shared" si="9"/>
        <v>11305</v>
      </c>
      <c r="S30" s="3"/>
    </row>
    <row r="31" spans="1:19" x14ac:dyDescent="0.25">
      <c r="A31" s="1"/>
      <c r="B31" s="54" t="s">
        <v>48</v>
      </c>
      <c r="C31" s="67" t="s">
        <v>49</v>
      </c>
      <c r="D31" s="46">
        <v>7407.3</v>
      </c>
      <c r="E31" s="56"/>
      <c r="F31" s="48">
        <f t="shared" si="10"/>
        <v>7407.3</v>
      </c>
      <c r="G31" s="46">
        <v>8370</v>
      </c>
      <c r="H31" s="56">
        <f>'[3]NR 2026'!N31</f>
        <v>0</v>
      </c>
      <c r="I31" s="49">
        <f t="shared" si="6"/>
        <v>8370</v>
      </c>
      <c r="J31" s="362">
        <v>8460</v>
      </c>
      <c r="K31" s="103"/>
      <c r="L31" s="58">
        <f t="shared" si="7"/>
        <v>8460</v>
      </c>
      <c r="M31" s="104">
        <v>8486</v>
      </c>
      <c r="N31" s="105"/>
      <c r="O31" s="48">
        <f t="shared" si="8"/>
        <v>8486</v>
      </c>
      <c r="P31" s="104">
        <v>8486</v>
      </c>
      <c r="Q31" s="105"/>
      <c r="R31" s="48">
        <f t="shared" si="9"/>
        <v>8486</v>
      </c>
      <c r="S31" s="3"/>
    </row>
    <row r="32" spans="1:19" x14ac:dyDescent="0.25">
      <c r="A32" s="1"/>
      <c r="B32" s="54" t="s">
        <v>50</v>
      </c>
      <c r="C32" s="67" t="s">
        <v>51</v>
      </c>
      <c r="D32" s="46">
        <v>2903.2</v>
      </c>
      <c r="E32" s="47">
        <v>0</v>
      </c>
      <c r="F32" s="48">
        <f t="shared" si="10"/>
        <v>2903.2</v>
      </c>
      <c r="G32" s="46">
        <v>2854.5</v>
      </c>
      <c r="H32" s="47">
        <f>'[3]NR 2026'!N32</f>
        <v>0</v>
      </c>
      <c r="I32" s="49">
        <f t="shared" si="6"/>
        <v>2854.5</v>
      </c>
      <c r="J32" s="362">
        <v>3280.7</v>
      </c>
      <c r="K32" s="57">
        <v>0</v>
      </c>
      <c r="L32" s="58">
        <f t="shared" si="7"/>
        <v>3280.7</v>
      </c>
      <c r="M32" s="104">
        <v>3220</v>
      </c>
      <c r="N32" s="104">
        <v>0</v>
      </c>
      <c r="O32" s="48">
        <f t="shared" si="8"/>
        <v>3220</v>
      </c>
      <c r="P32" s="104">
        <v>3220</v>
      </c>
      <c r="Q32" s="104">
        <v>0</v>
      </c>
      <c r="R32" s="48">
        <f t="shared" si="9"/>
        <v>3220</v>
      </c>
      <c r="S32" s="3"/>
    </row>
    <row r="33" spans="1:19" x14ac:dyDescent="0.25">
      <c r="A33" s="1"/>
      <c r="B33" s="54" t="s">
        <v>52</v>
      </c>
      <c r="C33" s="67" t="s">
        <v>53</v>
      </c>
      <c r="D33" s="46">
        <v>94184.5</v>
      </c>
      <c r="E33" s="47">
        <v>0</v>
      </c>
      <c r="F33" s="48">
        <f t="shared" si="10"/>
        <v>94184.5</v>
      </c>
      <c r="G33" s="46">
        <v>98324.3</v>
      </c>
      <c r="H33" s="47">
        <f>'[3]NR 2026'!N33</f>
        <v>0</v>
      </c>
      <c r="I33" s="49">
        <f t="shared" si="6"/>
        <v>98324.3</v>
      </c>
      <c r="J33" s="362">
        <v>104171.1</v>
      </c>
      <c r="K33" s="57">
        <v>0</v>
      </c>
      <c r="L33" s="58">
        <f t="shared" si="7"/>
        <v>104171.1</v>
      </c>
      <c r="M33" s="104">
        <v>104171</v>
      </c>
      <c r="N33" s="104">
        <v>0</v>
      </c>
      <c r="O33" s="48">
        <f t="shared" si="8"/>
        <v>104171</v>
      </c>
      <c r="P33" s="104">
        <v>104187</v>
      </c>
      <c r="Q33" s="104">
        <v>0</v>
      </c>
      <c r="R33" s="48">
        <f t="shared" si="9"/>
        <v>104187</v>
      </c>
      <c r="S33" s="3"/>
    </row>
    <row r="34" spans="1:19" x14ac:dyDescent="0.25">
      <c r="A34" s="1"/>
      <c r="B34" s="54" t="s">
        <v>54</v>
      </c>
      <c r="C34" s="64" t="s">
        <v>55</v>
      </c>
      <c r="D34" s="46">
        <v>94184.5</v>
      </c>
      <c r="E34" s="47">
        <v>0</v>
      </c>
      <c r="F34" s="48">
        <f t="shared" si="10"/>
        <v>94184.5</v>
      </c>
      <c r="G34" s="46">
        <v>98324.3</v>
      </c>
      <c r="H34" s="47">
        <f>'[3]NR 2026'!N34</f>
        <v>0</v>
      </c>
      <c r="I34" s="49">
        <f t="shared" si="6"/>
        <v>98324.3</v>
      </c>
      <c r="J34" s="362">
        <v>104171.1</v>
      </c>
      <c r="K34" s="57">
        <v>0</v>
      </c>
      <c r="L34" s="58">
        <f t="shared" si="7"/>
        <v>104171.1</v>
      </c>
      <c r="M34" s="104">
        <v>104171</v>
      </c>
      <c r="N34" s="104">
        <v>0</v>
      </c>
      <c r="O34" s="48">
        <f t="shared" si="8"/>
        <v>104171</v>
      </c>
      <c r="P34" s="104">
        <v>104187</v>
      </c>
      <c r="Q34" s="104">
        <v>0</v>
      </c>
      <c r="R34" s="48">
        <f t="shared" si="9"/>
        <v>104187</v>
      </c>
      <c r="S34" s="3"/>
    </row>
    <row r="35" spans="1:19" x14ac:dyDescent="0.25">
      <c r="A35" s="1"/>
      <c r="B35" s="54" t="s">
        <v>56</v>
      </c>
      <c r="C35" s="106" t="s">
        <v>57</v>
      </c>
      <c r="D35" s="46">
        <v>0</v>
      </c>
      <c r="E35" s="47">
        <v>0</v>
      </c>
      <c r="F35" s="48">
        <f t="shared" si="10"/>
        <v>0</v>
      </c>
      <c r="G35" s="46">
        <v>0</v>
      </c>
      <c r="H35" s="47">
        <f>'[3]NR 2026'!N35</f>
        <v>0</v>
      </c>
      <c r="I35" s="49">
        <f t="shared" si="6"/>
        <v>0</v>
      </c>
      <c r="J35" s="362">
        <v>0</v>
      </c>
      <c r="K35" s="57">
        <v>0</v>
      </c>
      <c r="L35" s="58">
        <f t="shared" si="7"/>
        <v>0</v>
      </c>
      <c r="M35" s="104">
        <v>0</v>
      </c>
      <c r="N35" s="104">
        <v>0</v>
      </c>
      <c r="O35" s="48">
        <f t="shared" si="8"/>
        <v>0</v>
      </c>
      <c r="P35" s="104">
        <v>0</v>
      </c>
      <c r="Q35" s="104">
        <v>0</v>
      </c>
      <c r="R35" s="48">
        <f t="shared" si="9"/>
        <v>0</v>
      </c>
      <c r="S35" s="3"/>
    </row>
    <row r="36" spans="1:19" x14ac:dyDescent="0.25">
      <c r="A36" s="1"/>
      <c r="B36" s="54" t="s">
        <v>58</v>
      </c>
      <c r="C36" s="67" t="s">
        <v>59</v>
      </c>
      <c r="D36" s="46">
        <v>31658.799999999999</v>
      </c>
      <c r="E36" s="47">
        <v>0</v>
      </c>
      <c r="F36" s="48">
        <f t="shared" si="10"/>
        <v>31658.799999999999</v>
      </c>
      <c r="G36" s="46">
        <v>33552.5</v>
      </c>
      <c r="H36" s="47">
        <f>'[3]NR 2026'!N36</f>
        <v>0</v>
      </c>
      <c r="I36" s="49">
        <f t="shared" si="6"/>
        <v>33552.5</v>
      </c>
      <c r="J36" s="362">
        <v>36428.6</v>
      </c>
      <c r="K36" s="57">
        <v>0</v>
      </c>
      <c r="L36" s="58">
        <f t="shared" si="7"/>
        <v>36428.6</v>
      </c>
      <c r="M36" s="104">
        <v>36429</v>
      </c>
      <c r="N36" s="104">
        <v>0</v>
      </c>
      <c r="O36" s="48">
        <f t="shared" si="8"/>
        <v>36429</v>
      </c>
      <c r="P36" s="104">
        <v>36429</v>
      </c>
      <c r="Q36" s="104">
        <v>0</v>
      </c>
      <c r="R36" s="48">
        <f t="shared" si="9"/>
        <v>36429</v>
      </c>
      <c r="S36" s="3"/>
    </row>
    <row r="37" spans="1:19" x14ac:dyDescent="0.25">
      <c r="A37" s="1"/>
      <c r="B37" s="54" t="s">
        <v>60</v>
      </c>
      <c r="C37" s="67" t="s">
        <v>61</v>
      </c>
      <c r="D37" s="46">
        <v>0</v>
      </c>
      <c r="E37" s="47">
        <v>0</v>
      </c>
      <c r="F37" s="48">
        <f t="shared" si="10"/>
        <v>0</v>
      </c>
      <c r="G37" s="46">
        <v>0</v>
      </c>
      <c r="H37" s="47">
        <f>'[3]NR 2026'!N37</f>
        <v>0</v>
      </c>
      <c r="I37" s="49">
        <f t="shared" si="6"/>
        <v>0</v>
      </c>
      <c r="J37" s="362">
        <v>0</v>
      </c>
      <c r="K37" s="57">
        <v>0</v>
      </c>
      <c r="L37" s="58">
        <f t="shared" si="7"/>
        <v>0</v>
      </c>
      <c r="M37" s="104">
        <v>0</v>
      </c>
      <c r="N37" s="104">
        <v>0</v>
      </c>
      <c r="O37" s="48">
        <f t="shared" si="8"/>
        <v>0</v>
      </c>
      <c r="P37" s="104">
        <v>0</v>
      </c>
      <c r="Q37" s="104">
        <v>0</v>
      </c>
      <c r="R37" s="48">
        <f t="shared" si="9"/>
        <v>0</v>
      </c>
      <c r="S37" s="3"/>
    </row>
    <row r="38" spans="1:19" x14ac:dyDescent="0.25">
      <c r="A38" s="1"/>
      <c r="B38" s="54" t="s">
        <v>62</v>
      </c>
      <c r="C38" s="67" t="s">
        <v>63</v>
      </c>
      <c r="D38" s="46">
        <v>381.9</v>
      </c>
      <c r="E38" s="47">
        <v>0</v>
      </c>
      <c r="F38" s="48">
        <f t="shared" si="10"/>
        <v>381.9</v>
      </c>
      <c r="G38" s="46">
        <v>333.5</v>
      </c>
      <c r="H38" s="47">
        <f>'[3]NR 2026'!N38</f>
        <v>0</v>
      </c>
      <c r="I38" s="49">
        <f t="shared" si="6"/>
        <v>333.5</v>
      </c>
      <c r="J38" s="362">
        <v>433.2</v>
      </c>
      <c r="K38" s="57">
        <v>0</v>
      </c>
      <c r="L38" s="58">
        <f t="shared" si="7"/>
        <v>433.2</v>
      </c>
      <c r="M38" s="104">
        <v>433</v>
      </c>
      <c r="N38" s="104">
        <v>0</v>
      </c>
      <c r="O38" s="48">
        <f t="shared" si="8"/>
        <v>433</v>
      </c>
      <c r="P38" s="104">
        <v>433</v>
      </c>
      <c r="Q38" s="104">
        <v>0</v>
      </c>
      <c r="R38" s="48">
        <f t="shared" si="9"/>
        <v>433</v>
      </c>
      <c r="S38" s="3"/>
    </row>
    <row r="39" spans="1:19" ht="15.75" thickBot="1" x14ac:dyDescent="0.3">
      <c r="A39" s="1"/>
      <c r="B39" s="107" t="s">
        <v>64</v>
      </c>
      <c r="C39" s="108" t="s">
        <v>65</v>
      </c>
      <c r="D39" s="46">
        <v>3935.3</v>
      </c>
      <c r="E39" s="47">
        <v>0</v>
      </c>
      <c r="F39" s="48">
        <f t="shared" si="10"/>
        <v>3935.3</v>
      </c>
      <c r="G39" s="46">
        <v>2743.2</v>
      </c>
      <c r="H39" s="47">
        <f>'[3]NR 2026'!N39</f>
        <v>0</v>
      </c>
      <c r="I39" s="72">
        <f t="shared" si="6"/>
        <v>2743.2</v>
      </c>
      <c r="J39" s="362">
        <v>3610.4</v>
      </c>
      <c r="K39" s="57">
        <v>0</v>
      </c>
      <c r="L39" s="58">
        <f t="shared" si="7"/>
        <v>3610.4</v>
      </c>
      <c r="M39" s="109">
        <v>3620</v>
      </c>
      <c r="N39" s="109">
        <v>0</v>
      </c>
      <c r="O39" s="75">
        <f t="shared" si="8"/>
        <v>3620</v>
      </c>
      <c r="P39" s="109">
        <v>3620</v>
      </c>
      <c r="Q39" s="109">
        <v>0</v>
      </c>
      <c r="R39" s="75">
        <f t="shared" si="9"/>
        <v>3620</v>
      </c>
      <c r="S39" s="3"/>
    </row>
    <row r="40" spans="1:19" ht="15.75" thickBot="1" x14ac:dyDescent="0.3">
      <c r="A40" s="1"/>
      <c r="B40" s="77" t="s">
        <v>66</v>
      </c>
      <c r="C40" s="110" t="s">
        <v>67</v>
      </c>
      <c r="D40" s="111">
        <f>SUM(D29:D33)+SUM(D36:D39)</f>
        <v>152115.4</v>
      </c>
      <c r="E40" s="111">
        <f>SUM(E29:E33)+SUM(E36:E39)</f>
        <v>0</v>
      </c>
      <c r="F40" s="112">
        <f>SUM(F36:F39)+SUM(F29:F33)</f>
        <v>152115.4</v>
      </c>
      <c r="G40" s="111">
        <f>SUM(G29:G33)+SUM(G36:G39)</f>
        <v>159176</v>
      </c>
      <c r="H40" s="111">
        <f>SUM(H29:H33)+SUM(H36:H39)</f>
        <v>0</v>
      </c>
      <c r="I40" s="113">
        <f>SUM(I36:I39)+SUM(I29:I33)</f>
        <v>159176</v>
      </c>
      <c r="J40" s="115">
        <f>SUM(J29:J39)-J34</f>
        <v>169929.20000000004</v>
      </c>
      <c r="K40" s="114">
        <f>SUM(K29:K39)</f>
        <v>0</v>
      </c>
      <c r="L40" s="115">
        <f>SUM(L36:L39)+SUM(L29:L33)</f>
        <v>169929.2</v>
      </c>
      <c r="M40" s="111">
        <f>SUM(M29:M33)+SUM(M36:M39)</f>
        <v>169873</v>
      </c>
      <c r="N40" s="111">
        <f>SUM(N29:N33)+SUM(N36:N39)</f>
        <v>0</v>
      </c>
      <c r="O40" s="112">
        <f>SUM(O36:O39)+SUM(O29:O33)</f>
        <v>169873</v>
      </c>
      <c r="P40" s="111">
        <f>SUM(P29:P33)+SUM(P36:P39)</f>
        <v>169890</v>
      </c>
      <c r="Q40" s="111">
        <f>SUM(Q29:Q33)+SUM(Q36:Q39)</f>
        <v>0</v>
      </c>
      <c r="R40" s="112">
        <f>SUM(R36:R39)+SUM(R29:R33)</f>
        <v>169890</v>
      </c>
      <c r="S40" s="3"/>
    </row>
    <row r="41" spans="1:19" ht="19.5" thickBot="1" x14ac:dyDescent="0.35">
      <c r="A41" s="1"/>
      <c r="B41" s="116" t="s">
        <v>68</v>
      </c>
      <c r="C41" s="117" t="s">
        <v>69</v>
      </c>
      <c r="D41" s="118">
        <f t="shared" ref="D41:R41" si="11">D25-D40</f>
        <v>1138.2000000000116</v>
      </c>
      <c r="E41" s="118">
        <f t="shared" si="11"/>
        <v>67.3</v>
      </c>
      <c r="F41" s="119">
        <f t="shared" si="11"/>
        <v>1205.5</v>
      </c>
      <c r="G41" s="120">
        <f t="shared" si="11"/>
        <v>0</v>
      </c>
      <c r="H41" s="120">
        <f t="shared" si="11"/>
        <v>68</v>
      </c>
      <c r="I41" s="121">
        <f t="shared" si="11"/>
        <v>68</v>
      </c>
      <c r="J41" s="118">
        <f t="shared" si="11"/>
        <v>0</v>
      </c>
      <c r="K41" s="118">
        <f t="shared" si="11"/>
        <v>88</v>
      </c>
      <c r="L41" s="119">
        <f t="shared" si="11"/>
        <v>87.999999999970896</v>
      </c>
      <c r="M41" s="122">
        <f t="shared" si="11"/>
        <v>0</v>
      </c>
      <c r="N41" s="118">
        <f t="shared" si="11"/>
        <v>80</v>
      </c>
      <c r="O41" s="119">
        <f t="shared" si="11"/>
        <v>80</v>
      </c>
      <c r="P41" s="118">
        <f t="shared" si="11"/>
        <v>0</v>
      </c>
      <c r="Q41" s="118">
        <f t="shared" si="11"/>
        <v>80</v>
      </c>
      <c r="R41" s="119">
        <f t="shared" si="11"/>
        <v>80</v>
      </c>
      <c r="S41" s="3"/>
    </row>
    <row r="42" spans="1:19" ht="15.75" thickBot="1" x14ac:dyDescent="0.3">
      <c r="A42" s="1"/>
      <c r="B42" s="123" t="s">
        <v>70</v>
      </c>
      <c r="C42" s="124" t="s">
        <v>71</v>
      </c>
      <c r="D42" s="125"/>
      <c r="E42" s="126"/>
      <c r="F42" s="127">
        <f>F41-D16</f>
        <v>-13768.5</v>
      </c>
      <c r="G42" s="125"/>
      <c r="H42" s="128"/>
      <c r="I42" s="129">
        <f>I41-G16</f>
        <v>-14890.8</v>
      </c>
      <c r="J42" s="130"/>
      <c r="K42" s="128"/>
      <c r="L42" s="127">
        <f>L41-J16</f>
        <v>-13647.000000000029</v>
      </c>
      <c r="M42" s="131"/>
      <c r="N42" s="128"/>
      <c r="O42" s="127">
        <f>O41-M16</f>
        <v>-13620</v>
      </c>
      <c r="P42" s="125"/>
      <c r="Q42" s="128"/>
      <c r="R42" s="127">
        <f>R41-P16</f>
        <v>-13620</v>
      </c>
      <c r="S42" s="3"/>
    </row>
    <row r="43" spans="1:19" s="137" customFormat="1" ht="8.25" customHeight="1" thickBot="1" x14ac:dyDescent="0.3">
      <c r="A43" s="132"/>
      <c r="B43" s="133"/>
      <c r="C43" s="134"/>
      <c r="D43" s="132"/>
      <c r="E43" s="135"/>
      <c r="F43" s="135"/>
      <c r="G43" s="132"/>
      <c r="H43" s="135"/>
      <c r="I43" s="135"/>
      <c r="J43" s="135"/>
      <c r="K43" s="135"/>
      <c r="L43" s="136"/>
      <c r="M43" s="136"/>
      <c r="N43" s="136"/>
      <c r="O43" s="136"/>
      <c r="P43" s="136"/>
      <c r="Q43" s="136"/>
      <c r="R43" s="136"/>
      <c r="S43" s="136"/>
    </row>
    <row r="44" spans="1:19" s="137" customFormat="1" ht="15.75" customHeight="1" x14ac:dyDescent="0.25">
      <c r="A44" s="132"/>
      <c r="B44" s="138"/>
      <c r="C44" s="139" t="s">
        <v>72</v>
      </c>
      <c r="D44" s="140" t="s">
        <v>73</v>
      </c>
      <c r="E44" s="135"/>
      <c r="F44" s="141"/>
      <c r="G44" s="140" t="s">
        <v>74</v>
      </c>
      <c r="H44" s="135"/>
      <c r="I44" s="135"/>
      <c r="J44" s="140" t="s">
        <v>75</v>
      </c>
      <c r="K44" s="135"/>
      <c r="L44" s="135"/>
      <c r="M44" s="140" t="s">
        <v>76</v>
      </c>
      <c r="N44" s="136"/>
      <c r="O44" s="136"/>
      <c r="P44" s="140" t="s">
        <v>76</v>
      </c>
      <c r="Q44" s="136"/>
      <c r="R44" s="136"/>
      <c r="S44" s="136"/>
    </row>
    <row r="45" spans="1:19" ht="15.75" thickBot="1" x14ac:dyDescent="0.3">
      <c r="A45" s="1"/>
      <c r="B45" s="138"/>
      <c r="C45" s="142"/>
      <c r="D45" s="143">
        <v>0</v>
      </c>
      <c r="E45" s="135"/>
      <c r="F45" s="141"/>
      <c r="G45" s="143">
        <v>0</v>
      </c>
      <c r="H45" s="144"/>
      <c r="I45" s="144"/>
      <c r="J45" s="143">
        <v>0</v>
      </c>
      <c r="K45" s="144"/>
      <c r="L45" s="144"/>
      <c r="M45" s="143">
        <v>0</v>
      </c>
      <c r="N45" s="3"/>
      <c r="O45" s="3"/>
      <c r="P45" s="143">
        <v>0</v>
      </c>
      <c r="Q45" s="3"/>
      <c r="R45" s="3"/>
      <c r="S45" s="3"/>
    </row>
    <row r="46" spans="1:19" s="137" customFormat="1" ht="8.25" customHeight="1" thickBot="1" x14ac:dyDescent="0.3">
      <c r="A46" s="132"/>
      <c r="B46" s="138"/>
      <c r="C46" s="134"/>
      <c r="D46" s="135"/>
      <c r="E46" s="135"/>
      <c r="F46" s="141"/>
      <c r="G46" s="135"/>
      <c r="H46" s="135"/>
      <c r="I46" s="141"/>
      <c r="J46" s="141"/>
      <c r="K46" s="141"/>
      <c r="L46" s="136"/>
      <c r="M46" s="136"/>
      <c r="N46" s="136"/>
      <c r="O46" s="136"/>
      <c r="P46" s="136"/>
      <c r="Q46" s="136"/>
      <c r="R46" s="136"/>
      <c r="S46" s="136"/>
    </row>
    <row r="47" spans="1:19" s="137" customFormat="1" ht="37.5" customHeight="1" thickBot="1" x14ac:dyDescent="0.3">
      <c r="A47" s="132"/>
      <c r="B47" s="138"/>
      <c r="C47" s="139" t="s">
        <v>77</v>
      </c>
      <c r="D47" s="145" t="s">
        <v>78</v>
      </c>
      <c r="E47" s="146" t="s">
        <v>79</v>
      </c>
      <c r="F47" s="141"/>
      <c r="G47" s="145" t="s">
        <v>78</v>
      </c>
      <c r="H47" s="146" t="s">
        <v>79</v>
      </c>
      <c r="I47" s="136"/>
      <c r="J47" s="145" t="s">
        <v>78</v>
      </c>
      <c r="K47" s="146" t="s">
        <v>79</v>
      </c>
      <c r="L47" s="147"/>
      <c r="M47" s="145" t="s">
        <v>78</v>
      </c>
      <c r="N47" s="146" t="s">
        <v>79</v>
      </c>
      <c r="O47" s="136"/>
      <c r="P47" s="145" t="s">
        <v>78</v>
      </c>
      <c r="Q47" s="146" t="s">
        <v>79</v>
      </c>
      <c r="R47" s="136"/>
      <c r="S47" s="136"/>
    </row>
    <row r="48" spans="1:19" ht="15.75" thickBot="1" x14ac:dyDescent="0.3">
      <c r="A48" s="1"/>
      <c r="B48" s="148"/>
      <c r="C48" s="149"/>
      <c r="D48" s="150">
        <v>645</v>
      </c>
      <c r="E48" s="151">
        <v>0</v>
      </c>
      <c r="F48" s="141"/>
      <c r="G48" s="150">
        <v>0</v>
      </c>
      <c r="H48" s="151">
        <v>0</v>
      </c>
      <c r="I48" s="3"/>
      <c r="J48" s="150">
        <v>0</v>
      </c>
      <c r="K48" s="151">
        <v>0</v>
      </c>
      <c r="L48" s="144"/>
      <c r="M48" s="150">
        <v>0</v>
      </c>
      <c r="N48" s="151">
        <v>0</v>
      </c>
      <c r="O48" s="3"/>
      <c r="P48" s="150">
        <v>0</v>
      </c>
      <c r="Q48" s="151">
        <v>0</v>
      </c>
      <c r="R48" s="3"/>
      <c r="S48" s="3"/>
    </row>
    <row r="49" spans="1:19" x14ac:dyDescent="0.25">
      <c r="A49" s="1"/>
      <c r="B49" s="148"/>
      <c r="C49" s="134"/>
      <c r="D49" s="135"/>
      <c r="E49" s="135"/>
      <c r="F49" s="141"/>
      <c r="G49" s="135"/>
      <c r="H49" s="135"/>
      <c r="I49" s="141"/>
      <c r="J49" s="141"/>
      <c r="K49" s="141"/>
      <c r="L49" s="136"/>
      <c r="M49" s="3"/>
      <c r="N49" s="136"/>
      <c r="O49" s="136"/>
      <c r="P49" s="3"/>
      <c r="Q49" s="3"/>
      <c r="R49" s="3"/>
      <c r="S49" s="3"/>
    </row>
    <row r="50" spans="1:19" x14ac:dyDescent="0.25">
      <c r="A50" s="1"/>
      <c r="B50" s="148"/>
      <c r="C50" s="152" t="s">
        <v>80</v>
      </c>
      <c r="D50" s="153" t="s">
        <v>81</v>
      </c>
      <c r="E50" s="135"/>
      <c r="F50" s="3"/>
      <c r="G50" s="153" t="s">
        <v>82</v>
      </c>
      <c r="H50" s="3"/>
      <c r="I50" s="3"/>
      <c r="J50" s="153" t="s">
        <v>83</v>
      </c>
      <c r="K50" s="3"/>
      <c r="L50" s="154"/>
      <c r="M50" s="153" t="s">
        <v>84</v>
      </c>
      <c r="N50" s="154"/>
      <c r="O50" s="154"/>
      <c r="P50" s="153" t="s">
        <v>85</v>
      </c>
      <c r="Q50" s="3"/>
      <c r="R50" s="3"/>
      <c r="S50" s="3"/>
    </row>
    <row r="51" spans="1:19" x14ac:dyDescent="0.25">
      <c r="A51" s="1"/>
      <c r="B51" s="148"/>
      <c r="C51" s="155" t="s">
        <v>86</v>
      </c>
      <c r="D51" s="156">
        <v>1237.3999999999996</v>
      </c>
      <c r="E51" s="135"/>
      <c r="F51" s="3"/>
      <c r="G51" s="156">
        <v>1561</v>
      </c>
      <c r="H51" s="3"/>
      <c r="I51" s="3"/>
      <c r="J51" s="156">
        <v>2717.3999999999996</v>
      </c>
      <c r="K51" s="3"/>
      <c r="L51" s="157"/>
      <c r="M51" s="156">
        <f>SUM(M52:M55)</f>
        <v>2650</v>
      </c>
      <c r="N51" s="157"/>
      <c r="O51" s="157"/>
      <c r="P51" s="156">
        <f>SUM(P52:P55)</f>
        <v>2600</v>
      </c>
      <c r="Q51" s="3"/>
      <c r="R51" s="3"/>
      <c r="S51" s="3"/>
    </row>
    <row r="52" spans="1:19" x14ac:dyDescent="0.25">
      <c r="A52" s="1"/>
      <c r="B52" s="148"/>
      <c r="C52" s="155" t="s">
        <v>87</v>
      </c>
      <c r="D52" s="156">
        <v>254.19999999999982</v>
      </c>
      <c r="E52" s="135"/>
      <c r="F52" s="3"/>
      <c r="G52" s="156">
        <v>556</v>
      </c>
      <c r="H52" s="3"/>
      <c r="I52" s="3"/>
      <c r="J52" s="156">
        <v>1114.1999999999998</v>
      </c>
      <c r="K52" s="3"/>
      <c r="L52" s="157"/>
      <c r="M52" s="156">
        <v>1100</v>
      </c>
      <c r="N52" s="157"/>
      <c r="O52" s="157"/>
      <c r="P52" s="156">
        <v>1100</v>
      </c>
      <c r="Q52" s="3"/>
      <c r="R52" s="3"/>
      <c r="S52" s="3"/>
    </row>
    <row r="53" spans="1:19" x14ac:dyDescent="0.25">
      <c r="A53" s="1"/>
      <c r="B53" s="148"/>
      <c r="C53" s="155" t="s">
        <v>88</v>
      </c>
      <c r="D53" s="156">
        <v>360.19999999999982</v>
      </c>
      <c r="E53" s="135"/>
      <c r="F53" s="3"/>
      <c r="G53" s="156">
        <v>536</v>
      </c>
      <c r="H53" s="3"/>
      <c r="I53" s="3"/>
      <c r="J53" s="156">
        <v>710.19999999999982</v>
      </c>
      <c r="K53" s="3"/>
      <c r="L53" s="157"/>
      <c r="M53" s="156">
        <v>700</v>
      </c>
      <c r="N53" s="157"/>
      <c r="O53" s="157"/>
      <c r="P53" s="156">
        <v>700</v>
      </c>
      <c r="Q53" s="3"/>
      <c r="R53" s="3"/>
      <c r="S53" s="3"/>
    </row>
    <row r="54" spans="1:19" x14ac:dyDescent="0.25">
      <c r="A54" s="1"/>
      <c r="B54" s="148"/>
      <c r="C54" s="155" t="s">
        <v>89</v>
      </c>
      <c r="D54" s="156">
        <v>198.6</v>
      </c>
      <c r="E54" s="135"/>
      <c r="F54" s="3"/>
      <c r="G54" s="156">
        <v>199</v>
      </c>
      <c r="H54" s="3"/>
      <c r="I54" s="3"/>
      <c r="J54" s="156">
        <v>348.6</v>
      </c>
      <c r="K54" s="3"/>
      <c r="L54" s="157"/>
      <c r="M54" s="156">
        <v>350</v>
      </c>
      <c r="N54" s="157"/>
      <c r="O54" s="157"/>
      <c r="P54" s="156">
        <v>300</v>
      </c>
      <c r="Q54" s="3"/>
      <c r="R54" s="3"/>
      <c r="S54" s="3"/>
    </row>
    <row r="55" spans="1:19" x14ac:dyDescent="0.25">
      <c r="A55" s="1"/>
      <c r="B55" s="148"/>
      <c r="C55" s="158" t="s">
        <v>90</v>
      </c>
      <c r="D55" s="156">
        <v>424.4</v>
      </c>
      <c r="E55" s="135"/>
      <c r="F55" s="3"/>
      <c r="G55" s="156">
        <v>270</v>
      </c>
      <c r="H55" s="3"/>
      <c r="I55" s="3"/>
      <c r="J55" s="156">
        <v>544.40000000000009</v>
      </c>
      <c r="K55" s="3"/>
      <c r="L55" s="157"/>
      <c r="M55" s="156">
        <v>500</v>
      </c>
      <c r="N55" s="157"/>
      <c r="O55" s="157"/>
      <c r="P55" s="156">
        <v>500</v>
      </c>
      <c r="Q55" s="3"/>
      <c r="R55" s="3"/>
      <c r="S55" s="3"/>
    </row>
    <row r="56" spans="1:19" ht="10.5" customHeight="1" x14ac:dyDescent="0.25">
      <c r="A56" s="1"/>
      <c r="B56" s="148"/>
      <c r="C56" s="134"/>
      <c r="D56" s="135"/>
      <c r="E56" s="13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1"/>
      <c r="B57" s="148"/>
      <c r="C57" s="152" t="s">
        <v>112</v>
      </c>
      <c r="D57" s="153" t="s">
        <v>81</v>
      </c>
      <c r="E57" s="135"/>
      <c r="F57" s="141"/>
      <c r="G57" s="153" t="s">
        <v>92</v>
      </c>
      <c r="H57" s="135"/>
      <c r="I57" s="141"/>
      <c r="J57" s="153" t="s">
        <v>83</v>
      </c>
      <c r="K57" s="141"/>
      <c r="L57" s="3"/>
      <c r="M57" s="153" t="s">
        <v>84</v>
      </c>
      <c r="N57" s="154"/>
      <c r="O57" s="154"/>
      <c r="P57" s="153" t="s">
        <v>85</v>
      </c>
      <c r="Q57" s="3"/>
      <c r="R57" s="3"/>
      <c r="S57" s="3"/>
    </row>
    <row r="58" spans="1:19" x14ac:dyDescent="0.25">
      <c r="A58" s="1"/>
      <c r="B58" s="148"/>
      <c r="C58" s="364" t="s">
        <v>91</v>
      </c>
      <c r="D58" s="159">
        <v>222</v>
      </c>
      <c r="E58" s="135"/>
      <c r="F58" s="141"/>
      <c r="G58" s="159">
        <v>219</v>
      </c>
      <c r="H58" s="135"/>
      <c r="I58" s="141"/>
      <c r="J58" s="159">
        <v>222</v>
      </c>
      <c r="K58" s="141"/>
      <c r="L58" s="3"/>
      <c r="M58" s="159">
        <v>222</v>
      </c>
      <c r="N58" s="3"/>
      <c r="O58" s="3"/>
      <c r="P58" s="159">
        <v>222</v>
      </c>
      <c r="Q58" s="3"/>
      <c r="R58" s="3"/>
      <c r="S58" s="3"/>
    </row>
    <row r="59" spans="1:19" x14ac:dyDescent="0.25">
      <c r="A59" s="1"/>
      <c r="B59" s="148"/>
      <c r="C59" s="365" t="s">
        <v>113</v>
      </c>
      <c r="D59" s="159">
        <v>77</v>
      </c>
      <c r="E59" s="135"/>
      <c r="F59" s="141"/>
      <c r="G59" s="159">
        <v>77</v>
      </c>
      <c r="H59" s="135"/>
      <c r="I59" s="141"/>
      <c r="J59" s="159">
        <v>77</v>
      </c>
      <c r="K59" s="141"/>
      <c r="L59" s="3"/>
      <c r="M59" s="159">
        <v>77</v>
      </c>
      <c r="N59" s="3"/>
      <c r="O59" s="3"/>
      <c r="P59" s="159">
        <v>77</v>
      </c>
      <c r="Q59" s="3"/>
      <c r="R59" s="3"/>
      <c r="S59" s="3"/>
    </row>
    <row r="60" spans="1:19" s="136" customFormat="1" x14ac:dyDescent="0.25">
      <c r="A60" s="132"/>
      <c r="B60" s="148"/>
      <c r="C60" s="366"/>
      <c r="D60" s="367"/>
      <c r="E60" s="144"/>
      <c r="F60" s="135"/>
      <c r="G60" s="141"/>
      <c r="H60" s="144"/>
      <c r="I60" s="141"/>
      <c r="K60" s="144"/>
      <c r="N60" s="144"/>
    </row>
    <row r="61" spans="1:19" s="3" customFormat="1" x14ac:dyDescent="0.25">
      <c r="A61" s="1"/>
      <c r="B61" s="148"/>
      <c r="C61" s="368" t="s">
        <v>114</v>
      </c>
      <c r="D61" s="153" t="s">
        <v>81</v>
      </c>
      <c r="E61" s="144"/>
      <c r="F61" s="135"/>
      <c r="G61" s="153" t="s">
        <v>92</v>
      </c>
      <c r="H61" s="135"/>
      <c r="I61" s="141"/>
      <c r="J61" s="153" t="s">
        <v>83</v>
      </c>
      <c r="K61" s="141"/>
      <c r="M61" s="153" t="s">
        <v>84</v>
      </c>
      <c r="N61" s="154"/>
      <c r="O61" s="154"/>
      <c r="P61" s="153" t="s">
        <v>85</v>
      </c>
    </row>
    <row r="62" spans="1:19" s="3" customFormat="1" x14ac:dyDescent="0.25">
      <c r="A62" s="1"/>
      <c r="B62" s="148"/>
      <c r="C62" s="369" t="s">
        <v>115</v>
      </c>
      <c r="D62" s="370">
        <v>0</v>
      </c>
      <c r="E62" s="144"/>
      <c r="F62" s="135"/>
      <c r="G62" s="370">
        <v>0</v>
      </c>
      <c r="H62" s="144"/>
      <c r="I62" s="141"/>
      <c r="J62" s="370">
        <v>27621.1</v>
      </c>
      <c r="K62" s="144"/>
      <c r="M62" s="370">
        <v>27622</v>
      </c>
      <c r="N62" s="144"/>
      <c r="P62" s="370">
        <v>27622</v>
      </c>
    </row>
    <row r="63" spans="1:19" s="3" customFormat="1" x14ac:dyDescent="0.25">
      <c r="A63" s="1"/>
      <c r="B63" s="148"/>
      <c r="C63" s="369" t="s">
        <v>116</v>
      </c>
      <c r="D63" s="370">
        <v>0</v>
      </c>
      <c r="E63" s="144"/>
      <c r="F63" s="135"/>
      <c r="G63" s="370">
        <v>0</v>
      </c>
      <c r="H63" s="144"/>
      <c r="I63" s="141"/>
      <c r="J63" s="370">
        <v>10277.200000000001</v>
      </c>
      <c r="K63" s="144"/>
      <c r="M63" s="370">
        <v>10277</v>
      </c>
      <c r="N63" s="144"/>
      <c r="P63" s="370">
        <v>10277</v>
      </c>
    </row>
    <row r="64" spans="1:19" s="3" customFormat="1" x14ac:dyDescent="0.25">
      <c r="A64" s="1"/>
      <c r="B64" s="148"/>
      <c r="C64" s="369" t="s">
        <v>117</v>
      </c>
      <c r="D64" s="370">
        <v>0</v>
      </c>
      <c r="E64" s="144"/>
      <c r="F64" s="135"/>
      <c r="G64" s="370">
        <v>0</v>
      </c>
      <c r="H64" s="144"/>
      <c r="I64" s="141"/>
      <c r="J64" s="370">
        <v>0</v>
      </c>
      <c r="K64" s="144"/>
      <c r="M64" s="370">
        <v>0</v>
      </c>
      <c r="N64" s="144"/>
      <c r="P64" s="370">
        <v>0</v>
      </c>
    </row>
    <row r="65" spans="1:19" s="3" customFormat="1" x14ac:dyDescent="0.25">
      <c r="A65" s="1"/>
      <c r="B65" s="148"/>
      <c r="C65" s="369" t="s">
        <v>118</v>
      </c>
      <c r="D65" s="370">
        <v>0</v>
      </c>
      <c r="E65" s="144"/>
      <c r="F65" s="135"/>
      <c r="G65" s="370">
        <v>0</v>
      </c>
      <c r="H65" s="144"/>
      <c r="I65" s="141"/>
      <c r="J65" s="370">
        <v>276.2</v>
      </c>
      <c r="K65" s="144"/>
      <c r="M65" s="370">
        <v>276</v>
      </c>
      <c r="N65" s="144"/>
      <c r="P65" s="370">
        <v>276</v>
      </c>
    </row>
    <row r="66" spans="1:19" s="3" customFormat="1" x14ac:dyDescent="0.25">
      <c r="A66" s="1"/>
      <c r="B66" s="148"/>
      <c r="C66" s="369" t="s">
        <v>119</v>
      </c>
      <c r="D66" s="371">
        <f>SUM(D67,D68,D69,D70)</f>
        <v>0</v>
      </c>
      <c r="E66" s="144"/>
      <c r="F66" s="135"/>
      <c r="G66" s="371">
        <f>SUM(G67:G70)</f>
        <v>0</v>
      </c>
      <c r="H66" s="144"/>
      <c r="I66" s="141"/>
      <c r="J66" s="371">
        <v>175.1</v>
      </c>
      <c r="K66" s="144"/>
      <c r="M66" s="371">
        <v>175</v>
      </c>
      <c r="N66" s="144"/>
      <c r="P66" s="371">
        <v>175</v>
      </c>
    </row>
    <row r="67" spans="1:19" s="3" customFormat="1" x14ac:dyDescent="0.25">
      <c r="A67" s="1"/>
      <c r="B67" s="148"/>
      <c r="C67" s="372" t="s">
        <v>120</v>
      </c>
      <c r="D67" s="370">
        <v>0</v>
      </c>
      <c r="E67" s="144"/>
      <c r="F67" s="135"/>
      <c r="G67" s="370">
        <v>0</v>
      </c>
      <c r="H67" s="144"/>
      <c r="I67" s="141"/>
      <c r="J67" s="370">
        <v>0</v>
      </c>
      <c r="K67" s="144"/>
      <c r="M67" s="370">
        <v>0</v>
      </c>
      <c r="N67" s="144"/>
      <c r="P67" s="370">
        <v>0</v>
      </c>
    </row>
    <row r="68" spans="1:19" s="3" customFormat="1" x14ac:dyDescent="0.25">
      <c r="A68" s="1"/>
      <c r="B68" s="148"/>
      <c r="C68" s="372" t="s">
        <v>121</v>
      </c>
      <c r="D68" s="370">
        <v>0</v>
      </c>
      <c r="E68" s="144"/>
      <c r="F68" s="135"/>
      <c r="G68" s="370">
        <v>0</v>
      </c>
      <c r="H68" s="144"/>
      <c r="I68" s="141"/>
      <c r="J68" s="370">
        <v>0</v>
      </c>
      <c r="K68" s="144"/>
      <c r="M68" s="370">
        <v>0</v>
      </c>
      <c r="N68" s="144"/>
      <c r="P68" s="370">
        <v>0</v>
      </c>
    </row>
    <row r="69" spans="1:19" s="3" customFormat="1" x14ac:dyDescent="0.25">
      <c r="A69" s="1"/>
      <c r="B69" s="148"/>
      <c r="C69" s="372" t="s">
        <v>122</v>
      </c>
      <c r="D69" s="370">
        <v>0</v>
      </c>
      <c r="E69" s="144"/>
      <c r="F69" s="135"/>
      <c r="G69" s="370">
        <v>0</v>
      </c>
      <c r="H69" s="144"/>
      <c r="I69" s="141"/>
      <c r="J69" s="370">
        <v>0</v>
      </c>
      <c r="K69" s="144"/>
      <c r="M69" s="370">
        <v>0</v>
      </c>
      <c r="N69" s="144"/>
      <c r="P69" s="370">
        <v>0</v>
      </c>
    </row>
    <row r="70" spans="1:19" s="3" customFormat="1" x14ac:dyDescent="0.25">
      <c r="A70" s="1"/>
      <c r="B70" s="148"/>
      <c r="C70" s="372" t="s">
        <v>123</v>
      </c>
      <c r="D70" s="370">
        <v>0</v>
      </c>
      <c r="E70" s="144"/>
      <c r="F70" s="135"/>
      <c r="G70" s="370">
        <v>0</v>
      </c>
      <c r="H70" s="144"/>
      <c r="I70" s="141"/>
      <c r="J70" s="370">
        <v>175.1</v>
      </c>
      <c r="K70" s="144"/>
      <c r="M70" s="370">
        <v>175</v>
      </c>
      <c r="N70" s="144"/>
      <c r="P70" s="370">
        <v>175</v>
      </c>
    </row>
    <row r="71" spans="1:19" s="3" customFormat="1" x14ac:dyDescent="0.25">
      <c r="A71" s="1"/>
      <c r="B71" s="148"/>
      <c r="C71" s="134" t="s">
        <v>124</v>
      </c>
      <c r="D71" s="135">
        <f>SUM(D62:D66)</f>
        <v>0</v>
      </c>
      <c r="E71" s="144"/>
      <c r="F71" s="135"/>
      <c r="G71" s="135">
        <f>SUM(G62:G66)</f>
        <v>0</v>
      </c>
      <c r="H71" s="144"/>
      <c r="I71" s="141"/>
      <c r="J71" s="135">
        <f>SUM(J62:J66)</f>
        <v>38349.599999999999</v>
      </c>
      <c r="K71" s="144"/>
      <c r="M71" s="135">
        <f>SUM(M62:M66)</f>
        <v>38350</v>
      </c>
      <c r="N71" s="144"/>
      <c r="P71" s="135">
        <f>SUM(P62:P66)</f>
        <v>38350</v>
      </c>
    </row>
    <row r="72" spans="1:19" s="3" customFormat="1" x14ac:dyDescent="0.25">
      <c r="A72" s="1"/>
      <c r="B72" s="148"/>
      <c r="C72" s="134"/>
      <c r="D72" s="135"/>
      <c r="E72" s="135"/>
      <c r="F72" s="141"/>
      <c r="G72" s="135"/>
      <c r="H72" s="135"/>
      <c r="I72" s="141"/>
      <c r="J72" s="141"/>
      <c r="K72" s="141"/>
    </row>
    <row r="73" spans="1:19" x14ac:dyDescent="0.25">
      <c r="A73" s="1"/>
      <c r="B73" s="160" t="s">
        <v>93</v>
      </c>
      <c r="C73" s="161"/>
      <c r="D73" s="162"/>
      <c r="E73" s="162"/>
      <c r="F73" s="162"/>
      <c r="G73" s="162"/>
      <c r="H73" s="162"/>
      <c r="I73" s="162"/>
      <c r="J73" s="162"/>
      <c r="K73" s="162"/>
      <c r="L73" s="163"/>
      <c r="M73" s="163"/>
      <c r="N73" s="163"/>
      <c r="O73" s="163"/>
      <c r="P73" s="163"/>
      <c r="Q73" s="163"/>
      <c r="R73" s="164"/>
      <c r="S73" s="3"/>
    </row>
    <row r="74" spans="1:19" x14ac:dyDescent="0.25">
      <c r="A74" s="1"/>
      <c r="B74" s="165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66"/>
      <c r="S74" s="3"/>
    </row>
    <row r="75" spans="1:19" x14ac:dyDescent="0.25">
      <c r="A75" s="1"/>
      <c r="B75" s="167"/>
      <c r="C75" s="168"/>
      <c r="D75" s="168"/>
      <c r="E75" s="168"/>
      <c r="F75" s="168"/>
      <c r="G75" s="168"/>
      <c r="H75" s="168"/>
      <c r="I75" s="168"/>
      <c r="J75" s="168"/>
      <c r="K75" s="168"/>
      <c r="L75" s="137"/>
      <c r="N75" s="137"/>
      <c r="O75" s="137"/>
      <c r="P75" s="137"/>
      <c r="Q75" s="137"/>
      <c r="R75" s="166"/>
      <c r="S75" s="3"/>
    </row>
    <row r="76" spans="1:19" x14ac:dyDescent="0.25">
      <c r="A76" s="1"/>
      <c r="B76" s="167"/>
      <c r="C76" s="168"/>
      <c r="D76" s="168"/>
      <c r="E76" s="168"/>
      <c r="F76" s="168"/>
      <c r="G76" s="168"/>
      <c r="H76" s="168"/>
      <c r="I76" s="168"/>
      <c r="J76" s="168"/>
      <c r="K76" s="168"/>
      <c r="L76" s="137"/>
      <c r="M76" s="137"/>
      <c r="N76" s="137"/>
      <c r="O76" s="137"/>
      <c r="P76" s="137"/>
      <c r="Q76" s="137"/>
      <c r="R76" s="166"/>
      <c r="S76" s="3"/>
    </row>
    <row r="77" spans="1:19" x14ac:dyDescent="0.25">
      <c r="A77" s="1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137"/>
      <c r="M77" s="137"/>
      <c r="N77" s="137"/>
      <c r="O77" s="137"/>
      <c r="P77" s="137"/>
      <c r="Q77" s="137"/>
      <c r="R77" s="166"/>
      <c r="S77" s="3"/>
    </row>
    <row r="78" spans="1:19" x14ac:dyDescent="0.25">
      <c r="A78" s="1"/>
      <c r="B78" s="167"/>
      <c r="C78" s="168"/>
      <c r="D78" s="168"/>
      <c r="E78" s="168"/>
      <c r="F78" s="168"/>
      <c r="G78" s="168"/>
      <c r="H78" s="168"/>
      <c r="I78" s="168"/>
      <c r="J78" s="168"/>
      <c r="K78" s="168"/>
      <c r="L78" s="137"/>
      <c r="M78" s="137"/>
      <c r="N78" s="137"/>
      <c r="O78" s="137"/>
      <c r="P78" s="137"/>
      <c r="Q78" s="137"/>
      <c r="R78" s="166"/>
      <c r="S78" s="3"/>
    </row>
    <row r="79" spans="1:19" x14ac:dyDescent="0.25">
      <c r="A79" s="1"/>
      <c r="B79" s="169"/>
      <c r="C79" s="170"/>
      <c r="D79" s="171"/>
      <c r="E79" s="171"/>
      <c r="F79" s="171"/>
      <c r="G79" s="171"/>
      <c r="H79" s="171"/>
      <c r="I79" s="171"/>
      <c r="J79" s="171"/>
      <c r="K79" s="171"/>
      <c r="L79" s="137"/>
      <c r="M79" s="137"/>
      <c r="N79" s="137"/>
      <c r="O79" s="137"/>
      <c r="P79" s="137"/>
      <c r="Q79" s="137"/>
      <c r="R79" s="166"/>
      <c r="S79" s="3"/>
    </row>
    <row r="80" spans="1:19" x14ac:dyDescent="0.25">
      <c r="A80" s="1"/>
      <c r="B80" s="172"/>
      <c r="C80" s="173"/>
      <c r="D80" s="171"/>
      <c r="E80" s="171"/>
      <c r="F80" s="171"/>
      <c r="G80" s="171"/>
      <c r="H80" s="171"/>
      <c r="I80" s="171"/>
      <c r="J80" s="171"/>
      <c r="K80" s="171"/>
      <c r="L80" s="137"/>
      <c r="M80" s="137"/>
      <c r="N80" s="137"/>
      <c r="O80" s="137"/>
      <c r="P80" s="137"/>
      <c r="Q80" s="137"/>
      <c r="R80" s="166"/>
      <c r="S80" s="3"/>
    </row>
    <row r="81" spans="1:19" x14ac:dyDescent="0.25">
      <c r="A81" s="1"/>
      <c r="B81" s="169"/>
      <c r="C81" s="174"/>
      <c r="D81" s="171"/>
      <c r="E81" s="171"/>
      <c r="F81" s="171"/>
      <c r="G81" s="171"/>
      <c r="H81" s="171"/>
      <c r="I81" s="171"/>
      <c r="J81" s="171"/>
      <c r="K81" s="171"/>
      <c r="L81" s="137"/>
      <c r="M81" s="137"/>
      <c r="N81" s="137"/>
      <c r="O81" s="137"/>
      <c r="P81" s="137"/>
      <c r="Q81" s="137"/>
      <c r="R81" s="166"/>
      <c r="S81" s="3"/>
    </row>
    <row r="82" spans="1:19" x14ac:dyDescent="0.25">
      <c r="A82" s="1"/>
      <c r="B82" s="169"/>
      <c r="C82" s="174"/>
      <c r="D82" s="171"/>
      <c r="E82" s="171"/>
      <c r="F82" s="171"/>
      <c r="G82" s="171"/>
      <c r="H82" s="171"/>
      <c r="I82" s="171"/>
      <c r="J82" s="171"/>
      <c r="K82" s="171"/>
      <c r="L82" s="137"/>
      <c r="M82" s="137"/>
      <c r="N82" s="137"/>
      <c r="O82" s="137"/>
      <c r="P82" s="137"/>
      <c r="Q82" s="137"/>
      <c r="R82" s="166"/>
      <c r="S82" s="3"/>
    </row>
    <row r="83" spans="1:19" x14ac:dyDescent="0.25">
      <c r="A83" s="1"/>
      <c r="B83" s="175"/>
      <c r="C83" s="176"/>
      <c r="D83" s="177"/>
      <c r="E83" s="177"/>
      <c r="F83" s="177"/>
      <c r="G83" s="177"/>
      <c r="H83" s="177"/>
      <c r="I83" s="177"/>
      <c r="J83" s="177"/>
      <c r="K83" s="177"/>
      <c r="L83" s="178"/>
      <c r="M83" s="178"/>
      <c r="N83" s="178"/>
      <c r="O83" s="178"/>
      <c r="P83" s="178"/>
      <c r="Q83" s="178"/>
      <c r="R83" s="179"/>
      <c r="S83" s="3"/>
    </row>
    <row r="84" spans="1:19" x14ac:dyDescent="0.25">
      <c r="A84" s="132"/>
      <c r="B84" s="180"/>
      <c r="C84" s="181"/>
      <c r="D84" s="182"/>
      <c r="E84" s="182"/>
      <c r="F84" s="182"/>
      <c r="G84" s="182"/>
      <c r="H84" s="182"/>
      <c r="I84" s="182"/>
      <c r="J84" s="182"/>
      <c r="K84" s="182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1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1"/>
      <c r="B86" s="183" t="s">
        <v>94</v>
      </c>
      <c r="C86" s="184">
        <v>45870</v>
      </c>
      <c r="D86" s="171" t="s">
        <v>125</v>
      </c>
      <c r="E86" s="183"/>
      <c r="F86" s="183" t="s">
        <v>95</v>
      </c>
      <c r="G86" s="373" t="s">
        <v>126</v>
      </c>
      <c r="H86" s="183"/>
      <c r="I86" s="183"/>
      <c r="J86" s="183"/>
      <c r="K86" s="183"/>
      <c r="L86" s="3"/>
      <c r="M86" s="3"/>
      <c r="N86" s="3"/>
      <c r="O86" s="3"/>
      <c r="P86" s="3"/>
      <c r="Q86" s="3"/>
      <c r="R86" s="3"/>
      <c r="S86" s="3"/>
    </row>
    <row r="87" spans="1:19" ht="7.5" customHeight="1" x14ac:dyDescent="0.25">
      <c r="A87" s="1"/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1"/>
      <c r="B88" s="183"/>
      <c r="C88" s="183"/>
      <c r="D88" s="186"/>
      <c r="E88" s="183"/>
      <c r="F88" s="183" t="s">
        <v>97</v>
      </c>
      <c r="G88" s="187"/>
      <c r="H88" s="183"/>
      <c r="I88" s="183"/>
      <c r="J88" s="183"/>
      <c r="K88" s="183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1"/>
      <c r="B89" s="183"/>
      <c r="C89" s="183"/>
      <c r="D89" s="186"/>
      <c r="E89" s="183"/>
      <c r="F89" s="183"/>
      <c r="G89" s="187"/>
      <c r="H89" s="183"/>
      <c r="I89" s="183"/>
      <c r="J89" s="183"/>
      <c r="K89" s="183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1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132"/>
      <c r="B91" s="180"/>
      <c r="C91" s="181"/>
      <c r="D91" s="182"/>
      <c r="E91" s="182"/>
      <c r="F91" s="182"/>
      <c r="G91" s="182"/>
      <c r="H91" s="182"/>
      <c r="I91" s="182"/>
      <c r="J91" s="182"/>
      <c r="K91" s="182"/>
      <c r="L91" s="3"/>
      <c r="M91" s="3"/>
      <c r="N91" s="3"/>
      <c r="O91" s="3"/>
      <c r="P91" s="3"/>
      <c r="Q91" s="3"/>
      <c r="R91" s="3"/>
      <c r="S91" s="3"/>
    </row>
    <row r="108" ht="15" hidden="1" customHeight="1" x14ac:dyDescent="0.25"/>
    <row r="122" ht="15" hidden="1" customHeight="1" x14ac:dyDescent="0.25"/>
    <row r="123" ht="15" hidden="1" customHeight="1" x14ac:dyDescent="0.25"/>
  </sheetData>
  <mergeCells count="58">
    <mergeCell ref="C47:C48"/>
    <mergeCell ref="D73:K73"/>
    <mergeCell ref="B75:K75"/>
    <mergeCell ref="B76:K76"/>
    <mergeCell ref="B77:K77"/>
    <mergeCell ref="B78:K78"/>
    <mergeCell ref="N27:N28"/>
    <mergeCell ref="O27:O28"/>
    <mergeCell ref="P27:P28"/>
    <mergeCell ref="Q27:Q28"/>
    <mergeCell ref="R27:R28"/>
    <mergeCell ref="C44:C45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N13:N14"/>
    <mergeCell ref="O13:O14"/>
    <mergeCell ref="P13:P14"/>
    <mergeCell ref="Q13:Q14"/>
    <mergeCell ref="R13:R14"/>
    <mergeCell ref="D26:F26"/>
    <mergeCell ref="G26:I26"/>
    <mergeCell ref="J26:L26"/>
    <mergeCell ref="M26:O26"/>
    <mergeCell ref="P26:R2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09"/>
  <sheetViews>
    <sheetView showGridLines="0" zoomScale="80" zoomScaleNormal="80" zoomScaleSheetLayoutView="80" workbookViewId="0">
      <selection activeCell="J58" sqref="J5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35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3"/>
      <c r="B1" s="3"/>
      <c r="C1" s="3"/>
      <c r="D1" s="3"/>
      <c r="E1" s="3"/>
      <c r="F1" s="3"/>
      <c r="G1" s="18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3"/>
      <c r="B2" s="190" t="s">
        <v>0</v>
      </c>
      <c r="C2" s="3"/>
      <c r="D2" s="3"/>
      <c r="E2" s="3"/>
      <c r="F2" s="3"/>
      <c r="G2" s="18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3"/>
      <c r="B3" s="3"/>
      <c r="C3" s="3"/>
      <c r="D3" s="3"/>
      <c r="E3" s="3"/>
      <c r="F3" s="3"/>
      <c r="G3" s="18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3"/>
      <c r="B4" s="3" t="s">
        <v>1</v>
      </c>
      <c r="C4" s="3"/>
      <c r="D4" s="191" t="s">
        <v>127</v>
      </c>
      <c r="E4" s="191"/>
      <c r="F4" s="191"/>
      <c r="G4" s="191"/>
      <c r="H4" s="191"/>
      <c r="I4" s="191"/>
      <c r="J4" s="191"/>
      <c r="K4" s="191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3"/>
      <c r="B5" s="3"/>
      <c r="C5" s="3"/>
      <c r="D5" s="192"/>
      <c r="E5" s="192"/>
      <c r="F5" s="192"/>
      <c r="G5" s="192"/>
      <c r="H5" s="192"/>
      <c r="I5" s="192"/>
      <c r="J5" s="192"/>
      <c r="K5" s="192"/>
      <c r="L5" s="3"/>
      <c r="M5" s="3"/>
      <c r="N5" s="3"/>
      <c r="O5" s="3"/>
      <c r="P5" s="3"/>
      <c r="Q5" s="3"/>
      <c r="R5" s="3"/>
      <c r="S5" s="3"/>
    </row>
    <row r="6" spans="1:19" x14ac:dyDescent="0.25">
      <c r="A6" s="3"/>
      <c r="B6" s="3" t="s">
        <v>3</v>
      </c>
      <c r="C6" s="3"/>
      <c r="D6" s="193" t="s">
        <v>128</v>
      </c>
      <c r="E6" s="192"/>
      <c r="F6" s="192"/>
      <c r="G6" s="192"/>
      <c r="H6" s="192"/>
      <c r="I6" s="192"/>
      <c r="J6" s="192"/>
      <c r="K6" s="192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3"/>
      <c r="B7" s="3"/>
      <c r="C7" s="3"/>
      <c r="D7" s="192"/>
      <c r="E7" s="192"/>
      <c r="F7" s="192"/>
      <c r="G7" s="192"/>
      <c r="H7" s="192"/>
      <c r="I7" s="192"/>
      <c r="J7" s="192"/>
      <c r="K7" s="192"/>
      <c r="L7" s="3"/>
      <c r="M7" s="3"/>
      <c r="N7" s="3"/>
      <c r="O7" s="3"/>
      <c r="P7" s="3"/>
      <c r="Q7" s="3"/>
      <c r="R7" s="3"/>
      <c r="S7" s="3"/>
    </row>
    <row r="8" spans="1:19" x14ac:dyDescent="0.25">
      <c r="A8" s="3"/>
      <c r="B8" s="3" t="s">
        <v>5</v>
      </c>
      <c r="C8" s="3"/>
      <c r="D8" s="194" t="s">
        <v>129</v>
      </c>
      <c r="E8" s="194"/>
      <c r="F8" s="194"/>
      <c r="G8" s="194"/>
      <c r="H8" s="194"/>
      <c r="I8" s="194"/>
      <c r="J8" s="194"/>
      <c r="K8" s="194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3"/>
      <c r="B9" s="3"/>
      <c r="C9" s="3"/>
      <c r="D9" s="3"/>
      <c r="E9" s="3"/>
      <c r="F9" s="3"/>
      <c r="G9" s="18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3"/>
      <c r="B10" s="195" t="s">
        <v>7</v>
      </c>
      <c r="C10" s="196" t="s">
        <v>8</v>
      </c>
      <c r="D10" s="197" t="s">
        <v>9</v>
      </c>
      <c r="E10" s="197"/>
      <c r="F10" s="198"/>
      <c r="G10" s="197" t="s">
        <v>10</v>
      </c>
      <c r="H10" s="197"/>
      <c r="I10" s="199"/>
      <c r="J10" s="200" t="s">
        <v>11</v>
      </c>
      <c r="K10" s="197"/>
      <c r="L10" s="198"/>
      <c r="M10" s="201" t="s">
        <v>12</v>
      </c>
      <c r="N10" s="197"/>
      <c r="O10" s="198"/>
      <c r="P10" s="197" t="s">
        <v>13</v>
      </c>
      <c r="Q10" s="197"/>
      <c r="R10" s="198"/>
      <c r="S10" s="3"/>
    </row>
    <row r="11" spans="1:19" ht="30.75" customHeight="1" thickBot="1" x14ac:dyDescent="0.3">
      <c r="A11" s="3"/>
      <c r="B11" s="202"/>
      <c r="C11" s="203"/>
      <c r="D11" s="204" t="s">
        <v>14</v>
      </c>
      <c r="E11" s="205" t="s">
        <v>15</v>
      </c>
      <c r="F11" s="205" t="s">
        <v>16</v>
      </c>
      <c r="G11" s="204" t="s">
        <v>14</v>
      </c>
      <c r="H11" s="205" t="s">
        <v>15</v>
      </c>
      <c r="I11" s="206" t="s">
        <v>16</v>
      </c>
      <c r="J11" s="206" t="s">
        <v>14</v>
      </c>
      <c r="K11" s="205" t="s">
        <v>15</v>
      </c>
      <c r="L11" s="205" t="s">
        <v>16</v>
      </c>
      <c r="M11" s="207" t="s">
        <v>14</v>
      </c>
      <c r="N11" s="205" t="s">
        <v>15</v>
      </c>
      <c r="O11" s="205" t="s">
        <v>16</v>
      </c>
      <c r="P11" s="204" t="s">
        <v>14</v>
      </c>
      <c r="Q11" s="205" t="s">
        <v>15</v>
      </c>
      <c r="R11" s="205" t="s">
        <v>16</v>
      </c>
      <c r="S11" s="3"/>
    </row>
    <row r="12" spans="1:19" ht="15.75" customHeight="1" thickBot="1" x14ac:dyDescent="0.3">
      <c r="A12" s="3"/>
      <c r="B12" s="208"/>
      <c r="C12" s="209" t="s">
        <v>17</v>
      </c>
      <c r="D12" s="210"/>
      <c r="E12" s="210"/>
      <c r="F12" s="211"/>
      <c r="G12" s="210"/>
      <c r="H12" s="210"/>
      <c r="I12" s="210"/>
      <c r="J12" s="212"/>
      <c r="K12" s="210"/>
      <c r="L12" s="211"/>
      <c r="M12" s="210"/>
      <c r="N12" s="210"/>
      <c r="O12" s="211"/>
      <c r="P12" s="210"/>
      <c r="Q12" s="210"/>
      <c r="R12" s="211"/>
      <c r="S12" s="3"/>
    </row>
    <row r="13" spans="1:19" ht="15.75" customHeight="1" x14ac:dyDescent="0.25">
      <c r="A13" s="3"/>
      <c r="B13" s="213" t="s">
        <v>7</v>
      </c>
      <c r="C13" s="214" t="s">
        <v>8</v>
      </c>
      <c r="D13" s="215" t="s">
        <v>18</v>
      </c>
      <c r="E13" s="216" t="s">
        <v>19</v>
      </c>
      <c r="F13" s="217" t="s">
        <v>17</v>
      </c>
      <c r="G13" s="218" t="s">
        <v>18</v>
      </c>
      <c r="H13" s="216" t="s">
        <v>19</v>
      </c>
      <c r="I13" s="219" t="s">
        <v>17</v>
      </c>
      <c r="J13" s="215" t="s">
        <v>18</v>
      </c>
      <c r="K13" s="216" t="s">
        <v>19</v>
      </c>
      <c r="L13" s="217" t="s">
        <v>17</v>
      </c>
      <c r="M13" s="220" t="s">
        <v>18</v>
      </c>
      <c r="N13" s="216" t="s">
        <v>19</v>
      </c>
      <c r="O13" s="217" t="s">
        <v>17</v>
      </c>
      <c r="P13" s="218" t="s">
        <v>18</v>
      </c>
      <c r="Q13" s="216" t="s">
        <v>19</v>
      </c>
      <c r="R13" s="217" t="s">
        <v>17</v>
      </c>
      <c r="S13" s="3"/>
    </row>
    <row r="14" spans="1:19" ht="15.75" thickBot="1" x14ac:dyDescent="0.3">
      <c r="A14" s="3"/>
      <c r="B14" s="221"/>
      <c r="C14" s="222"/>
      <c r="D14" s="223"/>
      <c r="E14" s="224"/>
      <c r="F14" s="225"/>
      <c r="G14" s="226"/>
      <c r="H14" s="224"/>
      <c r="I14" s="227"/>
      <c r="J14" s="223"/>
      <c r="K14" s="224"/>
      <c r="L14" s="225"/>
      <c r="M14" s="228"/>
      <c r="N14" s="224"/>
      <c r="O14" s="225"/>
      <c r="P14" s="226"/>
      <c r="Q14" s="224"/>
      <c r="R14" s="225"/>
      <c r="S14" s="3"/>
    </row>
    <row r="15" spans="1:19" x14ac:dyDescent="0.25">
      <c r="A15" s="3"/>
      <c r="B15" s="229" t="s">
        <v>20</v>
      </c>
      <c r="C15" s="230" t="s">
        <v>21</v>
      </c>
      <c r="D15" s="234">
        <v>82392</v>
      </c>
      <c r="E15" s="232">
        <v>108</v>
      </c>
      <c r="F15" s="233">
        <f>D15+E15</f>
        <v>82500</v>
      </c>
      <c r="G15" s="234">
        <f>'[4]NR 2026'!M15</f>
        <v>81450</v>
      </c>
      <c r="H15" s="232"/>
      <c r="I15" s="235">
        <f t="shared" ref="I15:I23" si="0">G15+H15</f>
        <v>81450</v>
      </c>
      <c r="J15" s="236">
        <v>86336</v>
      </c>
      <c r="K15" s="237"/>
      <c r="L15" s="238">
        <f>J15+K15</f>
        <v>86336</v>
      </c>
      <c r="M15" s="239">
        <v>91738</v>
      </c>
      <c r="N15" s="232"/>
      <c r="O15" s="233">
        <f t="shared" ref="O15:O23" si="1">M15+N15</f>
        <v>91738</v>
      </c>
      <c r="P15" s="234">
        <v>94490</v>
      </c>
      <c r="Q15" s="232"/>
      <c r="R15" s="233">
        <f t="shared" ref="R15:R23" si="2">P15+Q15</f>
        <v>94490</v>
      </c>
      <c r="S15" s="3"/>
    </row>
    <row r="16" spans="1:19" x14ac:dyDescent="0.25">
      <c r="A16" s="3"/>
      <c r="B16" s="240" t="s">
        <v>22</v>
      </c>
      <c r="C16" s="241" t="s">
        <v>23</v>
      </c>
      <c r="D16" s="234">
        <v>28004</v>
      </c>
      <c r="E16" s="242"/>
      <c r="F16" s="233">
        <f t="shared" ref="F16:F23" si="3">D16+E16</f>
        <v>28004</v>
      </c>
      <c r="G16" s="234">
        <f>'[4]NR 2026'!M16</f>
        <v>28647</v>
      </c>
      <c r="H16" s="232"/>
      <c r="I16" s="235">
        <f t="shared" si="0"/>
        <v>28647</v>
      </c>
      <c r="J16" s="243">
        <v>30849</v>
      </c>
      <c r="K16" s="244"/>
      <c r="L16" s="245">
        <f t="shared" ref="L16:L23" si="4">J16+K16</f>
        <v>30849</v>
      </c>
      <c r="M16" s="246">
        <v>32491</v>
      </c>
      <c r="N16" s="242"/>
      <c r="O16" s="233">
        <f t="shared" si="1"/>
        <v>32491</v>
      </c>
      <c r="P16" s="247">
        <v>33465</v>
      </c>
      <c r="Q16" s="242"/>
      <c r="R16" s="233">
        <f t="shared" si="2"/>
        <v>33465</v>
      </c>
      <c r="S16" s="3"/>
    </row>
    <row r="17" spans="1:19" x14ac:dyDescent="0.25">
      <c r="A17" s="3"/>
      <c r="B17" s="240" t="s">
        <v>24</v>
      </c>
      <c r="C17" s="248" t="s">
        <v>25</v>
      </c>
      <c r="D17" s="234">
        <v>57153</v>
      </c>
      <c r="E17" s="242"/>
      <c r="F17" s="233">
        <f t="shared" si="3"/>
        <v>57153</v>
      </c>
      <c r="G17" s="234">
        <f>'[4]NR 2026'!M17</f>
        <v>0</v>
      </c>
      <c r="H17" s="232"/>
      <c r="I17" s="235">
        <f t="shared" si="0"/>
        <v>0</v>
      </c>
      <c r="J17" s="243">
        <v>67121</v>
      </c>
      <c r="K17" s="244"/>
      <c r="L17" s="245">
        <f t="shared" si="4"/>
        <v>67121</v>
      </c>
      <c r="M17" s="246">
        <v>69450</v>
      </c>
      <c r="N17" s="249"/>
      <c r="O17" s="233">
        <f t="shared" si="1"/>
        <v>69450</v>
      </c>
      <c r="P17" s="247">
        <v>71533</v>
      </c>
      <c r="Q17" s="249"/>
      <c r="R17" s="233">
        <f t="shared" si="2"/>
        <v>71533</v>
      </c>
      <c r="S17" s="3"/>
    </row>
    <row r="18" spans="1:19" x14ac:dyDescent="0.25">
      <c r="A18" s="3"/>
      <c r="B18" s="240" t="s">
        <v>26</v>
      </c>
      <c r="C18" s="250" t="s">
        <v>27</v>
      </c>
      <c r="D18" s="234"/>
      <c r="E18" s="232"/>
      <c r="F18" s="233">
        <f t="shared" si="3"/>
        <v>0</v>
      </c>
      <c r="G18" s="234">
        <f>'[4]NR 2026'!M18</f>
        <v>58148</v>
      </c>
      <c r="H18" s="232"/>
      <c r="I18" s="235">
        <f t="shared" si="0"/>
        <v>58148</v>
      </c>
      <c r="J18" s="243"/>
      <c r="K18" s="244"/>
      <c r="L18" s="245">
        <f t="shared" si="4"/>
        <v>0</v>
      </c>
      <c r="M18" s="246"/>
      <c r="N18" s="232"/>
      <c r="O18" s="233">
        <f t="shared" si="1"/>
        <v>0</v>
      </c>
      <c r="P18" s="247"/>
      <c r="Q18" s="232"/>
      <c r="R18" s="233">
        <f t="shared" si="2"/>
        <v>0</v>
      </c>
      <c r="S18" s="3"/>
    </row>
    <row r="19" spans="1:19" x14ac:dyDescent="0.25">
      <c r="A19" s="3"/>
      <c r="B19" s="240" t="s">
        <v>28</v>
      </c>
      <c r="C19" s="251" t="s">
        <v>29</v>
      </c>
      <c r="D19" s="234"/>
      <c r="E19" s="232"/>
      <c r="F19" s="233">
        <f t="shared" si="3"/>
        <v>0</v>
      </c>
      <c r="G19" s="234">
        <f>'[4]NR 2026'!M19</f>
        <v>0</v>
      </c>
      <c r="H19" s="232"/>
      <c r="I19" s="235">
        <f t="shared" si="0"/>
        <v>0</v>
      </c>
      <c r="J19" s="243"/>
      <c r="K19" s="244"/>
      <c r="L19" s="245">
        <f t="shared" si="4"/>
        <v>0</v>
      </c>
      <c r="M19" s="246"/>
      <c r="N19" s="232"/>
      <c r="O19" s="233">
        <f t="shared" si="1"/>
        <v>0</v>
      </c>
      <c r="P19" s="247"/>
      <c r="Q19" s="232"/>
      <c r="R19" s="233">
        <f t="shared" si="2"/>
        <v>0</v>
      </c>
      <c r="S19" s="3"/>
    </row>
    <row r="20" spans="1:19" x14ac:dyDescent="0.25">
      <c r="A20" s="3"/>
      <c r="B20" s="240" t="s">
        <v>30</v>
      </c>
      <c r="C20" s="252" t="s">
        <v>31</v>
      </c>
      <c r="D20" s="234"/>
      <c r="E20" s="232"/>
      <c r="F20" s="233">
        <f t="shared" si="3"/>
        <v>0</v>
      </c>
      <c r="G20" s="234">
        <f>'[4]NR 2026'!M20</f>
        <v>0</v>
      </c>
      <c r="H20" s="232"/>
      <c r="I20" s="235">
        <f t="shared" si="0"/>
        <v>0</v>
      </c>
      <c r="J20" s="243"/>
      <c r="K20" s="244"/>
      <c r="L20" s="245">
        <f t="shared" si="4"/>
        <v>0</v>
      </c>
      <c r="M20" s="246"/>
      <c r="N20" s="232"/>
      <c r="O20" s="233">
        <f t="shared" si="1"/>
        <v>0</v>
      </c>
      <c r="P20" s="247"/>
      <c r="Q20" s="232"/>
      <c r="R20" s="233">
        <f t="shared" si="2"/>
        <v>0</v>
      </c>
      <c r="S20" s="3"/>
    </row>
    <row r="21" spans="1:19" x14ac:dyDescent="0.25">
      <c r="A21" s="3"/>
      <c r="B21" s="240" t="s">
        <v>32</v>
      </c>
      <c r="C21" s="253" t="s">
        <v>33</v>
      </c>
      <c r="D21" s="234">
        <v>2243</v>
      </c>
      <c r="E21" s="232">
        <v>1</v>
      </c>
      <c r="F21" s="233">
        <f t="shared" si="3"/>
        <v>2244</v>
      </c>
      <c r="G21" s="234">
        <f>'[4]NR 2026'!M21</f>
        <v>297</v>
      </c>
      <c r="H21" s="232"/>
      <c r="I21" s="235">
        <f t="shared" si="0"/>
        <v>297</v>
      </c>
      <c r="J21" s="243">
        <v>297</v>
      </c>
      <c r="K21" s="244"/>
      <c r="L21" s="245">
        <f t="shared" si="4"/>
        <v>297</v>
      </c>
      <c r="M21" s="246">
        <v>311</v>
      </c>
      <c r="N21" s="254"/>
      <c r="O21" s="233">
        <f t="shared" si="1"/>
        <v>311</v>
      </c>
      <c r="P21" s="247">
        <v>320</v>
      </c>
      <c r="Q21" s="254"/>
      <c r="R21" s="233">
        <f t="shared" si="2"/>
        <v>320</v>
      </c>
      <c r="S21" s="3"/>
    </row>
    <row r="22" spans="1:19" x14ac:dyDescent="0.25">
      <c r="A22" s="3"/>
      <c r="B22" s="240" t="s">
        <v>34</v>
      </c>
      <c r="C22" s="253" t="s">
        <v>35</v>
      </c>
      <c r="D22" s="234"/>
      <c r="E22" s="232"/>
      <c r="F22" s="233">
        <f t="shared" si="3"/>
        <v>0</v>
      </c>
      <c r="G22" s="234">
        <f>'[4]NR 2026'!M22</f>
        <v>0</v>
      </c>
      <c r="H22" s="232"/>
      <c r="I22" s="235">
        <f t="shared" si="0"/>
        <v>0</v>
      </c>
      <c r="J22" s="243"/>
      <c r="K22" s="244"/>
      <c r="L22" s="245">
        <f t="shared" si="4"/>
        <v>0</v>
      </c>
      <c r="M22" s="246"/>
      <c r="N22" s="254"/>
      <c r="O22" s="233">
        <f t="shared" si="1"/>
        <v>0</v>
      </c>
      <c r="P22" s="247"/>
      <c r="Q22" s="254"/>
      <c r="R22" s="233">
        <f t="shared" si="2"/>
        <v>0</v>
      </c>
      <c r="S22" s="3"/>
    </row>
    <row r="23" spans="1:19" ht="15.75" thickBot="1" x14ac:dyDescent="0.3">
      <c r="A23" s="3"/>
      <c r="B23" s="255" t="s">
        <v>36</v>
      </c>
      <c r="C23" s="256" t="s">
        <v>37</v>
      </c>
      <c r="D23" s="234"/>
      <c r="E23" s="232"/>
      <c r="F23" s="233">
        <f t="shared" si="3"/>
        <v>0</v>
      </c>
      <c r="G23" s="234">
        <f>'[4]NR 2026'!M23</f>
        <v>0</v>
      </c>
      <c r="H23" s="232"/>
      <c r="I23" s="257">
        <f t="shared" si="0"/>
        <v>0</v>
      </c>
      <c r="J23" s="243"/>
      <c r="K23" s="244"/>
      <c r="L23" s="245">
        <f t="shared" si="4"/>
        <v>0</v>
      </c>
      <c r="M23" s="258"/>
      <c r="N23" s="259"/>
      <c r="O23" s="260">
        <f t="shared" si="1"/>
        <v>0</v>
      </c>
      <c r="P23" s="261"/>
      <c r="Q23" s="259"/>
      <c r="R23" s="260">
        <f t="shared" si="2"/>
        <v>0</v>
      </c>
      <c r="S23" s="3"/>
    </row>
    <row r="24" spans="1:19" ht="15.75" thickBot="1" x14ac:dyDescent="0.3">
      <c r="A24" s="3"/>
      <c r="B24" s="262" t="s">
        <v>38</v>
      </c>
      <c r="C24" s="263" t="s">
        <v>39</v>
      </c>
      <c r="D24" s="264">
        <f t="shared" ref="D24:R24" si="5">SUM(D15:D21)</f>
        <v>169792</v>
      </c>
      <c r="E24" s="264">
        <f t="shared" si="5"/>
        <v>109</v>
      </c>
      <c r="F24" s="264">
        <f t="shared" si="5"/>
        <v>169901</v>
      </c>
      <c r="G24" s="264">
        <f t="shared" si="5"/>
        <v>168542</v>
      </c>
      <c r="H24" s="264">
        <f>SUM(H15:H21)</f>
        <v>0</v>
      </c>
      <c r="I24" s="265">
        <f t="shared" si="5"/>
        <v>168542</v>
      </c>
      <c r="J24" s="266">
        <f t="shared" si="5"/>
        <v>184603</v>
      </c>
      <c r="K24" s="266">
        <f t="shared" si="5"/>
        <v>0</v>
      </c>
      <c r="L24" s="266">
        <f t="shared" si="5"/>
        <v>184603</v>
      </c>
      <c r="M24" s="267">
        <f>SUM(M15:M23)</f>
        <v>193990</v>
      </c>
      <c r="N24" s="264">
        <f t="shared" si="5"/>
        <v>0</v>
      </c>
      <c r="O24" s="264">
        <f t="shared" si="5"/>
        <v>193990</v>
      </c>
      <c r="P24" s="264">
        <f t="shared" si="5"/>
        <v>199808</v>
      </c>
      <c r="Q24" s="264">
        <f t="shared" si="5"/>
        <v>0</v>
      </c>
      <c r="R24" s="264">
        <f t="shared" si="5"/>
        <v>199808</v>
      </c>
      <c r="S24" s="3"/>
    </row>
    <row r="25" spans="1:19" ht="15.75" customHeight="1" thickBot="1" x14ac:dyDescent="0.3">
      <c r="A25" s="3"/>
      <c r="B25" s="268"/>
      <c r="C25" s="269" t="s">
        <v>40</v>
      </c>
      <c r="D25" s="270"/>
      <c r="E25" s="270"/>
      <c r="F25" s="271"/>
      <c r="G25" s="270"/>
      <c r="H25" s="270"/>
      <c r="I25" s="270"/>
      <c r="J25" s="272"/>
      <c r="K25" s="270"/>
      <c r="L25" s="271"/>
      <c r="M25" s="270"/>
      <c r="N25" s="270"/>
      <c r="O25" s="271"/>
      <c r="P25" s="270"/>
      <c r="Q25" s="270"/>
      <c r="R25" s="271"/>
      <c r="S25" s="3"/>
    </row>
    <row r="26" spans="1:19" x14ac:dyDescent="0.25">
      <c r="A26" s="3"/>
      <c r="B26" s="213" t="s">
        <v>7</v>
      </c>
      <c r="C26" s="214" t="s">
        <v>8</v>
      </c>
      <c r="D26" s="215" t="s">
        <v>41</v>
      </c>
      <c r="E26" s="273" t="s">
        <v>42</v>
      </c>
      <c r="F26" s="274" t="s">
        <v>43</v>
      </c>
      <c r="G26" s="218" t="s">
        <v>41</v>
      </c>
      <c r="H26" s="215" t="s">
        <v>42</v>
      </c>
      <c r="I26" s="275" t="s">
        <v>43</v>
      </c>
      <c r="J26" s="215" t="s">
        <v>41</v>
      </c>
      <c r="K26" s="273" t="s">
        <v>42</v>
      </c>
      <c r="L26" s="274" t="s">
        <v>43</v>
      </c>
      <c r="M26" s="220" t="s">
        <v>41</v>
      </c>
      <c r="N26" s="273" t="s">
        <v>42</v>
      </c>
      <c r="O26" s="274" t="s">
        <v>43</v>
      </c>
      <c r="P26" s="218" t="s">
        <v>41</v>
      </c>
      <c r="Q26" s="273" t="s">
        <v>42</v>
      </c>
      <c r="R26" s="274" t="s">
        <v>43</v>
      </c>
      <c r="S26" s="3"/>
    </row>
    <row r="27" spans="1:19" ht="15.75" thickBot="1" x14ac:dyDescent="0.3">
      <c r="A27" s="3"/>
      <c r="B27" s="221"/>
      <c r="C27" s="222"/>
      <c r="D27" s="223"/>
      <c r="E27" s="276"/>
      <c r="F27" s="277"/>
      <c r="G27" s="226"/>
      <c r="H27" s="223"/>
      <c r="I27" s="278"/>
      <c r="J27" s="223"/>
      <c r="K27" s="276"/>
      <c r="L27" s="277"/>
      <c r="M27" s="228"/>
      <c r="N27" s="276"/>
      <c r="O27" s="277"/>
      <c r="P27" s="226"/>
      <c r="Q27" s="276"/>
      <c r="R27" s="277"/>
      <c r="S27" s="3"/>
    </row>
    <row r="28" spans="1:19" x14ac:dyDescent="0.25">
      <c r="A28" s="3"/>
      <c r="B28" s="229" t="s">
        <v>44</v>
      </c>
      <c r="C28" s="230" t="s">
        <v>45</v>
      </c>
      <c r="D28" s="234">
        <v>2482</v>
      </c>
      <c r="E28" s="232">
        <v>3</v>
      </c>
      <c r="F28" s="233">
        <f>D28+E28</f>
        <v>2485</v>
      </c>
      <c r="G28" s="234">
        <v>2690</v>
      </c>
      <c r="H28" s="232">
        <f>'[4]NR 2026'!N28</f>
        <v>0</v>
      </c>
      <c r="I28" s="235">
        <f t="shared" ref="I28:I36" si="6">G28+H28</f>
        <v>2690</v>
      </c>
      <c r="J28" s="236">
        <v>4487</v>
      </c>
      <c r="K28" s="237"/>
      <c r="L28" s="238">
        <f t="shared" ref="L28:L38" si="7">J28+K28</f>
        <v>4487</v>
      </c>
      <c r="M28" s="279">
        <v>4711</v>
      </c>
      <c r="N28" s="279"/>
      <c r="O28" s="233">
        <f t="shared" ref="O28:O38" si="8">M28+N28</f>
        <v>4711</v>
      </c>
      <c r="P28" s="279">
        <v>4852</v>
      </c>
      <c r="Q28" s="279"/>
      <c r="R28" s="233">
        <f t="shared" ref="R28:R38" si="9">P28+Q28</f>
        <v>4852</v>
      </c>
      <c r="S28" s="3"/>
    </row>
    <row r="29" spans="1:19" x14ac:dyDescent="0.25">
      <c r="A29" s="3"/>
      <c r="B29" s="240" t="s">
        <v>46</v>
      </c>
      <c r="C29" s="253" t="s">
        <v>47</v>
      </c>
      <c r="D29" s="234">
        <v>17330</v>
      </c>
      <c r="E29" s="242"/>
      <c r="F29" s="233">
        <f t="shared" ref="F29:F38" si="10">D29+E29</f>
        <v>17330</v>
      </c>
      <c r="G29" s="234">
        <v>15919</v>
      </c>
      <c r="H29" s="232">
        <f>'[4]NR 2026'!N29</f>
        <v>0</v>
      </c>
      <c r="I29" s="235">
        <v>19119</v>
      </c>
      <c r="J29" s="243">
        <v>20381</v>
      </c>
      <c r="K29" s="280"/>
      <c r="L29" s="245">
        <f t="shared" si="7"/>
        <v>20381</v>
      </c>
      <c r="M29" s="281">
        <v>21400</v>
      </c>
      <c r="N29" s="282"/>
      <c r="O29" s="233">
        <f t="shared" si="8"/>
        <v>21400</v>
      </c>
      <c r="P29" s="281">
        <v>22042</v>
      </c>
      <c r="Q29" s="282"/>
      <c r="R29" s="233">
        <f t="shared" si="9"/>
        <v>22042</v>
      </c>
      <c r="S29" s="3"/>
    </row>
    <row r="30" spans="1:19" x14ac:dyDescent="0.25">
      <c r="A30" s="3"/>
      <c r="B30" s="240" t="s">
        <v>48</v>
      </c>
      <c r="C30" s="253" t="s">
        <v>49</v>
      </c>
      <c r="D30" s="234">
        <v>13021</v>
      </c>
      <c r="E30" s="242"/>
      <c r="F30" s="233">
        <f t="shared" si="10"/>
        <v>13021</v>
      </c>
      <c r="G30" s="234">
        <v>7563</v>
      </c>
      <c r="H30" s="232">
        <f>'[4]NR 2026'!N30</f>
        <v>0</v>
      </c>
      <c r="I30" s="235">
        <v>10560</v>
      </c>
      <c r="J30" s="243">
        <v>11090</v>
      </c>
      <c r="K30" s="280"/>
      <c r="L30" s="245">
        <f t="shared" si="7"/>
        <v>11090</v>
      </c>
      <c r="M30" s="281">
        <v>11644</v>
      </c>
      <c r="N30" s="282"/>
      <c r="O30" s="233">
        <f t="shared" si="8"/>
        <v>11644</v>
      </c>
      <c r="P30" s="281">
        <v>11993</v>
      </c>
      <c r="Q30" s="282"/>
      <c r="R30" s="233">
        <f t="shared" si="9"/>
        <v>11993</v>
      </c>
      <c r="S30" s="3"/>
    </row>
    <row r="31" spans="1:19" x14ac:dyDescent="0.25">
      <c r="A31" s="3"/>
      <c r="B31" s="240" t="s">
        <v>50</v>
      </c>
      <c r="C31" s="253" t="s">
        <v>51</v>
      </c>
      <c r="D31" s="234">
        <v>10165</v>
      </c>
      <c r="E31" s="232"/>
      <c r="F31" s="233">
        <f t="shared" si="10"/>
        <v>10165</v>
      </c>
      <c r="G31" s="234">
        <v>9237</v>
      </c>
      <c r="H31" s="232">
        <f>'[4]NR 2026'!N31</f>
        <v>0</v>
      </c>
      <c r="I31" s="235">
        <v>10387</v>
      </c>
      <c r="J31" s="243">
        <v>8417</v>
      </c>
      <c r="K31" s="244"/>
      <c r="L31" s="245">
        <f t="shared" si="7"/>
        <v>8417</v>
      </c>
      <c r="M31" s="281">
        <v>8837</v>
      </c>
      <c r="N31" s="281"/>
      <c r="O31" s="233">
        <f t="shared" si="8"/>
        <v>8837</v>
      </c>
      <c r="P31" s="281">
        <v>9102</v>
      </c>
      <c r="Q31" s="281"/>
      <c r="R31" s="233">
        <f t="shared" si="9"/>
        <v>9102</v>
      </c>
      <c r="S31" s="3"/>
    </row>
    <row r="32" spans="1:19" x14ac:dyDescent="0.25">
      <c r="A32" s="3"/>
      <c r="B32" s="240" t="s">
        <v>52</v>
      </c>
      <c r="C32" s="253" t="s">
        <v>53</v>
      </c>
      <c r="D32" s="234">
        <v>84922</v>
      </c>
      <c r="E32" s="232"/>
      <c r="F32" s="233">
        <f t="shared" si="10"/>
        <v>84922</v>
      </c>
      <c r="G32" s="234">
        <v>30020</v>
      </c>
      <c r="H32" s="232">
        <f>'[4]NR 2026'!N32</f>
        <v>0</v>
      </c>
      <c r="I32" s="235">
        <v>88650</v>
      </c>
      <c r="J32" s="243">
        <v>102057</v>
      </c>
      <c r="K32" s="244"/>
      <c r="L32" s="245">
        <f t="shared" si="7"/>
        <v>102057</v>
      </c>
      <c r="M32" s="281">
        <v>104279</v>
      </c>
      <c r="N32" s="281"/>
      <c r="O32" s="233">
        <f t="shared" si="8"/>
        <v>104279</v>
      </c>
      <c r="P32" s="281">
        <v>107407</v>
      </c>
      <c r="Q32" s="281"/>
      <c r="R32" s="233">
        <f t="shared" si="9"/>
        <v>107407</v>
      </c>
      <c r="S32" s="3"/>
    </row>
    <row r="33" spans="1:19" x14ac:dyDescent="0.25">
      <c r="A33" s="3"/>
      <c r="B33" s="240" t="s">
        <v>54</v>
      </c>
      <c r="C33" s="251" t="s">
        <v>55</v>
      </c>
      <c r="D33" s="234">
        <v>84922</v>
      </c>
      <c r="E33" s="232"/>
      <c r="F33" s="233">
        <f t="shared" si="10"/>
        <v>84922</v>
      </c>
      <c r="G33" s="234">
        <v>30020</v>
      </c>
      <c r="H33" s="232">
        <f>'[4]NR 2026'!N33</f>
        <v>0</v>
      </c>
      <c r="I33" s="235">
        <v>88650</v>
      </c>
      <c r="J33" s="243">
        <v>102057</v>
      </c>
      <c r="K33" s="244"/>
      <c r="L33" s="245">
        <f t="shared" si="7"/>
        <v>102057</v>
      </c>
      <c r="M33" s="281">
        <v>104279</v>
      </c>
      <c r="N33" s="281"/>
      <c r="O33" s="233">
        <f t="shared" si="8"/>
        <v>104279</v>
      </c>
      <c r="P33" s="281">
        <v>107407</v>
      </c>
      <c r="Q33" s="281"/>
      <c r="R33" s="233">
        <f t="shared" si="9"/>
        <v>107407</v>
      </c>
      <c r="S33" s="3"/>
    </row>
    <row r="34" spans="1:19" x14ac:dyDescent="0.25">
      <c r="A34" s="3"/>
      <c r="B34" s="240" t="s">
        <v>56</v>
      </c>
      <c r="C34" s="283" t="s">
        <v>57</v>
      </c>
      <c r="D34" s="234">
        <v>0</v>
      </c>
      <c r="E34" s="232"/>
      <c r="F34" s="233">
        <f t="shared" si="10"/>
        <v>0</v>
      </c>
      <c r="G34" s="234">
        <v>0</v>
      </c>
      <c r="H34" s="232">
        <f>'[4]NR 2026'!N34</f>
        <v>0</v>
      </c>
      <c r="I34" s="235">
        <f t="shared" si="6"/>
        <v>0</v>
      </c>
      <c r="J34" s="243">
        <v>0</v>
      </c>
      <c r="K34" s="244"/>
      <c r="L34" s="245">
        <f t="shared" si="7"/>
        <v>0</v>
      </c>
      <c r="M34" s="281">
        <v>0</v>
      </c>
      <c r="N34" s="281"/>
      <c r="O34" s="233">
        <f t="shared" si="8"/>
        <v>0</v>
      </c>
      <c r="P34" s="281">
        <v>0</v>
      </c>
      <c r="Q34" s="281"/>
      <c r="R34" s="233">
        <f t="shared" si="9"/>
        <v>0</v>
      </c>
      <c r="S34" s="3"/>
    </row>
    <row r="35" spans="1:19" x14ac:dyDescent="0.25">
      <c r="A35" s="3"/>
      <c r="B35" s="240" t="s">
        <v>58</v>
      </c>
      <c r="C35" s="253" t="s">
        <v>59</v>
      </c>
      <c r="D35" s="234">
        <v>30105</v>
      </c>
      <c r="E35" s="232"/>
      <c r="F35" s="233">
        <f t="shared" si="10"/>
        <v>30105</v>
      </c>
      <c r="G35" s="234">
        <v>10222</v>
      </c>
      <c r="H35" s="232">
        <f>'[4]NR 2026'!N35</f>
        <v>0</v>
      </c>
      <c r="I35" s="235">
        <v>30340</v>
      </c>
      <c r="J35" s="243">
        <v>34925</v>
      </c>
      <c r="K35" s="244"/>
      <c r="L35" s="245">
        <f t="shared" si="7"/>
        <v>34925</v>
      </c>
      <c r="M35" s="281">
        <v>40566</v>
      </c>
      <c r="N35" s="281"/>
      <c r="O35" s="233">
        <f t="shared" si="8"/>
        <v>40566</v>
      </c>
      <c r="P35" s="281">
        <v>41782</v>
      </c>
      <c r="Q35" s="281"/>
      <c r="R35" s="233">
        <f t="shared" si="9"/>
        <v>41782</v>
      </c>
      <c r="S35" s="3"/>
    </row>
    <row r="36" spans="1:19" x14ac:dyDescent="0.25">
      <c r="A36" s="3"/>
      <c r="B36" s="240" t="s">
        <v>60</v>
      </c>
      <c r="C36" s="253" t="s">
        <v>61</v>
      </c>
      <c r="D36" s="234">
        <v>585</v>
      </c>
      <c r="E36" s="232"/>
      <c r="F36" s="233">
        <f t="shared" si="10"/>
        <v>585</v>
      </c>
      <c r="G36" s="234">
        <v>0</v>
      </c>
      <c r="H36" s="232">
        <f>'[4]NR 2026'!N36</f>
        <v>0</v>
      </c>
      <c r="I36" s="235">
        <f t="shared" si="6"/>
        <v>0</v>
      </c>
      <c r="J36" s="243">
        <v>0</v>
      </c>
      <c r="K36" s="244"/>
      <c r="L36" s="245">
        <f t="shared" si="7"/>
        <v>0</v>
      </c>
      <c r="M36" s="281"/>
      <c r="N36" s="281"/>
      <c r="O36" s="233">
        <f t="shared" si="8"/>
        <v>0</v>
      </c>
      <c r="P36" s="281"/>
      <c r="Q36" s="281"/>
      <c r="R36" s="233">
        <f t="shared" si="9"/>
        <v>0</v>
      </c>
      <c r="S36" s="3"/>
    </row>
    <row r="37" spans="1:19" x14ac:dyDescent="0.25">
      <c r="A37" s="3"/>
      <c r="B37" s="240" t="s">
        <v>62</v>
      </c>
      <c r="C37" s="253" t="s">
        <v>63</v>
      </c>
      <c r="D37" s="234">
        <v>2688</v>
      </c>
      <c r="E37" s="232"/>
      <c r="F37" s="233">
        <f t="shared" si="10"/>
        <v>2688</v>
      </c>
      <c r="G37" s="234">
        <v>1414</v>
      </c>
      <c r="H37" s="232">
        <f>'[4]NR 2026'!N37</f>
        <v>0</v>
      </c>
      <c r="I37" s="235">
        <v>1714</v>
      </c>
      <c r="J37" s="243">
        <v>1714</v>
      </c>
      <c r="K37" s="244"/>
      <c r="L37" s="245">
        <f t="shared" si="7"/>
        <v>1714</v>
      </c>
      <c r="M37" s="281">
        <v>1799</v>
      </c>
      <c r="N37" s="281"/>
      <c r="O37" s="233">
        <f t="shared" si="8"/>
        <v>1799</v>
      </c>
      <c r="P37" s="281">
        <v>1852</v>
      </c>
      <c r="Q37" s="281"/>
      <c r="R37" s="233">
        <f t="shared" si="9"/>
        <v>1852</v>
      </c>
      <c r="S37" s="3"/>
    </row>
    <row r="38" spans="1:19" ht="15.75" thickBot="1" x14ac:dyDescent="0.3">
      <c r="A38" s="3"/>
      <c r="B38" s="374" t="s">
        <v>64</v>
      </c>
      <c r="C38" s="284" t="s">
        <v>65</v>
      </c>
      <c r="D38" s="234">
        <v>84</v>
      </c>
      <c r="E38" s="232"/>
      <c r="F38" s="233">
        <f t="shared" si="10"/>
        <v>84</v>
      </c>
      <c r="G38" s="234">
        <v>4682</v>
      </c>
      <c r="H38" s="232">
        <f>'[4]NR 2026'!N38</f>
        <v>0</v>
      </c>
      <c r="I38" s="257">
        <v>5082</v>
      </c>
      <c r="J38" s="243">
        <v>1532</v>
      </c>
      <c r="K38" s="244"/>
      <c r="L38" s="245">
        <f t="shared" si="7"/>
        <v>1532</v>
      </c>
      <c r="M38" s="285">
        <v>754</v>
      </c>
      <c r="N38" s="285"/>
      <c r="O38" s="260">
        <f t="shared" si="8"/>
        <v>754</v>
      </c>
      <c r="P38" s="285">
        <v>778</v>
      </c>
      <c r="Q38" s="285"/>
      <c r="R38" s="260">
        <f t="shared" si="9"/>
        <v>778</v>
      </c>
      <c r="S38" s="3"/>
    </row>
    <row r="39" spans="1:19" ht="15.75" thickBot="1" x14ac:dyDescent="0.3">
      <c r="A39" s="3"/>
      <c r="B39" s="262" t="s">
        <v>66</v>
      </c>
      <c r="C39" s="286" t="s">
        <v>67</v>
      </c>
      <c r="D39" s="287">
        <f>SUM(D28:D32)+SUM(D35:D38)</f>
        <v>161382</v>
      </c>
      <c r="E39" s="287">
        <f>SUM(E28:E32)+SUM(E35:E38)</f>
        <v>3</v>
      </c>
      <c r="F39" s="288">
        <f>SUM(F35:F38)+SUM(F28:F32)</f>
        <v>161385</v>
      </c>
      <c r="G39" s="287">
        <f>SUM(G28:G32)+SUM(G35:G38)</f>
        <v>81747</v>
      </c>
      <c r="H39" s="287">
        <f>SUM(H28:H32)+SUM(H35:H38)</f>
        <v>0</v>
      </c>
      <c r="I39" s="289">
        <f>SUM(I35:I38)+SUM(I28:I32)</f>
        <v>168542</v>
      </c>
      <c r="J39" s="290"/>
      <c r="K39" s="291"/>
      <c r="L39" s="290">
        <f>SUM(L35:L38)+SUM(L28:L32)</f>
        <v>184603</v>
      </c>
      <c r="M39" s="287">
        <f>SUM(M28:M32)+SUM(M35:M38)</f>
        <v>193990</v>
      </c>
      <c r="N39" s="287">
        <f>SUM(N28:N32)+SUM(N35:N38)</f>
        <v>0</v>
      </c>
      <c r="O39" s="288">
        <f>SUM(O35:O38)+SUM(O28:O32)</f>
        <v>193990</v>
      </c>
      <c r="P39" s="287">
        <v>3</v>
      </c>
      <c r="Q39" s="287">
        <f>SUM(Q28:Q32)+SUM(Q35:Q38)</f>
        <v>0</v>
      </c>
      <c r="R39" s="288">
        <f>SUM(R35:R38)+SUM(R28:R32)</f>
        <v>199808</v>
      </c>
      <c r="S39" s="3"/>
    </row>
    <row r="40" spans="1:19" ht="19.5" thickBot="1" x14ac:dyDescent="0.35">
      <c r="A40" s="3"/>
      <c r="B40" s="292" t="s">
        <v>68</v>
      </c>
      <c r="C40" s="293" t="s">
        <v>69</v>
      </c>
      <c r="D40" s="294">
        <f t="shared" ref="D40:R40" si="11">D24-D39</f>
        <v>8410</v>
      </c>
      <c r="E40" s="294">
        <f t="shared" si="11"/>
        <v>106</v>
      </c>
      <c r="F40" s="295">
        <f t="shared" si="11"/>
        <v>8516</v>
      </c>
      <c r="G40" s="296">
        <f t="shared" si="11"/>
        <v>86795</v>
      </c>
      <c r="H40" s="296">
        <f t="shared" si="11"/>
        <v>0</v>
      </c>
      <c r="I40" s="297">
        <f t="shared" si="11"/>
        <v>0</v>
      </c>
      <c r="J40" s="294">
        <f t="shared" si="11"/>
        <v>184603</v>
      </c>
      <c r="K40" s="294">
        <f t="shared" si="11"/>
        <v>0</v>
      </c>
      <c r="L40" s="295">
        <f t="shared" si="11"/>
        <v>0</v>
      </c>
      <c r="M40" s="298">
        <f t="shared" si="11"/>
        <v>0</v>
      </c>
      <c r="N40" s="294">
        <f t="shared" si="11"/>
        <v>0</v>
      </c>
      <c r="O40" s="295">
        <f t="shared" si="11"/>
        <v>0</v>
      </c>
      <c r="P40" s="294">
        <f t="shared" si="11"/>
        <v>199805</v>
      </c>
      <c r="Q40" s="294">
        <f t="shared" si="11"/>
        <v>0</v>
      </c>
      <c r="R40" s="295">
        <f t="shared" si="11"/>
        <v>0</v>
      </c>
      <c r="S40" s="3"/>
    </row>
    <row r="41" spans="1:19" ht="15.75" thickBot="1" x14ac:dyDescent="0.3">
      <c r="A41" s="3"/>
      <c r="B41" s="299" t="s">
        <v>70</v>
      </c>
      <c r="C41" s="300" t="s">
        <v>71</v>
      </c>
      <c r="D41" s="301"/>
      <c r="E41" s="302"/>
      <c r="F41" s="303">
        <f>F40-D16</f>
        <v>-19488</v>
      </c>
      <c r="G41" s="301"/>
      <c r="H41" s="304"/>
      <c r="I41" s="305">
        <f>I40-G16</f>
        <v>-28647</v>
      </c>
      <c r="J41" s="306"/>
      <c r="K41" s="304"/>
      <c r="L41" s="303">
        <f>L40-J16</f>
        <v>-30849</v>
      </c>
      <c r="M41" s="307"/>
      <c r="N41" s="304"/>
      <c r="O41" s="303">
        <f>O40-M16</f>
        <v>-32491</v>
      </c>
      <c r="P41" s="301"/>
      <c r="Q41" s="304"/>
      <c r="R41" s="303">
        <f>R40-P16</f>
        <v>-33465</v>
      </c>
      <c r="S41" s="3"/>
    </row>
    <row r="42" spans="1:19" ht="8.25" customHeight="1" thickBot="1" x14ac:dyDescent="0.3">
      <c r="A42" s="3"/>
      <c r="B42" s="308"/>
      <c r="C42" s="309"/>
      <c r="D42" s="3"/>
      <c r="E42" s="310"/>
      <c r="F42" s="310"/>
      <c r="G42" s="3"/>
      <c r="H42" s="310"/>
      <c r="I42" s="310"/>
      <c r="J42" s="310"/>
      <c r="K42" s="310"/>
      <c r="L42" s="3"/>
      <c r="M42" s="3"/>
      <c r="N42" s="3"/>
      <c r="O42" s="3"/>
      <c r="P42" s="3"/>
      <c r="Q42" s="3"/>
      <c r="R42" s="3"/>
      <c r="S42" s="3"/>
    </row>
    <row r="43" spans="1:19" ht="15.75" customHeight="1" x14ac:dyDescent="0.25">
      <c r="A43" s="3"/>
      <c r="B43" s="308"/>
      <c r="C43" s="311" t="s">
        <v>72</v>
      </c>
      <c r="D43" s="312" t="s">
        <v>73</v>
      </c>
      <c r="E43" s="310"/>
      <c r="F43" s="313"/>
      <c r="G43" s="312" t="s">
        <v>74</v>
      </c>
      <c r="H43" s="310"/>
      <c r="I43" s="310"/>
      <c r="J43" s="312" t="s">
        <v>75</v>
      </c>
      <c r="K43" s="310"/>
      <c r="L43" s="310"/>
      <c r="M43" s="312" t="s">
        <v>76</v>
      </c>
      <c r="N43" s="3"/>
      <c r="O43" s="3"/>
      <c r="P43" s="312" t="s">
        <v>76</v>
      </c>
      <c r="Q43" s="3"/>
      <c r="R43" s="3"/>
      <c r="S43" s="3"/>
    </row>
    <row r="44" spans="1:19" ht="15.75" thickBot="1" x14ac:dyDescent="0.3">
      <c r="A44" s="3"/>
      <c r="B44" s="308"/>
      <c r="C44" s="314"/>
      <c r="D44" s="315">
        <v>8500</v>
      </c>
      <c r="E44" s="310"/>
      <c r="F44" s="313"/>
      <c r="G44" s="315"/>
      <c r="H44" s="316"/>
      <c r="I44" s="316"/>
      <c r="J44" s="315"/>
      <c r="K44" s="316"/>
      <c r="L44" s="316"/>
      <c r="M44" s="315"/>
      <c r="N44" s="3"/>
      <c r="O44" s="3"/>
      <c r="P44" s="315"/>
      <c r="Q44" s="3"/>
      <c r="R44" s="3"/>
      <c r="S44" s="3"/>
    </row>
    <row r="45" spans="1:19" ht="8.25" customHeight="1" thickBot="1" x14ac:dyDescent="0.3">
      <c r="A45" s="3"/>
      <c r="B45" s="308"/>
      <c r="C45" s="309"/>
      <c r="D45" s="310"/>
      <c r="E45" s="310"/>
      <c r="F45" s="313"/>
      <c r="G45" s="310"/>
      <c r="H45" s="310"/>
      <c r="I45" s="313"/>
      <c r="J45" s="313"/>
      <c r="K45" s="313"/>
      <c r="L45" s="3"/>
      <c r="M45" s="3"/>
      <c r="N45" s="3"/>
      <c r="O45" s="3"/>
      <c r="P45" s="3"/>
      <c r="Q45" s="3"/>
      <c r="R45" s="3"/>
      <c r="S45" s="3"/>
    </row>
    <row r="46" spans="1:19" ht="37.5" customHeight="1" thickBot="1" x14ac:dyDescent="0.3">
      <c r="A46" s="3"/>
      <c r="B46" s="308"/>
      <c r="C46" s="311" t="s">
        <v>77</v>
      </c>
      <c r="D46" s="145" t="s">
        <v>78</v>
      </c>
      <c r="E46" s="317" t="s">
        <v>79</v>
      </c>
      <c r="F46" s="313"/>
      <c r="G46" s="145" t="s">
        <v>78</v>
      </c>
      <c r="H46" s="317" t="s">
        <v>79</v>
      </c>
      <c r="I46" s="3"/>
      <c r="J46" s="145" t="s">
        <v>78</v>
      </c>
      <c r="K46" s="317" t="s">
        <v>79</v>
      </c>
      <c r="L46" s="318"/>
      <c r="M46" s="145" t="s">
        <v>78</v>
      </c>
      <c r="N46" s="317" t="s">
        <v>79</v>
      </c>
      <c r="O46" s="3"/>
      <c r="P46" s="145" t="s">
        <v>78</v>
      </c>
      <c r="Q46" s="317" t="s">
        <v>79</v>
      </c>
      <c r="R46" s="3"/>
      <c r="S46" s="3"/>
    </row>
    <row r="47" spans="1:19" ht="15.75" thickBot="1" x14ac:dyDescent="0.3">
      <c r="A47" s="3"/>
      <c r="B47" s="319"/>
      <c r="C47" s="320"/>
      <c r="D47" s="321">
        <v>0</v>
      </c>
      <c r="E47" s="322">
        <v>0</v>
      </c>
      <c r="F47" s="313"/>
      <c r="G47" s="321">
        <v>0</v>
      </c>
      <c r="H47" s="322">
        <v>0</v>
      </c>
      <c r="I47" s="3"/>
      <c r="J47" s="321"/>
      <c r="K47" s="322">
        <v>0</v>
      </c>
      <c r="L47" s="316"/>
      <c r="M47" s="321">
        <v>0</v>
      </c>
      <c r="N47" s="322">
        <v>0</v>
      </c>
      <c r="O47" s="3"/>
      <c r="P47" s="321">
        <v>0</v>
      </c>
      <c r="Q47" s="322">
        <v>0</v>
      </c>
      <c r="R47" s="3"/>
      <c r="S47" s="3"/>
    </row>
    <row r="48" spans="1:19" x14ac:dyDescent="0.25">
      <c r="A48" s="3"/>
      <c r="B48" s="319"/>
      <c r="C48" s="309"/>
      <c r="D48" s="310"/>
      <c r="E48" s="310"/>
      <c r="F48" s="313"/>
      <c r="G48" s="310"/>
      <c r="H48" s="310"/>
      <c r="I48" s="313"/>
      <c r="J48" s="313"/>
      <c r="K48" s="313"/>
      <c r="L48" s="3"/>
      <c r="M48" s="3"/>
      <c r="N48" s="3"/>
      <c r="O48" s="3"/>
      <c r="P48" s="3"/>
      <c r="Q48" s="3"/>
      <c r="R48" s="3"/>
      <c r="S48" s="3"/>
    </row>
    <row r="49" spans="1:19" x14ac:dyDescent="0.25">
      <c r="A49" s="3"/>
      <c r="B49" s="319"/>
      <c r="C49" s="323" t="s">
        <v>80</v>
      </c>
      <c r="D49" s="324" t="s">
        <v>81</v>
      </c>
      <c r="E49" s="310"/>
      <c r="F49" s="3"/>
      <c r="G49" s="324" t="s">
        <v>82</v>
      </c>
      <c r="H49" s="3"/>
      <c r="I49" s="3"/>
      <c r="J49" s="324" t="s">
        <v>83</v>
      </c>
      <c r="K49" s="3"/>
      <c r="L49" s="325"/>
      <c r="M49" s="324" t="s">
        <v>84</v>
      </c>
      <c r="N49" s="325"/>
      <c r="O49" s="325"/>
      <c r="P49" s="324" t="s">
        <v>85</v>
      </c>
      <c r="Q49" s="3"/>
      <c r="R49" s="3"/>
      <c r="S49" s="3"/>
    </row>
    <row r="50" spans="1:19" x14ac:dyDescent="0.25">
      <c r="A50" s="3"/>
      <c r="B50" s="319"/>
      <c r="C50" s="326" t="s">
        <v>86</v>
      </c>
      <c r="D50" s="327">
        <v>0</v>
      </c>
      <c r="E50" s="310"/>
      <c r="F50" s="3"/>
      <c r="G50" s="327">
        <v>0</v>
      </c>
      <c r="H50" s="3"/>
      <c r="I50" s="3"/>
      <c r="J50" s="327">
        <v>0</v>
      </c>
      <c r="K50" s="3"/>
      <c r="L50" s="328"/>
      <c r="M50" s="327">
        <v>0</v>
      </c>
      <c r="N50" s="328"/>
      <c r="O50" s="328"/>
      <c r="P50" s="327">
        <v>0</v>
      </c>
      <c r="Q50" s="3"/>
      <c r="R50" s="3"/>
      <c r="S50" s="3"/>
    </row>
    <row r="51" spans="1:19" x14ac:dyDescent="0.25">
      <c r="A51" s="3"/>
      <c r="B51" s="319"/>
      <c r="C51" s="326" t="s">
        <v>87</v>
      </c>
      <c r="D51" s="327">
        <v>12</v>
      </c>
      <c r="E51" s="310"/>
      <c r="F51" s="3"/>
      <c r="G51" s="327">
        <v>12</v>
      </c>
      <c r="H51" s="3"/>
      <c r="I51" s="3"/>
      <c r="J51" s="327">
        <v>28</v>
      </c>
      <c r="K51" s="3"/>
      <c r="L51" s="328"/>
      <c r="M51" s="327">
        <v>100</v>
      </c>
      <c r="N51" s="328"/>
      <c r="O51" s="328"/>
      <c r="P51" s="327">
        <v>100</v>
      </c>
      <c r="Q51" s="3"/>
      <c r="R51" s="3"/>
      <c r="S51" s="3"/>
    </row>
    <row r="52" spans="1:19" x14ac:dyDescent="0.25">
      <c r="A52" s="3"/>
      <c r="B52" s="319"/>
      <c r="C52" s="326" t="s">
        <v>88</v>
      </c>
      <c r="D52" s="327">
        <v>731</v>
      </c>
      <c r="E52" s="310"/>
      <c r="F52" s="3"/>
      <c r="G52" s="327">
        <v>731</v>
      </c>
      <c r="H52" s="3"/>
      <c r="I52" s="3"/>
      <c r="J52" s="327">
        <v>100</v>
      </c>
      <c r="K52" s="3"/>
      <c r="L52" s="328"/>
      <c r="M52" s="327">
        <v>500</v>
      </c>
      <c r="N52" s="328"/>
      <c r="O52" s="328"/>
      <c r="P52" s="327">
        <v>500</v>
      </c>
      <c r="Q52" s="3"/>
      <c r="R52" s="3"/>
      <c r="S52" s="3"/>
    </row>
    <row r="53" spans="1:19" x14ac:dyDescent="0.25">
      <c r="A53" s="3"/>
      <c r="B53" s="319"/>
      <c r="C53" s="326" t="s">
        <v>89</v>
      </c>
      <c r="D53" s="327">
        <v>112</v>
      </c>
      <c r="E53" s="310"/>
      <c r="F53" s="3"/>
      <c r="G53" s="327">
        <v>112</v>
      </c>
      <c r="H53" s="3"/>
      <c r="I53" s="3"/>
      <c r="J53" s="327">
        <v>112</v>
      </c>
      <c r="K53" s="3"/>
      <c r="L53" s="328"/>
      <c r="M53" s="327">
        <v>112</v>
      </c>
      <c r="N53" s="328"/>
      <c r="O53" s="328"/>
      <c r="P53" s="327">
        <v>112</v>
      </c>
      <c r="Q53" s="3"/>
      <c r="R53" s="3"/>
      <c r="S53" s="3"/>
    </row>
    <row r="54" spans="1:19" x14ac:dyDescent="0.25">
      <c r="A54" s="3"/>
      <c r="B54" s="319"/>
      <c r="C54" s="329" t="s">
        <v>90</v>
      </c>
      <c r="D54" s="327">
        <v>291</v>
      </c>
      <c r="E54" s="310"/>
      <c r="F54" s="3"/>
      <c r="G54" s="327">
        <v>435</v>
      </c>
      <c r="H54" s="3"/>
      <c r="I54" s="3"/>
      <c r="J54" s="327">
        <v>1020</v>
      </c>
      <c r="K54" s="3"/>
      <c r="L54" s="328"/>
      <c r="M54" s="327">
        <v>1042</v>
      </c>
      <c r="N54" s="328"/>
      <c r="O54" s="328"/>
      <c r="P54" s="327">
        <v>1074</v>
      </c>
      <c r="Q54" s="3"/>
      <c r="R54" s="3"/>
      <c r="S54" s="3"/>
    </row>
    <row r="55" spans="1:19" ht="10.5" customHeight="1" x14ac:dyDescent="0.25">
      <c r="A55" s="3"/>
      <c r="B55" s="319"/>
      <c r="C55" s="309"/>
      <c r="D55" s="310"/>
      <c r="E55" s="31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3"/>
      <c r="B56" s="319"/>
      <c r="C56" s="323" t="s">
        <v>91</v>
      </c>
      <c r="D56" s="324" t="s">
        <v>81</v>
      </c>
      <c r="E56" s="310"/>
      <c r="F56" s="313"/>
      <c r="G56" s="324" t="s">
        <v>92</v>
      </c>
      <c r="H56" s="310"/>
      <c r="I56" s="313"/>
      <c r="J56" s="324" t="s">
        <v>83</v>
      </c>
      <c r="K56" s="313"/>
      <c r="L56" s="3"/>
      <c r="M56" s="324" t="s">
        <v>84</v>
      </c>
      <c r="N56" s="325"/>
      <c r="O56" s="325"/>
      <c r="P56" s="324" t="s">
        <v>85</v>
      </c>
      <c r="Q56" s="3"/>
      <c r="R56" s="3"/>
      <c r="S56" s="3"/>
    </row>
    <row r="57" spans="1:19" x14ac:dyDescent="0.25">
      <c r="A57" s="3"/>
      <c r="B57" s="319"/>
      <c r="C57" s="326"/>
      <c r="D57" s="330">
        <v>209.2</v>
      </c>
      <c r="E57" s="310"/>
      <c r="F57" s="313"/>
      <c r="G57" s="330">
        <v>208.9</v>
      </c>
      <c r="H57" s="310"/>
      <c r="I57" s="313"/>
      <c r="J57" s="330">
        <v>235</v>
      </c>
      <c r="K57" s="313"/>
      <c r="L57" s="3"/>
      <c r="M57" s="330">
        <v>210</v>
      </c>
      <c r="N57" s="3"/>
      <c r="O57" s="3"/>
      <c r="P57" s="330">
        <v>210</v>
      </c>
      <c r="Q57" s="3"/>
      <c r="R57" s="3"/>
      <c r="S57" s="3"/>
    </row>
    <row r="58" spans="1:19" x14ac:dyDescent="0.25">
      <c r="A58" s="3"/>
      <c r="B58" s="319"/>
      <c r="C58" s="309"/>
      <c r="D58" s="310"/>
      <c r="E58" s="310"/>
      <c r="F58" s="313"/>
      <c r="G58" s="310"/>
      <c r="H58" s="310"/>
      <c r="I58" s="313"/>
      <c r="J58" s="313"/>
      <c r="K58" s="313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3"/>
      <c r="B59" s="331" t="s">
        <v>93</v>
      </c>
      <c r="C59" s="332"/>
      <c r="D59" s="333"/>
      <c r="E59" s="333"/>
      <c r="F59" s="333"/>
      <c r="G59" s="333"/>
      <c r="H59" s="333"/>
      <c r="I59" s="333"/>
      <c r="J59" s="333"/>
      <c r="K59" s="333"/>
      <c r="L59" s="334"/>
      <c r="M59" s="334"/>
      <c r="N59" s="334"/>
      <c r="O59" s="334"/>
      <c r="P59" s="334"/>
      <c r="Q59" s="334"/>
      <c r="R59" s="335"/>
      <c r="S59" s="3"/>
    </row>
    <row r="60" spans="1:19" x14ac:dyDescent="0.25">
      <c r="A60" s="3"/>
      <c r="B60" s="336" t="s">
        <v>130</v>
      </c>
      <c r="G60"/>
      <c r="R60" s="337"/>
      <c r="S60" s="3"/>
    </row>
    <row r="61" spans="1:19" x14ac:dyDescent="0.25">
      <c r="A61" s="3"/>
      <c r="B61" s="338"/>
      <c r="C61" s="339"/>
      <c r="D61" s="339"/>
      <c r="E61" s="339"/>
      <c r="F61" s="339"/>
      <c r="G61" s="339"/>
      <c r="H61" s="339"/>
      <c r="I61" s="339"/>
      <c r="J61" s="339"/>
      <c r="K61" s="339"/>
      <c r="R61" s="337"/>
      <c r="S61" s="3"/>
    </row>
    <row r="62" spans="1:19" x14ac:dyDescent="0.25">
      <c r="A62" s="3"/>
      <c r="B62" s="338"/>
      <c r="C62" s="339"/>
      <c r="D62" s="339"/>
      <c r="E62" s="339"/>
      <c r="F62" s="339"/>
      <c r="G62" s="339"/>
      <c r="H62" s="339"/>
      <c r="I62" s="339"/>
      <c r="J62" s="339"/>
      <c r="K62" s="339"/>
      <c r="R62" s="337"/>
      <c r="S62" s="3"/>
    </row>
    <row r="63" spans="1:19" x14ac:dyDescent="0.25">
      <c r="A63" s="3"/>
      <c r="B63" s="338"/>
      <c r="C63" s="339"/>
      <c r="D63" s="339"/>
      <c r="E63" s="339"/>
      <c r="F63" s="339"/>
      <c r="G63" s="339"/>
      <c r="H63" s="339"/>
      <c r="I63" s="339"/>
      <c r="J63" s="339"/>
      <c r="K63" s="339"/>
      <c r="R63" s="337"/>
      <c r="S63" s="3"/>
    </row>
    <row r="64" spans="1:19" x14ac:dyDescent="0.25">
      <c r="A64" s="3"/>
      <c r="B64" s="338"/>
      <c r="C64" s="339"/>
      <c r="D64" s="339"/>
      <c r="E64" s="339"/>
      <c r="F64" s="339"/>
      <c r="G64" s="339"/>
      <c r="H64" s="339"/>
      <c r="I64" s="339"/>
      <c r="J64" s="339"/>
      <c r="K64" s="339"/>
      <c r="R64" s="337"/>
      <c r="S64" s="3"/>
    </row>
    <row r="65" spans="1:19" x14ac:dyDescent="0.25">
      <c r="A65" s="3"/>
      <c r="B65" s="340"/>
      <c r="D65" s="341"/>
      <c r="E65" s="341"/>
      <c r="F65" s="341"/>
      <c r="G65" s="341"/>
      <c r="H65" s="341"/>
      <c r="I65" s="341"/>
      <c r="J65" s="341"/>
      <c r="K65" s="341"/>
      <c r="R65" s="337"/>
      <c r="S65" s="3"/>
    </row>
    <row r="66" spans="1:19" x14ac:dyDescent="0.25">
      <c r="A66" s="3"/>
      <c r="B66" s="340"/>
      <c r="C66" s="342"/>
      <c r="D66" s="341"/>
      <c r="E66" s="341"/>
      <c r="F66" s="341"/>
      <c r="G66" s="341"/>
      <c r="H66" s="341"/>
      <c r="I66" s="341"/>
      <c r="J66" s="341"/>
      <c r="K66" s="341"/>
      <c r="R66" s="337"/>
      <c r="S66" s="3"/>
    </row>
    <row r="67" spans="1:19" x14ac:dyDescent="0.25">
      <c r="A67" s="3"/>
      <c r="B67" s="340"/>
      <c r="C67" s="343"/>
      <c r="D67" s="341"/>
      <c r="E67" s="341"/>
      <c r="F67" s="341"/>
      <c r="G67" s="341"/>
      <c r="H67" s="341"/>
      <c r="I67" s="341"/>
      <c r="J67" s="341"/>
      <c r="K67" s="341"/>
      <c r="R67" s="337"/>
      <c r="S67" s="3"/>
    </row>
    <row r="68" spans="1:19" x14ac:dyDescent="0.25">
      <c r="A68" s="3"/>
      <c r="B68" s="340"/>
      <c r="C68" s="343"/>
      <c r="D68" s="341"/>
      <c r="E68" s="341"/>
      <c r="F68" s="341"/>
      <c r="G68" s="341"/>
      <c r="H68" s="341"/>
      <c r="I68" s="341"/>
      <c r="J68" s="341"/>
      <c r="K68" s="341"/>
      <c r="R68" s="337"/>
      <c r="S68" s="3"/>
    </row>
    <row r="69" spans="1:19" x14ac:dyDescent="0.25">
      <c r="A69" s="3"/>
      <c r="B69" s="344"/>
      <c r="C69" s="345"/>
      <c r="D69" s="346"/>
      <c r="E69" s="346"/>
      <c r="F69" s="346"/>
      <c r="G69" s="346"/>
      <c r="H69" s="346"/>
      <c r="I69" s="346"/>
      <c r="J69" s="346"/>
      <c r="K69" s="346"/>
      <c r="L69" s="347"/>
      <c r="M69" s="347"/>
      <c r="N69" s="347"/>
      <c r="O69" s="347"/>
      <c r="P69" s="347"/>
      <c r="Q69" s="347"/>
      <c r="R69" s="348"/>
      <c r="S69" s="3"/>
    </row>
    <row r="70" spans="1:19" x14ac:dyDescent="0.25">
      <c r="A70" s="3"/>
      <c r="B70" s="349"/>
      <c r="C70" s="350"/>
      <c r="D70" s="351"/>
      <c r="E70" s="351"/>
      <c r="F70" s="351"/>
      <c r="G70" s="351"/>
      <c r="H70" s="351"/>
      <c r="I70" s="351"/>
      <c r="J70" s="351"/>
      <c r="K70" s="35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3"/>
      <c r="B71" s="352"/>
      <c r="C71" s="352"/>
      <c r="D71" s="352"/>
      <c r="E71" s="352"/>
      <c r="F71" s="352"/>
      <c r="G71" s="352"/>
      <c r="H71" s="352"/>
      <c r="I71" s="352"/>
      <c r="J71" s="352"/>
      <c r="K71" s="35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3"/>
      <c r="B72" s="352" t="s">
        <v>94</v>
      </c>
      <c r="C72" s="353">
        <v>45932</v>
      </c>
      <c r="D72" s="341"/>
      <c r="E72" s="352"/>
      <c r="F72" s="352" t="s">
        <v>95</v>
      </c>
      <c r="G72" s="354" t="s">
        <v>131</v>
      </c>
      <c r="H72" s="352"/>
      <c r="I72" s="352"/>
      <c r="J72" s="352"/>
      <c r="K72" s="35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3"/>
      <c r="B73" s="352"/>
      <c r="C73" s="352"/>
      <c r="D73" s="352"/>
      <c r="E73" s="352"/>
      <c r="F73" s="352"/>
      <c r="G73" s="352"/>
      <c r="H73" s="352"/>
      <c r="I73" s="352"/>
      <c r="J73" s="352"/>
      <c r="K73" s="35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3"/>
      <c r="B74" s="352"/>
      <c r="C74" s="352"/>
      <c r="D74" s="355"/>
      <c r="E74" s="352"/>
      <c r="F74" s="352" t="s">
        <v>97</v>
      </c>
      <c r="G74" s="356"/>
      <c r="H74" s="352"/>
      <c r="I74" s="352"/>
      <c r="J74" s="352"/>
      <c r="K74" s="35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3"/>
      <c r="B75" s="352"/>
      <c r="C75" s="352"/>
      <c r="D75" s="355"/>
      <c r="E75" s="352"/>
      <c r="F75" s="352"/>
      <c r="G75" s="356"/>
      <c r="H75" s="352"/>
      <c r="I75" s="352"/>
      <c r="J75" s="352"/>
      <c r="K75" s="35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3"/>
      <c r="B76" s="352"/>
      <c r="C76" s="352"/>
      <c r="D76" s="352"/>
      <c r="E76" s="352"/>
      <c r="F76" s="352"/>
      <c r="G76" s="352"/>
      <c r="H76" s="352"/>
      <c r="I76" s="352"/>
      <c r="J76" s="352"/>
      <c r="K76" s="35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3"/>
      <c r="B77" s="349"/>
      <c r="C77" s="350"/>
      <c r="D77" s="351"/>
      <c r="E77" s="351"/>
      <c r="F77" s="351"/>
      <c r="G77" s="351"/>
      <c r="H77" s="351"/>
      <c r="I77" s="351"/>
      <c r="J77" s="351"/>
      <c r="K77" s="351"/>
      <c r="L77" s="3"/>
      <c r="M77" s="3"/>
      <c r="N77" s="3"/>
      <c r="O77" s="3"/>
      <c r="P77" s="3"/>
      <c r="Q77" s="3"/>
      <c r="R77" s="3"/>
      <c r="S77" s="3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86"/>
  <sheetViews>
    <sheetView showGridLines="0" zoomScale="80" zoomScaleNormal="80" zoomScaleSheetLayoutView="80" workbookViewId="0">
      <selection activeCell="D40" sqref="D4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358" t="s">
        <v>132</v>
      </c>
      <c r="E4" s="358"/>
      <c r="F4" s="358"/>
      <c r="G4" s="358"/>
      <c r="H4" s="358"/>
      <c r="I4" s="358"/>
      <c r="J4" s="358"/>
      <c r="K4" s="358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359"/>
      <c r="E5" s="359"/>
      <c r="F5" s="359"/>
      <c r="G5" s="359"/>
      <c r="H5" s="359"/>
      <c r="I5" s="359"/>
      <c r="J5" s="359"/>
      <c r="K5" s="359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3</v>
      </c>
      <c r="C6" s="1"/>
      <c r="D6" s="360" t="s">
        <v>133</v>
      </c>
      <c r="E6" s="359"/>
      <c r="F6" s="359"/>
      <c r="G6" s="359"/>
      <c r="H6" s="359"/>
      <c r="I6" s="359"/>
      <c r="J6" s="359"/>
      <c r="K6" s="35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359"/>
      <c r="E7" s="359"/>
      <c r="F7" s="359"/>
      <c r="G7" s="359"/>
      <c r="H7" s="359"/>
      <c r="I7" s="359"/>
      <c r="J7" s="359"/>
      <c r="K7" s="359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5</v>
      </c>
      <c r="C8" s="1"/>
      <c r="D8" s="361" t="s">
        <v>134</v>
      </c>
      <c r="E8" s="361"/>
      <c r="F8" s="361"/>
      <c r="G8" s="361"/>
      <c r="H8" s="361"/>
      <c r="I8" s="361"/>
      <c r="J8" s="361"/>
      <c r="K8" s="361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19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20</v>
      </c>
      <c r="C15" s="45" t="s">
        <v>21</v>
      </c>
      <c r="D15" s="46">
        <v>2834.5</v>
      </c>
      <c r="E15" s="47">
        <v>210.548</v>
      </c>
      <c r="F15" s="48">
        <f>SUM(D15:E15)</f>
        <v>3045.0479999999998</v>
      </c>
      <c r="G15" s="46">
        <f>'[5]NR 2026'!M15</f>
        <v>2400</v>
      </c>
      <c r="H15" s="47">
        <v>345</v>
      </c>
      <c r="I15" s="49">
        <f t="shared" ref="I15:I24" si="0">G15+H15</f>
        <v>2745</v>
      </c>
      <c r="J15" s="50">
        <v>2900</v>
      </c>
      <c r="K15" s="51">
        <v>250</v>
      </c>
      <c r="L15" s="52">
        <f>J15+K15</f>
        <v>3150</v>
      </c>
      <c r="M15" s="53">
        <v>2800</v>
      </c>
      <c r="N15" s="47">
        <v>250</v>
      </c>
      <c r="O15" s="48">
        <f t="shared" ref="O15:O24" si="1">M15+N15</f>
        <v>3050</v>
      </c>
      <c r="P15" s="46">
        <v>2800</v>
      </c>
      <c r="Q15" s="47">
        <v>250</v>
      </c>
      <c r="R15" s="48">
        <f t="shared" ref="R15:R24" si="2">P15+Q15</f>
        <v>3050</v>
      </c>
      <c r="S15" s="3"/>
    </row>
    <row r="16" spans="1:19" x14ac:dyDescent="0.25">
      <c r="A16" s="1"/>
      <c r="B16" s="54" t="s">
        <v>22</v>
      </c>
      <c r="C16" s="55" t="s">
        <v>23</v>
      </c>
      <c r="D16" s="60">
        <v>1810</v>
      </c>
      <c r="E16" s="56"/>
      <c r="F16" s="48">
        <f t="shared" ref="F16:F24" si="3">SUM(D16:E16)</f>
        <v>1810</v>
      </c>
      <c r="G16" s="46">
        <f>'[5]NR 2026'!M16</f>
        <v>1810</v>
      </c>
      <c r="H16" s="56"/>
      <c r="I16" s="49">
        <f t="shared" si="0"/>
        <v>1810</v>
      </c>
      <c r="J16" s="362">
        <v>1856</v>
      </c>
      <c r="K16" s="103"/>
      <c r="L16" s="58">
        <f t="shared" ref="L16:L24" si="4">J16+K16</f>
        <v>1856</v>
      </c>
      <c r="M16" s="59">
        <v>1810</v>
      </c>
      <c r="N16" s="56"/>
      <c r="O16" s="48">
        <f t="shared" si="1"/>
        <v>1810</v>
      </c>
      <c r="P16" s="60">
        <v>1810</v>
      </c>
      <c r="Q16" s="56"/>
      <c r="R16" s="48">
        <f t="shared" si="2"/>
        <v>1810</v>
      </c>
      <c r="S16" s="3"/>
    </row>
    <row r="17" spans="1:19" x14ac:dyDescent="0.25">
      <c r="A17" s="1"/>
      <c r="B17" s="54" t="s">
        <v>24</v>
      </c>
      <c r="C17" s="61" t="s">
        <v>25</v>
      </c>
      <c r="D17" s="60">
        <v>1183</v>
      </c>
      <c r="E17" s="62"/>
      <c r="F17" s="48">
        <f t="shared" si="3"/>
        <v>1183</v>
      </c>
      <c r="G17" s="46">
        <f>'[5]NR 2026'!M17</f>
        <v>137</v>
      </c>
      <c r="H17" s="56"/>
      <c r="I17" s="49">
        <f t="shared" si="0"/>
        <v>137</v>
      </c>
      <c r="J17" s="362"/>
      <c r="K17" s="103"/>
      <c r="L17" s="58">
        <f t="shared" si="4"/>
        <v>0</v>
      </c>
      <c r="M17" s="59"/>
      <c r="N17" s="62"/>
      <c r="O17" s="48">
        <f t="shared" si="1"/>
        <v>0</v>
      </c>
      <c r="P17" s="60"/>
      <c r="Q17" s="62"/>
      <c r="R17" s="48">
        <f t="shared" si="2"/>
        <v>0</v>
      </c>
      <c r="S17" s="3"/>
    </row>
    <row r="18" spans="1:19" x14ac:dyDescent="0.25">
      <c r="A18" s="1"/>
      <c r="B18" s="54" t="s">
        <v>110</v>
      </c>
      <c r="C18" s="363" t="s">
        <v>111</v>
      </c>
      <c r="D18" s="60">
        <f t="shared" ref="D18" si="5">SUM(A18:C18)</f>
        <v>0</v>
      </c>
      <c r="E18" s="56"/>
      <c r="F18" s="48">
        <f t="shared" si="3"/>
        <v>0</v>
      </c>
      <c r="G18" s="46">
        <f>'[5]NR 2026'!M18</f>
        <v>0</v>
      </c>
      <c r="H18" s="56"/>
      <c r="I18" s="49">
        <f t="shared" si="0"/>
        <v>0</v>
      </c>
      <c r="J18" s="362">
        <v>2870.8760000000002</v>
      </c>
      <c r="K18" s="103"/>
      <c r="L18" s="58">
        <f t="shared" si="4"/>
        <v>2870.8760000000002</v>
      </c>
      <c r="M18" s="59">
        <v>2870.9</v>
      </c>
      <c r="N18" s="56"/>
      <c r="O18" s="48">
        <f t="shared" si="1"/>
        <v>2870.9</v>
      </c>
      <c r="P18" s="60">
        <v>2870.9</v>
      </c>
      <c r="Q18" s="56"/>
      <c r="R18" s="48">
        <f t="shared" si="2"/>
        <v>2870.9</v>
      </c>
      <c r="S18" s="3"/>
    </row>
    <row r="19" spans="1:19" x14ac:dyDescent="0.25">
      <c r="A19" s="1"/>
      <c r="B19" s="54" t="s">
        <v>26</v>
      </c>
      <c r="C19" s="63" t="s">
        <v>27</v>
      </c>
      <c r="D19" s="60">
        <v>12743.2</v>
      </c>
      <c r="E19" s="47"/>
      <c r="F19" s="48">
        <f t="shared" si="3"/>
        <v>12743.2</v>
      </c>
      <c r="G19" s="46">
        <f>'[5]NR 2026'!M19</f>
        <v>11212.3</v>
      </c>
      <c r="H19" s="47"/>
      <c r="I19" s="49">
        <f t="shared" si="0"/>
        <v>11212.3</v>
      </c>
      <c r="J19" s="362">
        <v>9887.2000000000007</v>
      </c>
      <c r="K19" s="57"/>
      <c r="L19" s="58">
        <f t="shared" si="4"/>
        <v>9887.2000000000007</v>
      </c>
      <c r="M19" s="59">
        <v>9887.2000000000007</v>
      </c>
      <c r="N19" s="47"/>
      <c r="O19" s="48">
        <f t="shared" si="1"/>
        <v>9887.2000000000007</v>
      </c>
      <c r="P19" s="60">
        <v>9887.2000000000007</v>
      </c>
      <c r="Q19" s="47"/>
      <c r="R19" s="48">
        <f t="shared" si="2"/>
        <v>9887.2000000000007</v>
      </c>
      <c r="S19" s="3"/>
    </row>
    <row r="20" spans="1:19" x14ac:dyDescent="0.25">
      <c r="A20" s="1"/>
      <c r="B20" s="54" t="s">
        <v>28</v>
      </c>
      <c r="C20" s="64" t="s">
        <v>29</v>
      </c>
      <c r="D20" s="60">
        <v>357</v>
      </c>
      <c r="E20" s="65"/>
      <c r="F20" s="48">
        <f t="shared" si="3"/>
        <v>357</v>
      </c>
      <c r="G20" s="46">
        <f>'[5]NR 2026'!M20</f>
        <v>347</v>
      </c>
      <c r="H20" s="47"/>
      <c r="I20" s="49">
        <f t="shared" si="0"/>
        <v>347</v>
      </c>
      <c r="J20" s="362">
        <v>258.20699999999999</v>
      </c>
      <c r="K20" s="57"/>
      <c r="L20" s="58">
        <f t="shared" si="4"/>
        <v>258.20699999999999</v>
      </c>
      <c r="M20" s="59">
        <v>248.18100000000001</v>
      </c>
      <c r="N20" s="65"/>
      <c r="O20" s="48">
        <f t="shared" si="1"/>
        <v>248.18100000000001</v>
      </c>
      <c r="P20" s="60">
        <v>232.333</v>
      </c>
      <c r="Q20" s="65"/>
      <c r="R20" s="48">
        <f t="shared" si="2"/>
        <v>232.333</v>
      </c>
      <c r="S20" s="3"/>
    </row>
    <row r="21" spans="1:19" x14ac:dyDescent="0.25">
      <c r="A21" s="1"/>
      <c r="B21" s="54" t="s">
        <v>30</v>
      </c>
      <c r="C21" s="66" t="s">
        <v>31</v>
      </c>
      <c r="D21" s="60">
        <v>51</v>
      </c>
      <c r="E21" s="65"/>
      <c r="F21" s="48">
        <f t="shared" si="3"/>
        <v>51</v>
      </c>
      <c r="G21" s="46">
        <f>'[5]NR 2026'!M21</f>
        <v>30</v>
      </c>
      <c r="H21" s="47"/>
      <c r="I21" s="49">
        <f t="shared" si="0"/>
        <v>30</v>
      </c>
      <c r="J21" s="362">
        <v>50</v>
      </c>
      <c r="K21" s="57"/>
      <c r="L21" s="58">
        <f t="shared" si="4"/>
        <v>50</v>
      </c>
      <c r="M21" s="59">
        <v>50</v>
      </c>
      <c r="N21" s="65"/>
      <c r="O21" s="48">
        <f t="shared" si="1"/>
        <v>50</v>
      </c>
      <c r="P21" s="60">
        <v>50</v>
      </c>
      <c r="Q21" s="65"/>
      <c r="R21" s="48">
        <f t="shared" si="2"/>
        <v>50</v>
      </c>
      <c r="S21" s="3"/>
    </row>
    <row r="22" spans="1:19" x14ac:dyDescent="0.25">
      <c r="A22" s="1"/>
      <c r="B22" s="54" t="s">
        <v>32</v>
      </c>
      <c r="C22" s="67" t="s">
        <v>33</v>
      </c>
      <c r="D22" s="60">
        <v>340.2</v>
      </c>
      <c r="E22" s="69">
        <v>2.5</v>
      </c>
      <c r="F22" s="48">
        <f t="shared" si="3"/>
        <v>342.7</v>
      </c>
      <c r="G22" s="46">
        <f>'[5]NR 2026'!M22</f>
        <v>170</v>
      </c>
      <c r="H22" s="47">
        <v>5</v>
      </c>
      <c r="I22" s="49">
        <f t="shared" si="0"/>
        <v>175</v>
      </c>
      <c r="J22" s="362">
        <v>300</v>
      </c>
      <c r="K22" s="57">
        <v>5</v>
      </c>
      <c r="L22" s="58">
        <f t="shared" si="4"/>
        <v>305</v>
      </c>
      <c r="M22" s="68">
        <v>300</v>
      </c>
      <c r="N22" s="69">
        <v>5</v>
      </c>
      <c r="O22" s="48">
        <f t="shared" si="1"/>
        <v>305</v>
      </c>
      <c r="P22" s="60">
        <v>300</v>
      </c>
      <c r="Q22" s="69">
        <v>5</v>
      </c>
      <c r="R22" s="48">
        <f t="shared" si="2"/>
        <v>305</v>
      </c>
      <c r="S22" s="3"/>
    </row>
    <row r="23" spans="1:19" x14ac:dyDescent="0.25">
      <c r="A23" s="1"/>
      <c r="B23" s="54" t="s">
        <v>34</v>
      </c>
      <c r="C23" s="67" t="s">
        <v>35</v>
      </c>
      <c r="D23" s="60">
        <v>0</v>
      </c>
      <c r="E23" s="69"/>
      <c r="F23" s="48">
        <f t="shared" si="3"/>
        <v>0</v>
      </c>
      <c r="G23" s="46">
        <f>'[5]NR 2026'!M23</f>
        <v>0</v>
      </c>
      <c r="H23" s="47"/>
      <c r="I23" s="49">
        <f t="shared" si="0"/>
        <v>0</v>
      </c>
      <c r="J23" s="362"/>
      <c r="K23" s="57"/>
      <c r="L23" s="58">
        <f t="shared" si="4"/>
        <v>0</v>
      </c>
      <c r="M23" s="59"/>
      <c r="N23" s="69"/>
      <c r="O23" s="48">
        <f t="shared" si="1"/>
        <v>0</v>
      </c>
      <c r="P23" s="60"/>
      <c r="Q23" s="69"/>
      <c r="R23" s="48">
        <f t="shared" si="2"/>
        <v>0</v>
      </c>
      <c r="S23" s="3"/>
    </row>
    <row r="24" spans="1:19" ht="15.75" thickBot="1" x14ac:dyDescent="0.3">
      <c r="A24" s="1"/>
      <c r="B24" s="70" t="s">
        <v>36</v>
      </c>
      <c r="C24" s="71" t="s">
        <v>37</v>
      </c>
      <c r="D24" s="60">
        <v>0</v>
      </c>
      <c r="E24" s="74"/>
      <c r="F24" s="48">
        <f t="shared" si="3"/>
        <v>0</v>
      </c>
      <c r="G24" s="46">
        <f>'[5]NR 2026'!M24</f>
        <v>0</v>
      </c>
      <c r="H24" s="47"/>
      <c r="I24" s="72">
        <f t="shared" si="0"/>
        <v>0</v>
      </c>
      <c r="J24" s="362"/>
      <c r="K24" s="57"/>
      <c r="L24" s="58">
        <f t="shared" si="4"/>
        <v>0</v>
      </c>
      <c r="M24" s="73"/>
      <c r="N24" s="74"/>
      <c r="O24" s="75">
        <f t="shared" si="1"/>
        <v>0</v>
      </c>
      <c r="P24" s="76"/>
      <c r="Q24" s="74"/>
      <c r="R24" s="75">
        <f t="shared" si="2"/>
        <v>0</v>
      </c>
      <c r="S24" s="3"/>
    </row>
    <row r="25" spans="1:19" ht="15.75" thickBot="1" x14ac:dyDescent="0.3">
      <c r="A25" s="1"/>
      <c r="B25" s="77" t="s">
        <v>38</v>
      </c>
      <c r="C25" s="78" t="s">
        <v>39</v>
      </c>
      <c r="D25" s="79">
        <f t="shared" ref="D25:R25" si="6">SUM(D15:D22)</f>
        <v>19318.900000000001</v>
      </c>
      <c r="E25" s="79">
        <f t="shared" si="6"/>
        <v>213.048</v>
      </c>
      <c r="F25" s="79">
        <f t="shared" si="6"/>
        <v>19531.948</v>
      </c>
      <c r="G25" s="79">
        <f t="shared" si="6"/>
        <v>16106.3</v>
      </c>
      <c r="H25" s="79">
        <f>SUM(H15:H22)</f>
        <v>350</v>
      </c>
      <c r="I25" s="80">
        <f t="shared" si="6"/>
        <v>16456.3</v>
      </c>
      <c r="J25" s="81">
        <f t="shared" si="6"/>
        <v>18122.282999999999</v>
      </c>
      <c r="K25" s="81">
        <f t="shared" si="6"/>
        <v>255</v>
      </c>
      <c r="L25" s="81">
        <f t="shared" si="6"/>
        <v>18377.282999999999</v>
      </c>
      <c r="M25" s="82">
        <f>SUM(M15:M24)</f>
        <v>17966.280999999999</v>
      </c>
      <c r="N25" s="79">
        <f t="shared" si="6"/>
        <v>255</v>
      </c>
      <c r="O25" s="79">
        <f t="shared" si="6"/>
        <v>18221.280999999999</v>
      </c>
      <c r="P25" s="79">
        <f t="shared" si="6"/>
        <v>17950.432999999997</v>
      </c>
      <c r="Q25" s="79">
        <f t="shared" si="6"/>
        <v>255</v>
      </c>
      <c r="R25" s="79">
        <f t="shared" si="6"/>
        <v>18205.432999999997</v>
      </c>
      <c r="S25" s="3"/>
    </row>
    <row r="26" spans="1:19" ht="15.75" customHeight="1" thickBot="1" x14ac:dyDescent="0.3">
      <c r="A26" s="1"/>
      <c r="B26" s="83"/>
      <c r="C26" s="84" t="s">
        <v>40</v>
      </c>
      <c r="D26" s="85"/>
      <c r="E26" s="85"/>
      <c r="F26" s="86"/>
      <c r="G26" s="85"/>
      <c r="H26" s="85"/>
      <c r="I26" s="85"/>
      <c r="J26" s="87"/>
      <c r="K26" s="85"/>
      <c r="L26" s="86"/>
      <c r="M26" s="85"/>
      <c r="N26" s="85"/>
      <c r="O26" s="86"/>
      <c r="P26" s="85"/>
      <c r="Q26" s="85"/>
      <c r="R26" s="86"/>
      <c r="S26" s="3"/>
    </row>
    <row r="27" spans="1:19" x14ac:dyDescent="0.25">
      <c r="A27" s="1"/>
      <c r="B27" s="28" t="s">
        <v>7</v>
      </c>
      <c r="C27" s="29" t="s">
        <v>8</v>
      </c>
      <c r="D27" s="88" t="s">
        <v>41</v>
      </c>
      <c r="E27" s="89" t="s">
        <v>42</v>
      </c>
      <c r="F27" s="90" t="s">
        <v>43</v>
      </c>
      <c r="G27" s="91" t="s">
        <v>41</v>
      </c>
      <c r="H27" s="88" t="s">
        <v>42</v>
      </c>
      <c r="I27" s="92" t="s">
        <v>43</v>
      </c>
      <c r="J27" s="88" t="s">
        <v>41</v>
      </c>
      <c r="K27" s="89" t="s">
        <v>42</v>
      </c>
      <c r="L27" s="90" t="s">
        <v>43</v>
      </c>
      <c r="M27" s="93" t="s">
        <v>41</v>
      </c>
      <c r="N27" s="89" t="s">
        <v>42</v>
      </c>
      <c r="O27" s="90" t="s">
        <v>43</v>
      </c>
      <c r="P27" s="91" t="s">
        <v>41</v>
      </c>
      <c r="Q27" s="89" t="s">
        <v>42</v>
      </c>
      <c r="R27" s="90" t="s">
        <v>43</v>
      </c>
      <c r="S27" s="3"/>
    </row>
    <row r="28" spans="1:19" ht="15.75" thickBot="1" x14ac:dyDescent="0.3">
      <c r="A28" s="1"/>
      <c r="B28" s="36"/>
      <c r="C28" s="37"/>
      <c r="D28" s="94"/>
      <c r="E28" s="95"/>
      <c r="F28" s="96"/>
      <c r="G28" s="97"/>
      <c r="H28" s="94"/>
      <c r="I28" s="98"/>
      <c r="J28" s="94"/>
      <c r="K28" s="95"/>
      <c r="L28" s="96"/>
      <c r="M28" s="99"/>
      <c r="N28" s="95"/>
      <c r="O28" s="96"/>
      <c r="P28" s="97"/>
      <c r="Q28" s="95"/>
      <c r="R28" s="96"/>
      <c r="S28" s="3"/>
    </row>
    <row r="29" spans="1:19" x14ac:dyDescent="0.25">
      <c r="A29" s="1"/>
      <c r="B29" s="44" t="s">
        <v>44</v>
      </c>
      <c r="C29" s="100" t="s">
        <v>45</v>
      </c>
      <c r="D29" s="46">
        <v>2391.6</v>
      </c>
      <c r="E29" s="47"/>
      <c r="F29" s="48">
        <f>SUM(D29:E29)</f>
        <v>2391.6</v>
      </c>
      <c r="G29" s="375">
        <v>500</v>
      </c>
      <c r="H29" s="375">
        <v>300</v>
      </c>
      <c r="I29" s="49">
        <f t="shared" ref="I29:I39" si="7">G29+H29</f>
        <v>800</v>
      </c>
      <c r="J29" s="50">
        <v>800</v>
      </c>
      <c r="K29" s="51">
        <v>200</v>
      </c>
      <c r="L29" s="52">
        <f t="shared" ref="L29:L39" si="8">J29+K29</f>
        <v>1000</v>
      </c>
      <c r="M29" s="101">
        <v>800</v>
      </c>
      <c r="N29" s="101">
        <v>200</v>
      </c>
      <c r="O29" s="48">
        <f t="shared" ref="O29:O39" si="9">M29+N29</f>
        <v>1000</v>
      </c>
      <c r="P29" s="101">
        <v>800</v>
      </c>
      <c r="Q29" s="101">
        <v>200</v>
      </c>
      <c r="R29" s="48">
        <f t="shared" ref="R29:R39" si="10">P29+Q29</f>
        <v>1000</v>
      </c>
      <c r="S29" s="3"/>
    </row>
    <row r="30" spans="1:19" x14ac:dyDescent="0.25">
      <c r="A30" s="1"/>
      <c r="B30" s="54" t="s">
        <v>46</v>
      </c>
      <c r="C30" s="102" t="s">
        <v>47</v>
      </c>
      <c r="D30" s="46">
        <v>801.3</v>
      </c>
      <c r="E30" s="56"/>
      <c r="F30" s="48">
        <f t="shared" ref="F30:F39" si="11">SUM(D30:E30)</f>
        <v>801.3</v>
      </c>
      <c r="G30" s="376">
        <v>550</v>
      </c>
      <c r="H30" s="377"/>
      <c r="I30" s="49">
        <f t="shared" si="7"/>
        <v>550</v>
      </c>
      <c r="J30" s="362">
        <v>833</v>
      </c>
      <c r="K30" s="103"/>
      <c r="L30" s="58">
        <f t="shared" si="8"/>
        <v>833</v>
      </c>
      <c r="M30" s="104">
        <v>800</v>
      </c>
      <c r="N30" s="105"/>
      <c r="O30" s="48">
        <f t="shared" si="9"/>
        <v>800</v>
      </c>
      <c r="P30" s="104">
        <v>800</v>
      </c>
      <c r="Q30" s="105"/>
      <c r="R30" s="48">
        <f t="shared" si="10"/>
        <v>800</v>
      </c>
      <c r="S30" s="3"/>
    </row>
    <row r="31" spans="1:19" x14ac:dyDescent="0.25">
      <c r="A31" s="1"/>
      <c r="B31" s="54" t="s">
        <v>48</v>
      </c>
      <c r="C31" s="67" t="s">
        <v>49</v>
      </c>
      <c r="D31" s="46">
        <v>1033.8</v>
      </c>
      <c r="E31" s="56">
        <v>62.5</v>
      </c>
      <c r="F31" s="48">
        <f t="shared" si="11"/>
        <v>1096.3</v>
      </c>
      <c r="G31" s="376">
        <v>1350</v>
      </c>
      <c r="H31" s="376">
        <v>50</v>
      </c>
      <c r="I31" s="49">
        <f t="shared" si="7"/>
        <v>1400</v>
      </c>
      <c r="J31" s="362">
        <v>1000</v>
      </c>
      <c r="K31" s="103">
        <v>55</v>
      </c>
      <c r="L31" s="58">
        <f t="shared" si="8"/>
        <v>1055</v>
      </c>
      <c r="M31" s="104">
        <v>1000</v>
      </c>
      <c r="N31" s="105">
        <v>55</v>
      </c>
      <c r="O31" s="48">
        <f t="shared" si="9"/>
        <v>1055</v>
      </c>
      <c r="P31" s="104">
        <v>1000</v>
      </c>
      <c r="Q31" s="105">
        <v>55</v>
      </c>
      <c r="R31" s="48">
        <f t="shared" si="10"/>
        <v>1055</v>
      </c>
      <c r="S31" s="3"/>
    </row>
    <row r="32" spans="1:19" x14ac:dyDescent="0.25">
      <c r="A32" s="1"/>
      <c r="B32" s="54" t="s">
        <v>50</v>
      </c>
      <c r="C32" s="67" t="s">
        <v>51</v>
      </c>
      <c r="D32" s="46">
        <v>1871.8</v>
      </c>
      <c r="E32" s="47"/>
      <c r="F32" s="48">
        <f t="shared" si="11"/>
        <v>1871.8</v>
      </c>
      <c r="G32" s="376">
        <v>879.7</v>
      </c>
      <c r="H32" s="376"/>
      <c r="I32" s="49">
        <f t="shared" si="7"/>
        <v>879.7</v>
      </c>
      <c r="J32" s="362">
        <v>840.4</v>
      </c>
      <c r="K32" s="57"/>
      <c r="L32" s="58">
        <f t="shared" si="8"/>
        <v>840.4</v>
      </c>
      <c r="M32" s="104">
        <v>839.4</v>
      </c>
      <c r="N32" s="104"/>
      <c r="O32" s="48">
        <f t="shared" si="9"/>
        <v>839.4</v>
      </c>
      <c r="P32" s="104">
        <v>839.4</v>
      </c>
      <c r="Q32" s="104"/>
      <c r="R32" s="48">
        <f t="shared" si="10"/>
        <v>839.4</v>
      </c>
      <c r="S32" s="3"/>
    </row>
    <row r="33" spans="1:19" x14ac:dyDescent="0.25">
      <c r="A33" s="1"/>
      <c r="B33" s="54" t="s">
        <v>52</v>
      </c>
      <c r="C33" s="67" t="s">
        <v>53</v>
      </c>
      <c r="D33" s="46">
        <v>8754.7000000000007</v>
      </c>
      <c r="E33" s="47"/>
      <c r="F33" s="48">
        <f t="shared" si="11"/>
        <v>8754.7000000000007</v>
      </c>
      <c r="G33" s="376">
        <v>8618.5</v>
      </c>
      <c r="H33" s="376"/>
      <c r="I33" s="49">
        <f t="shared" si="7"/>
        <v>8618.5</v>
      </c>
      <c r="J33" s="362">
        <v>9480.9</v>
      </c>
      <c r="K33" s="57"/>
      <c r="L33" s="58">
        <f>SUM(L34:L35)</f>
        <v>9592.9</v>
      </c>
      <c r="M33" s="104">
        <v>9480.9</v>
      </c>
      <c r="N33" s="104"/>
      <c r="O33" s="48">
        <f t="shared" si="9"/>
        <v>9480.9</v>
      </c>
      <c r="P33" s="104">
        <v>9480.9</v>
      </c>
      <c r="Q33" s="104"/>
      <c r="R33" s="48">
        <f t="shared" si="10"/>
        <v>9480.9</v>
      </c>
      <c r="S33" s="3"/>
    </row>
    <row r="34" spans="1:19" x14ac:dyDescent="0.25">
      <c r="A34" s="1"/>
      <c r="B34" s="54" t="s">
        <v>54</v>
      </c>
      <c r="C34" s="64" t="s">
        <v>55</v>
      </c>
      <c r="D34" s="46">
        <v>8105</v>
      </c>
      <c r="E34" s="47"/>
      <c r="F34" s="48">
        <f t="shared" si="11"/>
        <v>8105</v>
      </c>
      <c r="G34" s="376">
        <v>8018.5</v>
      </c>
      <c r="H34" s="376"/>
      <c r="I34" s="49">
        <f t="shared" si="7"/>
        <v>8018.5</v>
      </c>
      <c r="J34" s="362">
        <v>9010.9</v>
      </c>
      <c r="K34" s="57"/>
      <c r="L34" s="58">
        <f t="shared" si="8"/>
        <v>9010.9</v>
      </c>
      <c r="M34" s="104">
        <v>9010.9</v>
      </c>
      <c r="N34" s="104"/>
      <c r="O34" s="48">
        <f t="shared" si="9"/>
        <v>9010.9</v>
      </c>
      <c r="P34" s="104">
        <v>9010.9</v>
      </c>
      <c r="Q34" s="104"/>
      <c r="R34" s="48">
        <f t="shared" si="10"/>
        <v>9010.9</v>
      </c>
      <c r="S34" s="3"/>
    </row>
    <row r="35" spans="1:19" x14ac:dyDescent="0.25">
      <c r="A35" s="1"/>
      <c r="B35" s="54" t="s">
        <v>56</v>
      </c>
      <c r="C35" s="106" t="s">
        <v>57</v>
      </c>
      <c r="D35" s="46">
        <v>649.6</v>
      </c>
      <c r="E35" s="47"/>
      <c r="F35" s="48">
        <f t="shared" si="11"/>
        <v>649.6</v>
      </c>
      <c r="G35" s="376">
        <v>600</v>
      </c>
      <c r="H35" s="376"/>
      <c r="I35" s="49">
        <f t="shared" si="7"/>
        <v>600</v>
      </c>
      <c r="J35" s="362">
        <v>582</v>
      </c>
      <c r="K35" s="57"/>
      <c r="L35" s="58">
        <f t="shared" si="8"/>
        <v>582</v>
      </c>
      <c r="M35" s="104">
        <v>470</v>
      </c>
      <c r="N35" s="104"/>
      <c r="O35" s="48">
        <f t="shared" si="9"/>
        <v>470</v>
      </c>
      <c r="P35" s="104">
        <v>470</v>
      </c>
      <c r="Q35" s="104"/>
      <c r="R35" s="48">
        <f t="shared" si="10"/>
        <v>470</v>
      </c>
      <c r="S35" s="3"/>
    </row>
    <row r="36" spans="1:19" x14ac:dyDescent="0.25">
      <c r="A36" s="1"/>
      <c r="B36" s="54" t="s">
        <v>58</v>
      </c>
      <c r="C36" s="67" t="s">
        <v>59</v>
      </c>
      <c r="D36" s="46">
        <v>2757.2</v>
      </c>
      <c r="E36" s="47"/>
      <c r="F36" s="48">
        <f t="shared" si="11"/>
        <v>2757.2</v>
      </c>
      <c r="G36" s="376">
        <v>2866.5</v>
      </c>
      <c r="H36" s="376"/>
      <c r="I36" s="49">
        <f t="shared" si="7"/>
        <v>2866.5</v>
      </c>
      <c r="J36" s="362">
        <v>3338.9</v>
      </c>
      <c r="K36" s="57"/>
      <c r="L36" s="58">
        <f t="shared" si="8"/>
        <v>3338.9</v>
      </c>
      <c r="M36" s="104">
        <v>3338.9</v>
      </c>
      <c r="N36" s="104"/>
      <c r="O36" s="48">
        <f t="shared" si="9"/>
        <v>3338.9</v>
      </c>
      <c r="P36" s="104">
        <v>3338.9</v>
      </c>
      <c r="Q36" s="104"/>
      <c r="R36" s="48">
        <f t="shared" si="10"/>
        <v>3338.9</v>
      </c>
      <c r="S36" s="3"/>
    </row>
    <row r="37" spans="1:19" x14ac:dyDescent="0.25">
      <c r="A37" s="1"/>
      <c r="B37" s="54" t="s">
        <v>60</v>
      </c>
      <c r="C37" s="67" t="s">
        <v>61</v>
      </c>
      <c r="D37" s="46">
        <v>0</v>
      </c>
      <c r="E37" s="47"/>
      <c r="F37" s="48">
        <f t="shared" si="11"/>
        <v>0</v>
      </c>
      <c r="G37" s="376">
        <v>10</v>
      </c>
      <c r="H37" s="376"/>
      <c r="I37" s="49">
        <f t="shared" si="7"/>
        <v>10</v>
      </c>
      <c r="J37" s="362"/>
      <c r="K37" s="57"/>
      <c r="L37" s="58">
        <f t="shared" si="8"/>
        <v>0</v>
      </c>
      <c r="M37" s="104"/>
      <c r="N37" s="104"/>
      <c r="O37" s="48">
        <f t="shared" si="9"/>
        <v>0</v>
      </c>
      <c r="P37" s="104"/>
      <c r="Q37" s="104"/>
      <c r="R37" s="48">
        <f t="shared" si="10"/>
        <v>0</v>
      </c>
      <c r="S37" s="3"/>
    </row>
    <row r="38" spans="1:19" x14ac:dyDescent="0.25">
      <c r="A38" s="1"/>
      <c r="B38" s="54" t="s">
        <v>62</v>
      </c>
      <c r="C38" s="67" t="s">
        <v>63</v>
      </c>
      <c r="D38" s="46">
        <v>657.9</v>
      </c>
      <c r="E38" s="47"/>
      <c r="F38" s="48">
        <f t="shared" si="11"/>
        <v>657.9</v>
      </c>
      <c r="G38" s="376">
        <v>630.9</v>
      </c>
      <c r="H38" s="376"/>
      <c r="I38" s="49">
        <f t="shared" si="7"/>
        <v>630.9</v>
      </c>
      <c r="J38" s="362">
        <v>499</v>
      </c>
      <c r="K38" s="57"/>
      <c r="L38" s="58">
        <f t="shared" si="8"/>
        <v>499</v>
      </c>
      <c r="M38" s="104">
        <v>468.69799999999998</v>
      </c>
      <c r="N38" s="104"/>
      <c r="O38" s="48">
        <f t="shared" si="9"/>
        <v>468.69799999999998</v>
      </c>
      <c r="P38" s="104">
        <v>440.96300000000002</v>
      </c>
      <c r="Q38" s="104"/>
      <c r="R38" s="48">
        <f t="shared" si="10"/>
        <v>440.96300000000002</v>
      </c>
      <c r="S38" s="3"/>
    </row>
    <row r="39" spans="1:19" ht="15.75" thickBot="1" x14ac:dyDescent="0.3">
      <c r="A39" s="1"/>
      <c r="B39" s="107" t="s">
        <v>64</v>
      </c>
      <c r="C39" s="108" t="s">
        <v>65</v>
      </c>
      <c r="D39" s="46">
        <v>956.2</v>
      </c>
      <c r="E39" s="47"/>
      <c r="F39" s="48">
        <f t="shared" si="11"/>
        <v>956.2</v>
      </c>
      <c r="G39" s="378">
        <v>700.7</v>
      </c>
      <c r="H39" s="378"/>
      <c r="I39" s="72">
        <f t="shared" si="7"/>
        <v>700.7</v>
      </c>
      <c r="J39" s="362">
        <v>1218</v>
      </c>
      <c r="K39" s="57"/>
      <c r="L39" s="58">
        <f t="shared" si="8"/>
        <v>1218</v>
      </c>
      <c r="M39" s="109">
        <v>1238.4000000000001</v>
      </c>
      <c r="N39" s="109"/>
      <c r="O39" s="75">
        <f t="shared" si="9"/>
        <v>1238.4000000000001</v>
      </c>
      <c r="P39" s="109">
        <v>1250.3</v>
      </c>
      <c r="Q39" s="109"/>
      <c r="R39" s="75">
        <f t="shared" si="10"/>
        <v>1250.3</v>
      </c>
      <c r="S39" s="3"/>
    </row>
    <row r="40" spans="1:19" ht="15.75" thickBot="1" x14ac:dyDescent="0.3">
      <c r="A40" s="1"/>
      <c r="B40" s="77" t="s">
        <v>66</v>
      </c>
      <c r="C40" s="110" t="s">
        <v>67</v>
      </c>
      <c r="D40" s="111">
        <f>SUM(D29:D33)+SUM(D36:D39)</f>
        <v>19224.5</v>
      </c>
      <c r="E40" s="111">
        <f>SUM(E29:E33)+SUM(E36:E39)</f>
        <v>62.5</v>
      </c>
      <c r="F40" s="112">
        <f>SUM(F36:F39)+SUM(F29:F33)</f>
        <v>19287</v>
      </c>
      <c r="G40" s="111">
        <f>SUM(G29:G33)+SUM(G36:G39)</f>
        <v>16106.300000000001</v>
      </c>
      <c r="H40" s="111">
        <f>SUM(H29:H33)+SUM(H36:H39)</f>
        <v>350</v>
      </c>
      <c r="I40" s="113">
        <f>SUM(I36:I39)+SUM(I29:I33)</f>
        <v>16456.300000000003</v>
      </c>
      <c r="J40" s="115"/>
      <c r="K40" s="114">
        <f>SUM(K29:K32)</f>
        <v>255</v>
      </c>
      <c r="L40" s="115">
        <f>SUM(L36:L39)+SUM(L29:L33)+0.1</f>
        <v>18377.299999999996</v>
      </c>
      <c r="M40" s="111">
        <f>SUM(M29:M33)+SUM(M36:M39)</f>
        <v>17966.297999999999</v>
      </c>
      <c r="N40" s="111">
        <f>SUM(N29:N33)+SUM(N36:N39)</f>
        <v>255</v>
      </c>
      <c r="O40" s="112">
        <f>SUM(O36:O39)+SUM(O29:O33)</f>
        <v>18221.297999999999</v>
      </c>
      <c r="P40" s="111">
        <f>SUM(P29:P33)+SUM(P36:P39)</f>
        <v>17950.463</v>
      </c>
      <c r="Q40" s="111">
        <f>SUM(Q29:Q33)+SUM(Q36:Q39)</f>
        <v>255</v>
      </c>
      <c r="R40" s="112">
        <f>SUM(R36:R39)+SUM(R29:R33)</f>
        <v>18205.463</v>
      </c>
      <c r="S40" s="3"/>
    </row>
    <row r="41" spans="1:19" ht="19.5" thickBot="1" x14ac:dyDescent="0.35">
      <c r="A41" s="1"/>
      <c r="B41" s="116" t="s">
        <v>68</v>
      </c>
      <c r="C41" s="117" t="s">
        <v>69</v>
      </c>
      <c r="D41" s="118">
        <f t="shared" ref="D41:R41" si="12">D25-D40</f>
        <v>94.400000000001455</v>
      </c>
      <c r="E41" s="118">
        <f t="shared" si="12"/>
        <v>150.548</v>
      </c>
      <c r="F41" s="119">
        <f t="shared" si="12"/>
        <v>244.94800000000032</v>
      </c>
      <c r="G41" s="120">
        <f t="shared" si="12"/>
        <v>0</v>
      </c>
      <c r="H41" s="120">
        <f t="shared" si="12"/>
        <v>0</v>
      </c>
      <c r="I41" s="121">
        <f t="shared" si="12"/>
        <v>0</v>
      </c>
      <c r="J41" s="118">
        <f t="shared" si="12"/>
        <v>18122.282999999999</v>
      </c>
      <c r="K41" s="118">
        <f>K25-K40</f>
        <v>0</v>
      </c>
      <c r="L41" s="119">
        <f t="shared" si="12"/>
        <v>-1.6999999996187398E-2</v>
      </c>
      <c r="M41" s="122">
        <f t="shared" si="12"/>
        <v>-1.6999999999825377E-2</v>
      </c>
      <c r="N41" s="118">
        <f t="shared" si="12"/>
        <v>0</v>
      </c>
      <c r="O41" s="119">
        <f t="shared" si="12"/>
        <v>-1.6999999999825377E-2</v>
      </c>
      <c r="P41" s="118">
        <f t="shared" si="12"/>
        <v>-3.0000000002473826E-2</v>
      </c>
      <c r="Q41" s="118">
        <f t="shared" si="12"/>
        <v>0</v>
      </c>
      <c r="R41" s="119">
        <f t="shared" si="12"/>
        <v>-3.0000000002473826E-2</v>
      </c>
      <c r="S41" s="3"/>
    </row>
    <row r="42" spans="1:19" ht="15.75" thickBot="1" x14ac:dyDescent="0.3">
      <c r="A42" s="1"/>
      <c r="B42" s="123" t="s">
        <v>70</v>
      </c>
      <c r="C42" s="124" t="s">
        <v>71</v>
      </c>
      <c r="D42" s="125"/>
      <c r="E42" s="126"/>
      <c r="F42" s="127">
        <f>F41-D16</f>
        <v>-1565.0519999999997</v>
      </c>
      <c r="G42" s="125"/>
      <c r="H42" s="128"/>
      <c r="I42" s="129">
        <f>I41-G16</f>
        <v>-1810</v>
      </c>
      <c r="J42" s="130"/>
      <c r="K42" s="128"/>
      <c r="L42" s="127">
        <f>L41-J16</f>
        <v>-1856.0169999999962</v>
      </c>
      <c r="M42" s="131"/>
      <c r="N42" s="128"/>
      <c r="O42" s="127">
        <f>O41-M16</f>
        <v>-1810.0169999999998</v>
      </c>
      <c r="P42" s="125"/>
      <c r="Q42" s="128"/>
      <c r="R42" s="127">
        <f>R41-P16</f>
        <v>-1810.0300000000025</v>
      </c>
      <c r="S42" s="3"/>
    </row>
    <row r="43" spans="1:19" s="137" customFormat="1" ht="8.25" customHeight="1" thickBot="1" x14ac:dyDescent="0.3">
      <c r="A43" s="132"/>
      <c r="B43" s="133"/>
      <c r="C43" s="134"/>
      <c r="D43" s="132"/>
      <c r="E43" s="135"/>
      <c r="F43" s="135"/>
      <c r="G43" s="132"/>
      <c r="H43" s="135"/>
      <c r="I43" s="135"/>
      <c r="J43" s="135"/>
      <c r="K43" s="135"/>
      <c r="L43" s="136"/>
      <c r="M43" s="136"/>
      <c r="N43" s="136"/>
      <c r="O43" s="136"/>
      <c r="P43" s="136"/>
      <c r="Q43" s="136"/>
      <c r="R43" s="136"/>
      <c r="S43" s="136"/>
    </row>
    <row r="44" spans="1:19" s="137" customFormat="1" ht="15.75" customHeight="1" x14ac:dyDescent="0.25">
      <c r="A44" s="132"/>
      <c r="B44" s="138"/>
      <c r="C44" s="139" t="s">
        <v>72</v>
      </c>
      <c r="D44" s="140" t="s">
        <v>73</v>
      </c>
      <c r="E44" s="135"/>
      <c r="F44" s="141"/>
      <c r="G44" s="140" t="s">
        <v>74</v>
      </c>
      <c r="H44" s="135"/>
      <c r="I44" s="135"/>
      <c r="J44" s="140" t="s">
        <v>75</v>
      </c>
      <c r="K44" s="135"/>
      <c r="L44" s="135"/>
      <c r="M44" s="140" t="s">
        <v>76</v>
      </c>
      <c r="N44" s="136"/>
      <c r="O44" s="136"/>
      <c r="P44" s="140" t="s">
        <v>76</v>
      </c>
      <c r="Q44" s="136"/>
      <c r="R44" s="136"/>
      <c r="S44" s="136"/>
    </row>
    <row r="45" spans="1:19" ht="15.75" thickBot="1" x14ac:dyDescent="0.3">
      <c r="A45" s="1"/>
      <c r="B45" s="138"/>
      <c r="C45" s="142"/>
      <c r="D45" s="143">
        <v>205.3</v>
      </c>
      <c r="E45" s="135"/>
      <c r="F45" s="141"/>
      <c r="G45" s="143">
        <v>205.3</v>
      </c>
      <c r="H45" s="144"/>
      <c r="I45" s="144"/>
      <c r="J45" s="143">
        <v>170.61199999999999</v>
      </c>
      <c r="K45" s="144"/>
      <c r="L45" s="144"/>
      <c r="M45" s="143">
        <v>170.61199999999999</v>
      </c>
      <c r="N45" s="3"/>
      <c r="O45" s="3"/>
      <c r="P45" s="143">
        <v>170.61199999999999</v>
      </c>
      <c r="Q45" s="3"/>
      <c r="R45" s="3"/>
      <c r="S45" s="3"/>
    </row>
    <row r="46" spans="1:19" s="137" customFormat="1" ht="8.25" customHeight="1" thickBot="1" x14ac:dyDescent="0.3">
      <c r="A46" s="132"/>
      <c r="B46" s="138"/>
      <c r="C46" s="134"/>
      <c r="D46" s="135"/>
      <c r="E46" s="135"/>
      <c r="F46" s="141"/>
      <c r="G46" s="135"/>
      <c r="H46" s="135"/>
      <c r="I46" s="141"/>
      <c r="J46" s="141"/>
      <c r="K46" s="141"/>
      <c r="L46" s="136"/>
      <c r="M46" s="136"/>
      <c r="N46" s="136"/>
      <c r="O46" s="136"/>
      <c r="P46" s="136"/>
      <c r="Q46" s="136"/>
      <c r="R46" s="136"/>
      <c r="S46" s="136"/>
    </row>
    <row r="47" spans="1:19" s="137" customFormat="1" ht="37.5" customHeight="1" thickBot="1" x14ac:dyDescent="0.3">
      <c r="A47" s="132"/>
      <c r="B47" s="138"/>
      <c r="C47" s="139" t="s">
        <v>77</v>
      </c>
      <c r="D47" s="145" t="s">
        <v>78</v>
      </c>
      <c r="E47" s="146" t="s">
        <v>79</v>
      </c>
      <c r="F47" s="141"/>
      <c r="G47" s="145" t="s">
        <v>78</v>
      </c>
      <c r="H47" s="146" t="s">
        <v>79</v>
      </c>
      <c r="I47" s="136"/>
      <c r="J47" s="145" t="s">
        <v>78</v>
      </c>
      <c r="K47" s="146" t="s">
        <v>79</v>
      </c>
      <c r="L47" s="147"/>
      <c r="M47" s="145" t="s">
        <v>78</v>
      </c>
      <c r="N47" s="146" t="s">
        <v>79</v>
      </c>
      <c r="O47" s="136"/>
      <c r="P47" s="145" t="s">
        <v>78</v>
      </c>
      <c r="Q47" s="146" t="s">
        <v>79</v>
      </c>
      <c r="R47" s="136"/>
      <c r="S47" s="136"/>
    </row>
    <row r="48" spans="1:19" ht="15.75" thickBot="1" x14ac:dyDescent="0.3">
      <c r="A48" s="1"/>
      <c r="B48" s="148"/>
      <c r="C48" s="149"/>
      <c r="D48" s="150">
        <v>0</v>
      </c>
      <c r="E48" s="151">
        <v>0</v>
      </c>
      <c r="F48" s="141"/>
      <c r="G48" s="150">
        <v>0</v>
      </c>
      <c r="H48" s="151">
        <v>0</v>
      </c>
      <c r="I48" s="3"/>
      <c r="J48" s="150">
        <v>0</v>
      </c>
      <c r="K48" s="151">
        <v>0</v>
      </c>
      <c r="L48" s="144"/>
      <c r="M48" s="150">
        <v>0</v>
      </c>
      <c r="N48" s="151">
        <v>0</v>
      </c>
      <c r="O48" s="3"/>
      <c r="P48" s="150">
        <v>0</v>
      </c>
      <c r="Q48" s="151">
        <v>0</v>
      </c>
      <c r="R48" s="3"/>
      <c r="S48" s="3"/>
    </row>
    <row r="49" spans="1:19" x14ac:dyDescent="0.25">
      <c r="A49" s="1"/>
      <c r="B49" s="148"/>
      <c r="C49" s="134"/>
      <c r="D49" s="135"/>
      <c r="E49" s="135"/>
      <c r="F49" s="141"/>
      <c r="G49" s="135"/>
      <c r="H49" s="135"/>
      <c r="I49" s="141"/>
      <c r="J49" s="141"/>
      <c r="K49" s="141"/>
      <c r="L49" s="136"/>
      <c r="M49" s="3"/>
      <c r="N49" s="136"/>
      <c r="O49" s="136"/>
      <c r="P49" s="3"/>
      <c r="Q49" s="3"/>
      <c r="R49" s="3"/>
      <c r="S49" s="3"/>
    </row>
    <row r="50" spans="1:19" x14ac:dyDescent="0.25">
      <c r="A50" s="1"/>
      <c r="B50" s="148"/>
      <c r="C50" s="152" t="s">
        <v>80</v>
      </c>
      <c r="D50" s="153" t="s">
        <v>81</v>
      </c>
      <c r="E50" s="135"/>
      <c r="F50" s="3"/>
      <c r="G50" s="153" t="s">
        <v>82</v>
      </c>
      <c r="H50" s="3"/>
      <c r="I50" s="3"/>
      <c r="J50" s="153" t="s">
        <v>83</v>
      </c>
      <c r="K50" s="3"/>
      <c r="L50" s="154"/>
      <c r="M50" s="153" t="s">
        <v>84</v>
      </c>
      <c r="N50" s="154"/>
      <c r="O50" s="154"/>
      <c r="P50" s="153" t="s">
        <v>85</v>
      </c>
      <c r="Q50" s="3"/>
      <c r="R50" s="3"/>
      <c r="S50" s="3"/>
    </row>
    <row r="51" spans="1:19" x14ac:dyDescent="0.25">
      <c r="A51" s="1"/>
      <c r="B51" s="148"/>
      <c r="C51" s="155" t="s">
        <v>86</v>
      </c>
      <c r="D51" s="156">
        <f>SUM(D52:D55)</f>
        <v>3678.2000000000003</v>
      </c>
      <c r="E51" s="135"/>
      <c r="F51" s="3"/>
      <c r="G51" s="156">
        <f>SUM(G52:G55)</f>
        <v>1840.1000000000001</v>
      </c>
      <c r="H51" s="3"/>
      <c r="I51" s="3"/>
      <c r="J51" s="156">
        <f>SUM(J52:J55)</f>
        <v>1921.7800000000002</v>
      </c>
      <c r="K51" s="3"/>
      <c r="L51" s="157"/>
      <c r="M51" s="156">
        <f>SUM(M52:M55)</f>
        <v>1961.6849999999999</v>
      </c>
      <c r="N51" s="157"/>
      <c r="O51" s="157"/>
      <c r="P51" s="156">
        <f>SUM(P52:P55)</f>
        <v>1989.6030000000001</v>
      </c>
      <c r="Q51" s="3"/>
      <c r="R51" s="3"/>
      <c r="S51" s="3"/>
    </row>
    <row r="52" spans="1:19" x14ac:dyDescent="0.25">
      <c r="A52" s="1"/>
      <c r="B52" s="148"/>
      <c r="C52" s="155" t="s">
        <v>87</v>
      </c>
      <c r="D52" s="156">
        <v>2874.5</v>
      </c>
      <c r="E52" s="135"/>
      <c r="F52" s="3"/>
      <c r="G52" s="156">
        <v>970.4</v>
      </c>
      <c r="H52" s="3"/>
      <c r="I52" s="3"/>
      <c r="J52" s="156">
        <v>1000</v>
      </c>
      <c r="K52" s="3"/>
      <c r="L52" s="157"/>
      <c r="M52" s="156">
        <v>1000</v>
      </c>
      <c r="N52" s="157"/>
      <c r="O52" s="157"/>
      <c r="P52" s="156">
        <v>1000</v>
      </c>
      <c r="Q52" s="3"/>
      <c r="R52" s="3"/>
      <c r="S52" s="3"/>
    </row>
    <row r="53" spans="1:19" x14ac:dyDescent="0.25">
      <c r="A53" s="1"/>
      <c r="B53" s="148"/>
      <c r="C53" s="155" t="s">
        <v>88</v>
      </c>
      <c r="D53" s="156">
        <v>225.3</v>
      </c>
      <c r="E53" s="135"/>
      <c r="F53" s="3"/>
      <c r="G53" s="156">
        <v>320</v>
      </c>
      <c r="H53" s="3"/>
      <c r="I53" s="3"/>
      <c r="J53" s="156">
        <v>382.38</v>
      </c>
      <c r="K53" s="3"/>
      <c r="L53" s="157"/>
      <c r="M53" s="156">
        <v>432.28500000000003</v>
      </c>
      <c r="N53" s="157"/>
      <c r="O53" s="157"/>
      <c r="P53" s="156">
        <v>470.20299999999997</v>
      </c>
      <c r="Q53" s="3"/>
      <c r="R53" s="3"/>
      <c r="S53" s="3"/>
    </row>
    <row r="54" spans="1:19" x14ac:dyDescent="0.25">
      <c r="A54" s="1"/>
      <c r="B54" s="148"/>
      <c r="C54" s="155" t="s">
        <v>89</v>
      </c>
      <c r="D54" s="156">
        <v>346.4</v>
      </c>
      <c r="E54" s="135"/>
      <c r="F54" s="3"/>
      <c r="G54" s="156">
        <v>346.4</v>
      </c>
      <c r="H54" s="3"/>
      <c r="I54" s="3"/>
      <c r="J54" s="156">
        <v>346.4</v>
      </c>
      <c r="K54" s="3"/>
      <c r="L54" s="157"/>
      <c r="M54" s="156">
        <v>346.4</v>
      </c>
      <c r="N54" s="157"/>
      <c r="O54" s="157"/>
      <c r="P54" s="156">
        <v>346.4</v>
      </c>
      <c r="Q54" s="3"/>
      <c r="R54" s="3"/>
      <c r="S54" s="3"/>
    </row>
    <row r="55" spans="1:19" x14ac:dyDescent="0.25">
      <c r="A55" s="1"/>
      <c r="B55" s="148"/>
      <c r="C55" s="158" t="s">
        <v>90</v>
      </c>
      <c r="D55" s="156">
        <v>232</v>
      </c>
      <c r="E55" s="135"/>
      <c r="F55" s="3"/>
      <c r="G55" s="156">
        <v>203.3</v>
      </c>
      <c r="H55" s="3"/>
      <c r="I55" s="3"/>
      <c r="J55" s="156">
        <v>193</v>
      </c>
      <c r="K55" s="3"/>
      <c r="L55" s="157"/>
      <c r="M55" s="156">
        <v>183</v>
      </c>
      <c r="N55" s="157"/>
      <c r="O55" s="157"/>
      <c r="P55" s="156">
        <v>173</v>
      </c>
      <c r="Q55" s="3"/>
      <c r="R55" s="3"/>
      <c r="S55" s="3"/>
    </row>
    <row r="56" spans="1:19" ht="10.5" customHeight="1" x14ac:dyDescent="0.25">
      <c r="A56" s="1"/>
      <c r="B56" s="148"/>
      <c r="C56" s="134"/>
      <c r="D56" s="135"/>
      <c r="E56" s="13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1"/>
      <c r="B57" s="148"/>
      <c r="C57" s="152" t="s">
        <v>112</v>
      </c>
      <c r="D57" s="153" t="s">
        <v>81</v>
      </c>
      <c r="E57" s="135"/>
      <c r="F57" s="141"/>
      <c r="G57" s="153" t="s">
        <v>92</v>
      </c>
      <c r="H57" s="135"/>
      <c r="I57" s="141"/>
      <c r="J57" s="153" t="s">
        <v>83</v>
      </c>
      <c r="K57" s="141"/>
      <c r="L57" s="3"/>
      <c r="M57" s="153" t="s">
        <v>84</v>
      </c>
      <c r="N57" s="154"/>
      <c r="O57" s="154"/>
      <c r="P57" s="153" t="s">
        <v>85</v>
      </c>
      <c r="Q57" s="3"/>
      <c r="R57" s="3"/>
      <c r="S57" s="3"/>
    </row>
    <row r="58" spans="1:19" x14ac:dyDescent="0.25">
      <c r="A58" s="1"/>
      <c r="B58" s="148"/>
      <c r="C58" s="364" t="s">
        <v>91</v>
      </c>
      <c r="D58" s="159">
        <v>16.600000000000001</v>
      </c>
      <c r="E58" s="135"/>
      <c r="F58" s="141"/>
      <c r="G58" s="159">
        <v>16</v>
      </c>
      <c r="H58" s="135"/>
      <c r="I58" s="141"/>
      <c r="J58" s="159">
        <v>16</v>
      </c>
      <c r="K58" s="141"/>
      <c r="L58" s="3"/>
      <c r="M58" s="159">
        <v>16</v>
      </c>
      <c r="N58" s="3"/>
      <c r="O58" s="3"/>
      <c r="P58" s="159">
        <v>16</v>
      </c>
      <c r="Q58" s="3"/>
      <c r="R58" s="3"/>
      <c r="S58" s="3"/>
    </row>
    <row r="59" spans="1:19" x14ac:dyDescent="0.25">
      <c r="A59" s="1"/>
      <c r="B59" s="148"/>
      <c r="C59" s="365" t="s">
        <v>113</v>
      </c>
      <c r="D59" s="159">
        <v>5.1039000000000003</v>
      </c>
      <c r="E59" s="135"/>
      <c r="F59" s="141"/>
      <c r="G59" s="159">
        <v>5.01</v>
      </c>
      <c r="H59" s="135"/>
      <c r="I59" s="141"/>
      <c r="J59" s="159">
        <v>5.01</v>
      </c>
      <c r="K59" s="141"/>
      <c r="L59" s="3"/>
      <c r="M59" s="159">
        <v>5.01</v>
      </c>
      <c r="N59" s="3"/>
      <c r="O59" s="3"/>
      <c r="P59" s="159">
        <v>5.01</v>
      </c>
      <c r="Q59" s="3"/>
      <c r="R59" s="3"/>
      <c r="S59" s="3"/>
    </row>
    <row r="60" spans="1:19" s="136" customFormat="1" x14ac:dyDescent="0.25">
      <c r="A60" s="132"/>
      <c r="B60" s="148"/>
      <c r="C60" s="366"/>
      <c r="D60" s="367"/>
      <c r="E60" s="144"/>
      <c r="F60" s="135"/>
      <c r="G60" s="141"/>
      <c r="H60" s="144"/>
      <c r="I60" s="141"/>
      <c r="K60" s="144"/>
      <c r="N60" s="144"/>
    </row>
    <row r="61" spans="1:19" s="3" customFormat="1" x14ac:dyDescent="0.25">
      <c r="A61" s="1"/>
      <c r="B61" s="148"/>
      <c r="C61" s="368" t="s">
        <v>114</v>
      </c>
      <c r="D61" s="153" t="s">
        <v>81</v>
      </c>
      <c r="E61" s="144"/>
      <c r="F61" s="135"/>
      <c r="G61" s="153" t="s">
        <v>92</v>
      </c>
      <c r="H61" s="135"/>
      <c r="I61" s="141"/>
      <c r="J61" s="153" t="s">
        <v>83</v>
      </c>
      <c r="K61" s="141"/>
      <c r="M61" s="153" t="s">
        <v>84</v>
      </c>
      <c r="N61" s="154"/>
      <c r="O61" s="154"/>
      <c r="P61" s="153" t="s">
        <v>85</v>
      </c>
    </row>
    <row r="62" spans="1:19" s="3" customFormat="1" x14ac:dyDescent="0.25">
      <c r="A62" s="1"/>
      <c r="B62" s="148"/>
      <c r="C62" s="369" t="s">
        <v>115</v>
      </c>
      <c r="D62" s="370">
        <v>0</v>
      </c>
      <c r="E62" s="144"/>
      <c r="F62" s="135"/>
      <c r="G62" s="370">
        <v>0</v>
      </c>
      <c r="H62" s="144"/>
      <c r="I62" s="141"/>
      <c r="J62" s="370">
        <v>1881.54</v>
      </c>
      <c r="K62" s="144"/>
      <c r="M62" s="370">
        <v>1881.54</v>
      </c>
      <c r="N62" s="144"/>
      <c r="P62" s="370">
        <v>1881.54</v>
      </c>
    </row>
    <row r="63" spans="1:19" s="3" customFormat="1" x14ac:dyDescent="0.25">
      <c r="A63" s="1"/>
      <c r="B63" s="148"/>
      <c r="C63" s="369" t="s">
        <v>116</v>
      </c>
      <c r="D63" s="370">
        <v>0</v>
      </c>
      <c r="E63" s="144"/>
      <c r="F63" s="135"/>
      <c r="G63" s="370">
        <v>0</v>
      </c>
      <c r="H63" s="144"/>
      <c r="I63" s="141"/>
      <c r="J63" s="370">
        <v>779.94899999999996</v>
      </c>
      <c r="K63" s="144"/>
      <c r="M63" s="370">
        <v>779.94899999999996</v>
      </c>
      <c r="N63" s="144"/>
      <c r="P63" s="370">
        <v>779.94899999999996</v>
      </c>
    </row>
    <row r="64" spans="1:19" s="3" customFormat="1" x14ac:dyDescent="0.25">
      <c r="A64" s="1"/>
      <c r="B64" s="148"/>
      <c r="C64" s="369" t="s">
        <v>117</v>
      </c>
      <c r="D64" s="370">
        <v>0</v>
      </c>
      <c r="E64" s="144"/>
      <c r="F64" s="135"/>
      <c r="G64" s="370">
        <v>0</v>
      </c>
      <c r="H64" s="144"/>
      <c r="I64" s="141"/>
      <c r="J64" s="370">
        <v>0</v>
      </c>
      <c r="K64" s="144"/>
      <c r="M64" s="370">
        <v>0</v>
      </c>
      <c r="N64" s="144"/>
      <c r="P64" s="370">
        <v>0</v>
      </c>
    </row>
    <row r="65" spans="1:19" s="3" customFormat="1" x14ac:dyDescent="0.25">
      <c r="A65" s="1"/>
      <c r="B65" s="148"/>
      <c r="C65" s="369" t="s">
        <v>118</v>
      </c>
      <c r="D65" s="370">
        <v>0</v>
      </c>
      <c r="E65" s="144"/>
      <c r="F65" s="135"/>
      <c r="G65" s="370">
        <v>0</v>
      </c>
      <c r="H65" s="144"/>
      <c r="I65" s="141"/>
      <c r="J65" s="370">
        <v>18.815000000000001</v>
      </c>
      <c r="K65" s="144"/>
      <c r="M65" s="370">
        <v>18.8</v>
      </c>
      <c r="N65" s="144"/>
      <c r="P65" s="370">
        <v>18.815000000000001</v>
      </c>
    </row>
    <row r="66" spans="1:19" s="3" customFormat="1" x14ac:dyDescent="0.25">
      <c r="A66" s="1"/>
      <c r="B66" s="148"/>
      <c r="C66" s="369" t="s">
        <v>119</v>
      </c>
      <c r="D66" s="371">
        <f>SUM(D67,D68,D69,D70)</f>
        <v>0</v>
      </c>
      <c r="E66" s="144"/>
      <c r="F66" s="135"/>
      <c r="G66" s="371">
        <f>SUM(G67:G70)</f>
        <v>0</v>
      </c>
      <c r="H66" s="144"/>
      <c r="I66" s="141"/>
      <c r="J66" s="371">
        <v>190.572</v>
      </c>
      <c r="K66" s="144"/>
      <c r="M66" s="371">
        <v>190.6</v>
      </c>
      <c r="N66" s="144"/>
      <c r="P66" s="371">
        <v>190.572</v>
      </c>
    </row>
    <row r="67" spans="1:19" s="3" customFormat="1" x14ac:dyDescent="0.25">
      <c r="A67" s="1"/>
      <c r="B67" s="148"/>
      <c r="C67" s="372" t="s">
        <v>120</v>
      </c>
      <c r="D67" s="370">
        <v>0</v>
      </c>
      <c r="E67" s="144"/>
      <c r="F67" s="135"/>
      <c r="G67" s="370">
        <v>0</v>
      </c>
      <c r="H67" s="144"/>
      <c r="I67" s="141"/>
      <c r="J67" s="370">
        <v>0</v>
      </c>
      <c r="K67" s="144"/>
      <c r="M67" s="370">
        <v>0</v>
      </c>
      <c r="N67" s="144"/>
      <c r="P67" s="370">
        <v>0</v>
      </c>
    </row>
    <row r="68" spans="1:19" s="3" customFormat="1" x14ac:dyDescent="0.25">
      <c r="A68" s="1"/>
      <c r="B68" s="148"/>
      <c r="C68" s="372" t="s">
        <v>121</v>
      </c>
      <c r="D68" s="370">
        <v>0</v>
      </c>
      <c r="E68" s="144"/>
      <c r="F68" s="135"/>
      <c r="G68" s="370">
        <v>0</v>
      </c>
      <c r="H68" s="144"/>
      <c r="I68" s="141"/>
      <c r="J68" s="370">
        <v>0</v>
      </c>
      <c r="K68" s="144"/>
      <c r="M68" s="370">
        <v>0</v>
      </c>
      <c r="N68" s="144"/>
      <c r="P68" s="370">
        <v>0</v>
      </c>
    </row>
    <row r="69" spans="1:19" s="3" customFormat="1" x14ac:dyDescent="0.25">
      <c r="A69" s="1"/>
      <c r="B69" s="148"/>
      <c r="C69" s="372" t="s">
        <v>122</v>
      </c>
      <c r="D69" s="370">
        <v>0</v>
      </c>
      <c r="E69" s="144"/>
      <c r="F69" s="135"/>
      <c r="G69" s="370">
        <v>0</v>
      </c>
      <c r="H69" s="144"/>
      <c r="I69" s="141"/>
      <c r="J69" s="370">
        <v>0</v>
      </c>
      <c r="K69" s="144"/>
      <c r="M69" s="370">
        <v>0</v>
      </c>
      <c r="N69" s="144"/>
      <c r="P69" s="370">
        <v>0</v>
      </c>
    </row>
    <row r="70" spans="1:19" s="3" customFormat="1" x14ac:dyDescent="0.25">
      <c r="A70" s="1"/>
      <c r="B70" s="148"/>
      <c r="C70" s="372" t="s">
        <v>123</v>
      </c>
      <c r="D70" s="370">
        <v>0</v>
      </c>
      <c r="E70" s="144"/>
      <c r="F70" s="135"/>
      <c r="G70" s="370">
        <v>0</v>
      </c>
      <c r="H70" s="144"/>
      <c r="I70" s="141"/>
      <c r="J70" s="370">
        <v>190.572</v>
      </c>
      <c r="K70" s="144"/>
      <c r="M70" s="370">
        <v>190.572</v>
      </c>
      <c r="N70" s="144"/>
      <c r="P70" s="370">
        <v>190.572</v>
      </c>
    </row>
    <row r="71" spans="1:19" s="3" customFormat="1" x14ac:dyDescent="0.25">
      <c r="A71" s="1"/>
      <c r="B71" s="148"/>
      <c r="C71" s="134" t="s">
        <v>124</v>
      </c>
      <c r="D71" s="135">
        <f>SUM(D62:D66)</f>
        <v>0</v>
      </c>
      <c r="E71" s="144"/>
      <c r="F71" s="135"/>
      <c r="G71" s="135">
        <f>SUM(G62:G66)</f>
        <v>0</v>
      </c>
      <c r="H71" s="144"/>
      <c r="I71" s="141"/>
      <c r="J71" s="135">
        <f>SUM(J62:J66)</f>
        <v>2870.8760000000002</v>
      </c>
      <c r="K71" s="144"/>
      <c r="M71" s="135">
        <f>SUM(M62:M66)</f>
        <v>2870.8890000000001</v>
      </c>
      <c r="N71" s="144"/>
      <c r="P71" s="135">
        <f>SUM(P62:P66)</f>
        <v>2870.8760000000002</v>
      </c>
    </row>
    <row r="72" spans="1:19" s="3" customFormat="1" x14ac:dyDescent="0.25">
      <c r="A72" s="1"/>
      <c r="B72" s="148"/>
      <c r="C72" s="134"/>
      <c r="D72" s="135"/>
      <c r="E72" s="135"/>
      <c r="F72" s="141"/>
      <c r="G72" s="135"/>
      <c r="H72" s="135"/>
      <c r="I72" s="141"/>
      <c r="J72" s="141"/>
      <c r="K72" s="141"/>
    </row>
    <row r="73" spans="1:19" x14ac:dyDescent="0.25">
      <c r="A73" s="1"/>
      <c r="B73" s="160" t="s">
        <v>93</v>
      </c>
      <c r="C73" s="161"/>
      <c r="D73" s="162"/>
      <c r="E73" s="162"/>
      <c r="F73" s="162"/>
      <c r="G73" s="162"/>
      <c r="H73" s="162"/>
      <c r="I73" s="162"/>
      <c r="J73" s="162"/>
      <c r="K73" s="162"/>
      <c r="L73" s="163"/>
      <c r="M73" s="163"/>
      <c r="N73" s="163"/>
      <c r="O73" s="163"/>
      <c r="P73" s="163"/>
      <c r="Q73" s="163"/>
      <c r="R73" s="164"/>
      <c r="S73" s="3"/>
    </row>
    <row r="74" spans="1:19" x14ac:dyDescent="0.25">
      <c r="A74" s="1"/>
      <c r="B74" s="165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66"/>
      <c r="S74" s="3"/>
    </row>
    <row r="75" spans="1:19" x14ac:dyDescent="0.25">
      <c r="A75" s="1"/>
      <c r="B75" s="167"/>
      <c r="C75" s="168"/>
      <c r="D75" s="168"/>
      <c r="E75" s="168"/>
      <c r="F75" s="168"/>
      <c r="G75" s="168"/>
      <c r="H75" s="168"/>
      <c r="I75" s="168"/>
      <c r="J75" s="168"/>
      <c r="K75" s="168"/>
      <c r="L75" s="137"/>
      <c r="N75" s="137"/>
      <c r="O75" s="137"/>
      <c r="P75" s="137"/>
      <c r="Q75" s="137"/>
      <c r="R75" s="166"/>
      <c r="S75" s="3"/>
    </row>
    <row r="76" spans="1:19" x14ac:dyDescent="0.25">
      <c r="A76" s="1"/>
      <c r="B76" s="167"/>
      <c r="C76" s="168"/>
      <c r="D76" s="168"/>
      <c r="E76" s="168"/>
      <c r="F76" s="168"/>
      <c r="G76" s="168"/>
      <c r="H76" s="168"/>
      <c r="I76" s="168"/>
      <c r="J76" s="168"/>
      <c r="K76" s="168"/>
      <c r="L76" s="137"/>
      <c r="M76" s="137"/>
      <c r="N76" s="137"/>
      <c r="O76" s="137"/>
      <c r="P76" s="137"/>
      <c r="Q76" s="137"/>
      <c r="R76" s="166"/>
      <c r="S76" s="3"/>
    </row>
    <row r="77" spans="1:19" x14ac:dyDescent="0.25">
      <c r="A77" s="1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137"/>
      <c r="M77" s="137"/>
      <c r="N77" s="137"/>
      <c r="O77" s="137"/>
      <c r="P77" s="137"/>
      <c r="Q77" s="137"/>
      <c r="R77" s="166"/>
      <c r="S77" s="3"/>
    </row>
    <row r="78" spans="1:19" x14ac:dyDescent="0.25">
      <c r="A78" s="1"/>
      <c r="B78" s="167"/>
      <c r="C78" s="168"/>
      <c r="D78" s="168"/>
      <c r="E78" s="168"/>
      <c r="F78" s="168"/>
      <c r="G78" s="168"/>
      <c r="H78" s="168"/>
      <c r="I78" s="168"/>
      <c r="J78" s="168"/>
      <c r="K78" s="168"/>
      <c r="L78" s="137"/>
      <c r="M78" s="137"/>
      <c r="N78" s="137"/>
      <c r="O78" s="137"/>
      <c r="P78" s="137"/>
      <c r="Q78" s="137"/>
      <c r="R78" s="166"/>
      <c r="S78" s="3"/>
    </row>
    <row r="79" spans="1:19" x14ac:dyDescent="0.25">
      <c r="A79" s="1"/>
      <c r="B79" s="169"/>
      <c r="C79" s="170"/>
      <c r="D79" s="171"/>
      <c r="E79" s="171"/>
      <c r="F79" s="171"/>
      <c r="G79" s="171"/>
      <c r="H79" s="171"/>
      <c r="I79" s="171"/>
      <c r="J79" s="171"/>
      <c r="K79" s="171"/>
      <c r="L79" s="137"/>
      <c r="M79" s="137"/>
      <c r="N79" s="137"/>
      <c r="O79" s="137"/>
      <c r="P79" s="137"/>
      <c r="Q79" s="137"/>
      <c r="R79" s="166"/>
      <c r="S79" s="3"/>
    </row>
    <row r="80" spans="1:19" x14ac:dyDescent="0.25">
      <c r="A80" s="1"/>
      <c r="B80" s="172"/>
      <c r="C80" s="173"/>
      <c r="D80" s="171"/>
      <c r="E80" s="171"/>
      <c r="F80" s="171"/>
      <c r="G80" s="171"/>
      <c r="H80" s="171"/>
      <c r="I80" s="171"/>
      <c r="J80" s="171"/>
      <c r="K80" s="171"/>
      <c r="L80" s="137"/>
      <c r="M80" s="137"/>
      <c r="N80" s="137"/>
      <c r="O80" s="137"/>
      <c r="P80" s="137"/>
      <c r="Q80" s="137"/>
      <c r="R80" s="166"/>
      <c r="S80" s="3"/>
    </row>
    <row r="81" spans="1:19" x14ac:dyDescent="0.25">
      <c r="A81" s="1"/>
      <c r="B81" s="169"/>
      <c r="C81" s="174"/>
      <c r="D81" s="171"/>
      <c r="E81" s="171"/>
      <c r="F81" s="171"/>
      <c r="G81" s="171"/>
      <c r="H81" s="171"/>
      <c r="I81" s="171"/>
      <c r="J81" s="171"/>
      <c r="K81" s="171"/>
      <c r="L81" s="137"/>
      <c r="M81" s="137"/>
      <c r="N81" s="137"/>
      <c r="O81" s="137"/>
      <c r="P81" s="137"/>
      <c r="Q81" s="137"/>
      <c r="R81" s="166"/>
      <c r="S81" s="3"/>
    </row>
    <row r="82" spans="1:19" x14ac:dyDescent="0.25">
      <c r="A82" s="1"/>
      <c r="B82" s="169"/>
      <c r="C82" s="174"/>
      <c r="D82" s="171"/>
      <c r="E82" s="171"/>
      <c r="F82" s="171"/>
      <c r="G82" s="171"/>
      <c r="H82" s="171"/>
      <c r="I82" s="171"/>
      <c r="J82" s="171"/>
      <c r="K82" s="171"/>
      <c r="L82" s="137"/>
      <c r="M82" s="137"/>
      <c r="N82" s="137"/>
      <c r="O82" s="137"/>
      <c r="P82" s="137"/>
      <c r="Q82" s="137"/>
      <c r="R82" s="166"/>
      <c r="S82" s="3"/>
    </row>
    <row r="83" spans="1:19" x14ac:dyDescent="0.25">
      <c r="A83" s="1"/>
      <c r="B83" s="175"/>
      <c r="C83" s="176"/>
      <c r="D83" s="177"/>
      <c r="E83" s="177"/>
      <c r="F83" s="177"/>
      <c r="G83" s="177"/>
      <c r="H83" s="177"/>
      <c r="I83" s="177"/>
      <c r="J83" s="177"/>
      <c r="K83" s="177"/>
      <c r="L83" s="178"/>
      <c r="M83" s="178"/>
      <c r="N83" s="178"/>
      <c r="O83" s="178"/>
      <c r="P83" s="178"/>
      <c r="Q83" s="178"/>
      <c r="R83" s="179"/>
      <c r="S83" s="3"/>
    </row>
    <row r="84" spans="1:19" x14ac:dyDescent="0.25">
      <c r="A84" s="132"/>
      <c r="B84" s="180"/>
      <c r="C84" s="181"/>
      <c r="D84" s="182"/>
      <c r="E84" s="182"/>
      <c r="F84" s="182"/>
      <c r="G84" s="182"/>
      <c r="H84" s="182"/>
      <c r="I84" s="182"/>
      <c r="J84" s="182"/>
      <c r="K84" s="182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1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1"/>
      <c r="B86" s="183" t="s">
        <v>94</v>
      </c>
      <c r="C86" s="184"/>
      <c r="D86" s="171"/>
      <c r="E86" s="183"/>
      <c r="F86" s="183" t="s">
        <v>95</v>
      </c>
      <c r="G86" s="373"/>
      <c r="H86" s="183"/>
      <c r="I86" s="183"/>
      <c r="J86" s="183"/>
      <c r="K86" s="183"/>
      <c r="L86" s="3"/>
      <c r="M86" s="3"/>
      <c r="N86" s="3"/>
      <c r="O86" s="3"/>
      <c r="P86" s="3"/>
      <c r="Q86" s="3"/>
      <c r="R86" s="3"/>
      <c r="S86" s="3"/>
    </row>
    <row r="87" spans="1:19" ht="7.5" customHeight="1" x14ac:dyDescent="0.25">
      <c r="A87" s="1"/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1"/>
      <c r="B88" s="183"/>
      <c r="C88" s="183"/>
      <c r="D88" s="186"/>
      <c r="E88" s="183"/>
      <c r="F88" s="183" t="s">
        <v>97</v>
      </c>
      <c r="G88" s="187"/>
      <c r="H88" s="183"/>
      <c r="I88" s="183"/>
      <c r="J88" s="183"/>
      <c r="K88" s="183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1"/>
      <c r="B89" s="183"/>
      <c r="C89" s="183"/>
      <c r="D89" s="186"/>
      <c r="E89" s="183"/>
      <c r="F89" s="183"/>
      <c r="G89" s="187"/>
      <c r="H89" s="183"/>
      <c r="I89" s="183"/>
      <c r="J89" s="183"/>
      <c r="K89" s="183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1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132"/>
      <c r="B91" s="180"/>
      <c r="C91" s="181"/>
      <c r="D91" s="182"/>
      <c r="E91" s="182"/>
      <c r="F91" s="182"/>
      <c r="G91" s="182"/>
      <c r="H91" s="182"/>
      <c r="I91" s="182"/>
      <c r="J91" s="182"/>
      <c r="K91" s="182"/>
      <c r="L91" s="3"/>
      <c r="M91" s="3"/>
      <c r="N91" s="3"/>
      <c r="O91" s="3"/>
      <c r="P91" s="3"/>
      <c r="Q91" s="3"/>
      <c r="R91" s="3"/>
      <c r="S91" s="3"/>
    </row>
    <row r="92" spans="1:19" hidden="1" x14ac:dyDescent="0.25"/>
    <row r="93" spans="1:19" hidden="1" x14ac:dyDescent="0.25"/>
    <row r="94" spans="1:19" hidden="1" x14ac:dyDescent="0.25"/>
    <row r="95" spans="1:19" hidden="1" x14ac:dyDescent="0.25"/>
    <row r="96" spans="1:1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</sheetData>
  <mergeCells count="58">
    <mergeCell ref="C47:C48"/>
    <mergeCell ref="D73:K73"/>
    <mergeCell ref="B75:K75"/>
    <mergeCell ref="B76:K76"/>
    <mergeCell ref="B77:K77"/>
    <mergeCell ref="B78:K78"/>
    <mergeCell ref="N27:N28"/>
    <mergeCell ref="O27:O28"/>
    <mergeCell ref="P27:P28"/>
    <mergeCell ref="Q27:Q28"/>
    <mergeCell ref="R27:R28"/>
    <mergeCell ref="C44:C45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N13:N14"/>
    <mergeCell ref="O13:O14"/>
    <mergeCell ref="P13:P14"/>
    <mergeCell ref="Q13:Q14"/>
    <mergeCell ref="R13:R14"/>
    <mergeCell ref="D26:F26"/>
    <mergeCell ref="G26:I26"/>
    <mergeCell ref="J26:L26"/>
    <mergeCell ref="M26:O26"/>
    <mergeCell ref="P26:R2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09"/>
  <sheetViews>
    <sheetView showGridLines="0" zoomScale="80" zoomScaleNormal="80" zoomScaleSheetLayoutView="80" workbookViewId="0">
      <selection activeCell="K39" sqref="K3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5" width="14.28515625" customWidth="1"/>
    <col min="6" max="6" width="17.28515625" customWidth="1"/>
    <col min="7" max="7" width="21.28515625" style="357" customWidth="1"/>
    <col min="8" max="8" width="14.28515625" customWidth="1"/>
    <col min="9" max="9" width="17" customWidth="1"/>
    <col min="10" max="10" width="20.85546875" customWidth="1"/>
    <col min="11" max="11" width="17.140625" customWidth="1"/>
    <col min="12" max="12" width="20.140625" customWidth="1"/>
    <col min="13" max="13" width="21.140625" customWidth="1"/>
    <col min="14" max="14" width="17.28515625" customWidth="1"/>
    <col min="15" max="15" width="19" customWidth="1"/>
    <col min="16" max="16" width="21.42578125" customWidth="1"/>
    <col min="17" max="17" width="14.28515625" customWidth="1"/>
    <col min="18" max="18" width="20" customWidth="1"/>
    <col min="19" max="19" width="4" customWidth="1"/>
    <col min="20" max="16384" width="9.140625" hidden="1"/>
  </cols>
  <sheetData>
    <row r="1" spans="1:21" x14ac:dyDescent="0.25">
      <c r="A1" s="3"/>
      <c r="B1" s="3"/>
      <c r="C1" s="3"/>
      <c r="D1" s="3"/>
      <c r="E1" s="3"/>
      <c r="F1" s="3"/>
      <c r="G1" s="18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1" ht="21" x14ac:dyDescent="0.35">
      <c r="A2" s="3"/>
      <c r="B2" s="190" t="s">
        <v>0</v>
      </c>
      <c r="C2" s="3"/>
      <c r="D2" s="3"/>
      <c r="E2" s="3"/>
      <c r="F2" s="3"/>
      <c r="G2" s="18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7.5" customHeight="1" x14ac:dyDescent="0.25">
      <c r="A3" s="3"/>
      <c r="B3" s="3"/>
      <c r="C3" s="3"/>
      <c r="D3" s="3"/>
      <c r="E3" s="3"/>
      <c r="F3" s="3"/>
      <c r="G3" s="18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ht="21" x14ac:dyDescent="0.35">
      <c r="A4" s="3"/>
      <c r="B4" s="3" t="s">
        <v>1</v>
      </c>
      <c r="C4" s="3"/>
      <c r="D4" s="379" t="s">
        <v>135</v>
      </c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</row>
    <row r="5" spans="1:21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89"/>
      <c r="N5" s="3"/>
      <c r="O5" s="3"/>
      <c r="P5" s="3"/>
      <c r="Q5" s="3"/>
      <c r="R5" s="3"/>
      <c r="S5" s="3"/>
      <c r="T5" s="3"/>
      <c r="U5" s="3"/>
    </row>
    <row r="6" spans="1:21" x14ac:dyDescent="0.25">
      <c r="A6" s="3"/>
      <c r="B6" s="3" t="s">
        <v>3</v>
      </c>
      <c r="C6" s="3"/>
      <c r="D6" s="341">
        <v>79065</v>
      </c>
      <c r="E6" s="3"/>
      <c r="F6" s="3"/>
      <c r="G6" s="3"/>
      <c r="H6" s="3"/>
      <c r="I6" s="3"/>
      <c r="J6" s="3"/>
      <c r="K6" s="3"/>
      <c r="L6" s="3"/>
      <c r="M6" s="189"/>
      <c r="N6" s="3"/>
      <c r="O6" s="3"/>
      <c r="P6" s="3"/>
      <c r="Q6" s="3"/>
      <c r="R6" s="3"/>
      <c r="S6" s="3"/>
      <c r="T6" s="3"/>
      <c r="U6" s="3"/>
    </row>
    <row r="7" spans="1:21" ht="3.75" customHeight="1" x14ac:dyDescent="0.25">
      <c r="A7" s="3"/>
      <c r="B7" s="3"/>
      <c r="C7" s="3"/>
      <c r="D7" s="380"/>
      <c r="E7" s="3"/>
      <c r="F7" s="3"/>
      <c r="G7" s="3"/>
      <c r="H7" s="3"/>
      <c r="I7" s="3"/>
      <c r="J7" s="3"/>
      <c r="K7" s="3"/>
      <c r="L7" s="3"/>
      <c r="M7" s="189"/>
      <c r="N7" s="3"/>
      <c r="O7" s="3"/>
      <c r="P7" s="3"/>
      <c r="Q7" s="3"/>
      <c r="R7" s="3"/>
      <c r="S7" s="3"/>
      <c r="T7" s="3"/>
      <c r="U7" s="3"/>
    </row>
    <row r="8" spans="1:21" x14ac:dyDescent="0.25">
      <c r="A8" s="3"/>
      <c r="B8" s="3" t="s">
        <v>5</v>
      </c>
      <c r="C8" s="3"/>
      <c r="D8" s="381" t="s">
        <v>136</v>
      </c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</row>
    <row r="9" spans="1:21" ht="15.75" thickBot="1" x14ac:dyDescent="0.3">
      <c r="A9" s="3"/>
      <c r="B9" s="3"/>
      <c r="C9" s="3"/>
      <c r="D9" s="3"/>
      <c r="E9" s="3"/>
      <c r="F9" s="3"/>
      <c r="G9" s="18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1" ht="29.25" customHeight="1" thickBot="1" x14ac:dyDescent="0.3">
      <c r="A10" s="3"/>
      <c r="B10" s="195" t="s">
        <v>7</v>
      </c>
      <c r="C10" s="196" t="s">
        <v>8</v>
      </c>
      <c r="D10" s="197" t="s">
        <v>9</v>
      </c>
      <c r="E10" s="197"/>
      <c r="F10" s="198"/>
      <c r="G10" s="197" t="s">
        <v>10</v>
      </c>
      <c r="H10" s="197"/>
      <c r="I10" s="199"/>
      <c r="J10" s="200" t="s">
        <v>11</v>
      </c>
      <c r="K10" s="197"/>
      <c r="L10" s="198"/>
      <c r="M10" s="201" t="s">
        <v>12</v>
      </c>
      <c r="N10" s="197"/>
      <c r="O10" s="198"/>
      <c r="P10" s="197" t="s">
        <v>13</v>
      </c>
      <c r="Q10" s="197"/>
      <c r="R10" s="198"/>
      <c r="S10" s="3"/>
    </row>
    <row r="11" spans="1:21" ht="30.75" customHeight="1" thickBot="1" x14ac:dyDescent="0.3">
      <c r="A11" s="3"/>
      <c r="B11" s="202"/>
      <c r="C11" s="203"/>
      <c r="D11" s="204" t="s">
        <v>14</v>
      </c>
      <c r="E11" s="205" t="s">
        <v>15</v>
      </c>
      <c r="F11" s="205" t="s">
        <v>16</v>
      </c>
      <c r="G11" s="204" t="s">
        <v>14</v>
      </c>
      <c r="H11" s="205" t="s">
        <v>15</v>
      </c>
      <c r="I11" s="206" t="s">
        <v>16</v>
      </c>
      <c r="J11" s="206" t="s">
        <v>14</v>
      </c>
      <c r="K11" s="205" t="s">
        <v>15</v>
      </c>
      <c r="L11" s="205" t="s">
        <v>16</v>
      </c>
      <c r="M11" s="207" t="s">
        <v>14</v>
      </c>
      <c r="N11" s="205" t="s">
        <v>15</v>
      </c>
      <c r="O11" s="205" t="s">
        <v>16</v>
      </c>
      <c r="P11" s="204" t="s">
        <v>14</v>
      </c>
      <c r="Q11" s="205" t="s">
        <v>15</v>
      </c>
      <c r="R11" s="205" t="s">
        <v>16</v>
      </c>
      <c r="S11" s="3"/>
    </row>
    <row r="12" spans="1:21" ht="15.75" customHeight="1" thickBot="1" x14ac:dyDescent="0.3">
      <c r="A12" s="3"/>
      <c r="B12" s="208"/>
      <c r="C12" s="209" t="s">
        <v>17</v>
      </c>
      <c r="D12" s="210"/>
      <c r="E12" s="210"/>
      <c r="F12" s="211"/>
      <c r="G12" s="210"/>
      <c r="H12" s="210"/>
      <c r="I12" s="210"/>
      <c r="J12" s="212"/>
      <c r="K12" s="210"/>
      <c r="L12" s="211"/>
      <c r="M12" s="210"/>
      <c r="N12" s="210"/>
      <c r="O12" s="211"/>
      <c r="P12" s="210"/>
      <c r="Q12" s="210"/>
      <c r="R12" s="211"/>
      <c r="S12" s="3"/>
    </row>
    <row r="13" spans="1:21" ht="15.75" customHeight="1" x14ac:dyDescent="0.25">
      <c r="A13" s="3"/>
      <c r="B13" s="213" t="s">
        <v>7</v>
      </c>
      <c r="C13" s="214" t="s">
        <v>8</v>
      </c>
      <c r="D13" s="215" t="s">
        <v>18</v>
      </c>
      <c r="E13" s="216" t="s">
        <v>19</v>
      </c>
      <c r="F13" s="217" t="s">
        <v>17</v>
      </c>
      <c r="G13" s="218" t="s">
        <v>18</v>
      </c>
      <c r="H13" s="216" t="s">
        <v>19</v>
      </c>
      <c r="I13" s="219" t="s">
        <v>17</v>
      </c>
      <c r="J13" s="215" t="s">
        <v>18</v>
      </c>
      <c r="K13" s="216" t="s">
        <v>19</v>
      </c>
      <c r="L13" s="217" t="s">
        <v>17</v>
      </c>
      <c r="M13" s="220" t="s">
        <v>18</v>
      </c>
      <c r="N13" s="216" t="s">
        <v>19</v>
      </c>
      <c r="O13" s="217" t="s">
        <v>17</v>
      </c>
      <c r="P13" s="218" t="s">
        <v>18</v>
      </c>
      <c r="Q13" s="216" t="s">
        <v>19</v>
      </c>
      <c r="R13" s="217" t="s">
        <v>17</v>
      </c>
      <c r="S13" s="3"/>
    </row>
    <row r="14" spans="1:21" ht="15.75" thickBot="1" x14ac:dyDescent="0.3">
      <c r="A14" s="3"/>
      <c r="B14" s="221"/>
      <c r="C14" s="222"/>
      <c r="D14" s="223"/>
      <c r="E14" s="224"/>
      <c r="F14" s="225"/>
      <c r="G14" s="226"/>
      <c r="H14" s="224"/>
      <c r="I14" s="227"/>
      <c r="J14" s="223"/>
      <c r="K14" s="224"/>
      <c r="L14" s="225"/>
      <c r="M14" s="228"/>
      <c r="N14" s="224"/>
      <c r="O14" s="225"/>
      <c r="P14" s="226"/>
      <c r="Q14" s="224"/>
      <c r="R14" s="225"/>
      <c r="S14" s="3"/>
    </row>
    <row r="15" spans="1:21" x14ac:dyDescent="0.25">
      <c r="A15" s="3"/>
      <c r="B15" s="229" t="s">
        <v>20</v>
      </c>
      <c r="C15" s="230" t="s">
        <v>21</v>
      </c>
      <c r="D15" s="234">
        <f>+'[6]NR 2026'!G15</f>
        <v>25975740.789999999</v>
      </c>
      <c r="E15" s="234">
        <f>+'[6]NR 2026'!H15</f>
        <v>22511621.059999995</v>
      </c>
      <c r="F15" s="233">
        <f>+E15+D15</f>
        <v>48487361.849999994</v>
      </c>
      <c r="G15" s="234">
        <f>+'[6]NR 2026'!M15</f>
        <v>23000000</v>
      </c>
      <c r="H15" s="232">
        <f>+'[6]NR 2026'!N15</f>
        <v>22000000</v>
      </c>
      <c r="I15" s="235">
        <f>+'[6]NR 2026'!O15</f>
        <v>45000000</v>
      </c>
      <c r="J15" s="236">
        <f>+'[6]NR 2026'!Y15</f>
        <v>23000000</v>
      </c>
      <c r="K15" s="237">
        <f>+'[6]NR 2026'!Z15</f>
        <v>22000000</v>
      </c>
      <c r="L15" s="238">
        <f>+'[6]NR 2026'!AA15</f>
        <v>45000000</v>
      </c>
      <c r="M15" s="239">
        <f>+J15*1.02</f>
        <v>23460000</v>
      </c>
      <c r="N15" s="232">
        <f>+K15*1.02</f>
        <v>22440000</v>
      </c>
      <c r="O15" s="233">
        <f>+N15+M15</f>
        <v>45900000</v>
      </c>
      <c r="P15" s="234">
        <f>+M15*1.02</f>
        <v>23929200</v>
      </c>
      <c r="Q15" s="232">
        <f>+N15*1.02</f>
        <v>22888800</v>
      </c>
      <c r="R15" s="233">
        <f>+Q15+P15</f>
        <v>46818000</v>
      </c>
      <c r="S15" s="3"/>
    </row>
    <row r="16" spans="1:21" x14ac:dyDescent="0.25">
      <c r="A16" s="3"/>
      <c r="B16" s="240" t="s">
        <v>22</v>
      </c>
      <c r="C16" s="241" t="s">
        <v>23</v>
      </c>
      <c r="D16" s="234">
        <f>+'[6]NR 2026'!G16</f>
        <v>171816600</v>
      </c>
      <c r="E16" s="234">
        <f>+'[6]NR 2026'!H16</f>
        <v>0</v>
      </c>
      <c r="F16" s="233">
        <f t="shared" ref="F16:F23" si="0">+E16+D16</f>
        <v>171816600</v>
      </c>
      <c r="G16" s="234">
        <f>+'[6]NR 2026'!M16</f>
        <v>182750000</v>
      </c>
      <c r="H16" s="232">
        <f>+'[6]NR 2026'!N16</f>
        <v>0</v>
      </c>
      <c r="I16" s="235">
        <f>+'[6]NR 2026'!O16</f>
        <v>182750000</v>
      </c>
      <c r="J16" s="243">
        <f>+'[6]NR 2026'!Y16</f>
        <v>198165000</v>
      </c>
      <c r="K16" s="244">
        <f>+'[6]NR 2026'!Z16</f>
        <v>0</v>
      </c>
      <c r="L16" s="245">
        <f>+'[6]NR 2026'!AA16</f>
        <v>198165000</v>
      </c>
      <c r="M16" s="246">
        <f>+J16*1.02</f>
        <v>202128300</v>
      </c>
      <c r="N16" s="242">
        <f>+K16*1.02</f>
        <v>0</v>
      </c>
      <c r="O16" s="233">
        <f t="shared" ref="O16:O23" si="1">+N16+M16</f>
        <v>202128300</v>
      </c>
      <c r="P16" s="247">
        <f t="shared" ref="P16:Q23" si="2">+M16*1.02</f>
        <v>206170866</v>
      </c>
      <c r="Q16" s="242">
        <f t="shared" si="2"/>
        <v>0</v>
      </c>
      <c r="R16" s="233">
        <f t="shared" ref="R16:R23" si="3">+Q16+P16</f>
        <v>206170866</v>
      </c>
      <c r="S16" s="3"/>
    </row>
    <row r="17" spans="1:19" x14ac:dyDescent="0.25">
      <c r="A17" s="3"/>
      <c r="B17" s="240" t="s">
        <v>24</v>
      </c>
      <c r="C17" s="248" t="s">
        <v>25</v>
      </c>
      <c r="D17" s="234">
        <f>+'[6]NR 2026'!G17</f>
        <v>0</v>
      </c>
      <c r="E17" s="234">
        <f>+'[6]NR 2026'!H17</f>
        <v>0</v>
      </c>
      <c r="F17" s="233">
        <f t="shared" si="0"/>
        <v>0</v>
      </c>
      <c r="G17" s="234">
        <f>+'[6]NR 2026'!M17</f>
        <v>0</v>
      </c>
      <c r="H17" s="232">
        <f>+'[6]NR 2026'!N17</f>
        <v>0</v>
      </c>
      <c r="I17" s="235">
        <f>+'[6]NR 2026'!O17</f>
        <v>0</v>
      </c>
      <c r="J17" s="243">
        <f>+'[6]NR 2026'!Y17</f>
        <v>0</v>
      </c>
      <c r="K17" s="244">
        <f>+'[6]NR 2026'!Z17</f>
        <v>0</v>
      </c>
      <c r="L17" s="245">
        <f>+'[6]NR 2026'!AA17</f>
        <v>0</v>
      </c>
      <c r="M17" s="246">
        <f t="shared" ref="M17:N23" si="4">+J17*1.02</f>
        <v>0</v>
      </c>
      <c r="N17" s="249">
        <f t="shared" si="4"/>
        <v>0</v>
      </c>
      <c r="O17" s="233">
        <f t="shared" si="1"/>
        <v>0</v>
      </c>
      <c r="P17" s="247">
        <f t="shared" si="2"/>
        <v>0</v>
      </c>
      <c r="Q17" s="249">
        <f t="shared" si="2"/>
        <v>0</v>
      </c>
      <c r="R17" s="233">
        <f t="shared" si="3"/>
        <v>0</v>
      </c>
      <c r="S17" s="3"/>
    </row>
    <row r="18" spans="1:19" x14ac:dyDescent="0.25">
      <c r="A18" s="3"/>
      <c r="B18" s="240" t="s">
        <v>26</v>
      </c>
      <c r="C18" s="250" t="s">
        <v>27</v>
      </c>
      <c r="D18" s="234">
        <f>+'[6]NR 2026'!G18</f>
        <v>0</v>
      </c>
      <c r="E18" s="234">
        <f>+'[6]NR 2026'!H18</f>
        <v>0</v>
      </c>
      <c r="F18" s="233">
        <f t="shared" si="0"/>
        <v>0</v>
      </c>
      <c r="G18" s="234">
        <f>+'[6]NR 2026'!M18</f>
        <v>0</v>
      </c>
      <c r="H18" s="232">
        <f>+'[6]NR 2026'!N18</f>
        <v>0</v>
      </c>
      <c r="I18" s="235">
        <f>+'[6]NR 2026'!O18</f>
        <v>0</v>
      </c>
      <c r="J18" s="243">
        <f>+'[6]NR 2026'!Y18</f>
        <v>0</v>
      </c>
      <c r="K18" s="244">
        <f>+'[6]NR 2026'!Z18</f>
        <v>0</v>
      </c>
      <c r="L18" s="245">
        <f>+'[6]NR 2026'!AA18</f>
        <v>0</v>
      </c>
      <c r="M18" s="246">
        <f t="shared" si="4"/>
        <v>0</v>
      </c>
      <c r="N18" s="232">
        <f t="shared" si="4"/>
        <v>0</v>
      </c>
      <c r="O18" s="233">
        <f t="shared" si="1"/>
        <v>0</v>
      </c>
      <c r="P18" s="247">
        <f t="shared" si="2"/>
        <v>0</v>
      </c>
      <c r="Q18" s="232">
        <f t="shared" si="2"/>
        <v>0</v>
      </c>
      <c r="R18" s="233">
        <f t="shared" si="3"/>
        <v>0</v>
      </c>
      <c r="S18" s="3"/>
    </row>
    <row r="19" spans="1:19" x14ac:dyDescent="0.25">
      <c r="A19" s="3"/>
      <c r="B19" s="240" t="s">
        <v>28</v>
      </c>
      <c r="C19" s="251" t="s">
        <v>29</v>
      </c>
      <c r="D19" s="234">
        <f>+'[6]NR 2026'!G19</f>
        <v>0</v>
      </c>
      <c r="E19" s="234">
        <f>+'[6]NR 2026'!H19</f>
        <v>0</v>
      </c>
      <c r="F19" s="233">
        <f t="shared" si="0"/>
        <v>0</v>
      </c>
      <c r="G19" s="234">
        <f>+'[6]NR 2026'!M19</f>
        <v>0</v>
      </c>
      <c r="H19" s="232">
        <f>+'[6]NR 2026'!N19</f>
        <v>0</v>
      </c>
      <c r="I19" s="235">
        <f>+'[6]NR 2026'!O19</f>
        <v>0</v>
      </c>
      <c r="J19" s="243">
        <f>+'[6]NR 2026'!Y19</f>
        <v>0</v>
      </c>
      <c r="K19" s="244">
        <f>+'[6]NR 2026'!Z19</f>
        <v>0</v>
      </c>
      <c r="L19" s="245">
        <f>+'[6]NR 2026'!AA19</f>
        <v>0</v>
      </c>
      <c r="M19" s="246">
        <f t="shared" si="4"/>
        <v>0</v>
      </c>
      <c r="N19" s="232">
        <f t="shared" si="4"/>
        <v>0</v>
      </c>
      <c r="O19" s="233">
        <f t="shared" si="1"/>
        <v>0</v>
      </c>
      <c r="P19" s="247">
        <f t="shared" si="2"/>
        <v>0</v>
      </c>
      <c r="Q19" s="232">
        <f t="shared" si="2"/>
        <v>0</v>
      </c>
      <c r="R19" s="233">
        <f t="shared" si="3"/>
        <v>0</v>
      </c>
      <c r="S19" s="3"/>
    </row>
    <row r="20" spans="1:19" x14ac:dyDescent="0.25">
      <c r="A20" s="3"/>
      <c r="B20" s="240" t="s">
        <v>30</v>
      </c>
      <c r="C20" s="252" t="s">
        <v>31</v>
      </c>
      <c r="D20" s="234">
        <f>+'[6]NR 2026'!G20</f>
        <v>6198743.75</v>
      </c>
      <c r="E20" s="234">
        <f>+'[6]NR 2026'!H20</f>
        <v>0</v>
      </c>
      <c r="F20" s="233">
        <f t="shared" si="0"/>
        <v>6198743.75</v>
      </c>
      <c r="G20" s="234">
        <f>+'[6]NR 2026'!M20</f>
        <v>0</v>
      </c>
      <c r="H20" s="232">
        <f>+'[6]NR 2026'!N20</f>
        <v>0</v>
      </c>
      <c r="I20" s="235">
        <f>+'[6]NR 2026'!O20</f>
        <v>0</v>
      </c>
      <c r="J20" s="243">
        <f>+'[6]NR 2026'!Y20</f>
        <v>0</v>
      </c>
      <c r="K20" s="244">
        <f>+'[6]NR 2026'!Z20</f>
        <v>0</v>
      </c>
      <c r="L20" s="245">
        <f>+'[6]NR 2026'!AA20</f>
        <v>0</v>
      </c>
      <c r="M20" s="246">
        <f t="shared" si="4"/>
        <v>0</v>
      </c>
      <c r="N20" s="232">
        <f t="shared" si="4"/>
        <v>0</v>
      </c>
      <c r="O20" s="233">
        <f t="shared" si="1"/>
        <v>0</v>
      </c>
      <c r="P20" s="247">
        <f t="shared" si="2"/>
        <v>0</v>
      </c>
      <c r="Q20" s="232">
        <f t="shared" si="2"/>
        <v>0</v>
      </c>
      <c r="R20" s="233">
        <f t="shared" si="3"/>
        <v>0</v>
      </c>
      <c r="S20" s="3"/>
    </row>
    <row r="21" spans="1:19" x14ac:dyDescent="0.25">
      <c r="A21" s="3"/>
      <c r="B21" s="240" t="s">
        <v>32</v>
      </c>
      <c r="C21" s="253" t="s">
        <v>33</v>
      </c>
      <c r="D21" s="234">
        <f>+'[6]NR 2026'!G21</f>
        <v>4283977.75</v>
      </c>
      <c r="E21" s="234">
        <f>+'[6]NR 2026'!H21</f>
        <v>46159.17</v>
      </c>
      <c r="F21" s="233">
        <f t="shared" si="0"/>
        <v>4330136.92</v>
      </c>
      <c r="G21" s="234">
        <f>+'[6]NR 2026'!M21</f>
        <v>3200000</v>
      </c>
      <c r="H21" s="232">
        <f>+'[6]NR 2026'!N21</f>
        <v>0</v>
      </c>
      <c r="I21" s="235">
        <f>+'[6]NR 2026'!O21</f>
        <v>3200000</v>
      </c>
      <c r="J21" s="243">
        <f>+'[6]NR 2026'!Y21</f>
        <v>3200000</v>
      </c>
      <c r="K21" s="244">
        <f>+'[6]NR 2026'!Z21</f>
        <v>0</v>
      </c>
      <c r="L21" s="245">
        <f>+'[6]NR 2026'!AA21</f>
        <v>3200000</v>
      </c>
      <c r="M21" s="246">
        <f t="shared" si="4"/>
        <v>3264000</v>
      </c>
      <c r="N21" s="254">
        <f t="shared" si="4"/>
        <v>0</v>
      </c>
      <c r="O21" s="233">
        <f t="shared" si="1"/>
        <v>3264000</v>
      </c>
      <c r="P21" s="247">
        <f t="shared" si="2"/>
        <v>3329280</v>
      </c>
      <c r="Q21" s="254">
        <f t="shared" si="2"/>
        <v>0</v>
      </c>
      <c r="R21" s="233">
        <f t="shared" si="3"/>
        <v>3329280</v>
      </c>
      <c r="S21" s="3"/>
    </row>
    <row r="22" spans="1:19" x14ac:dyDescent="0.25">
      <c r="A22" s="3"/>
      <c r="B22" s="240" t="s">
        <v>34</v>
      </c>
      <c r="C22" s="253" t="s">
        <v>35</v>
      </c>
      <c r="D22" s="234">
        <f>+'[6]NR 2026'!G22</f>
        <v>0</v>
      </c>
      <c r="E22" s="234">
        <f>+'[6]NR 2026'!H22</f>
        <v>0</v>
      </c>
      <c r="F22" s="233">
        <f t="shared" si="0"/>
        <v>0</v>
      </c>
      <c r="G22" s="234">
        <f>+'[6]NR 2026'!M22</f>
        <v>0</v>
      </c>
      <c r="H22" s="232">
        <f>+'[6]NR 2026'!N22</f>
        <v>0</v>
      </c>
      <c r="I22" s="235">
        <f>+'[6]NR 2026'!O22</f>
        <v>0</v>
      </c>
      <c r="J22" s="243">
        <f>+'[6]NR 2026'!Y22</f>
        <v>0</v>
      </c>
      <c r="K22" s="244">
        <f>+'[6]NR 2026'!Z22</f>
        <v>0</v>
      </c>
      <c r="L22" s="245">
        <f>+'[6]NR 2026'!AA22</f>
        <v>0</v>
      </c>
      <c r="M22" s="246">
        <f t="shared" si="4"/>
        <v>0</v>
      </c>
      <c r="N22" s="254">
        <f t="shared" si="4"/>
        <v>0</v>
      </c>
      <c r="O22" s="233">
        <f t="shared" si="1"/>
        <v>0</v>
      </c>
      <c r="P22" s="247">
        <f t="shared" si="2"/>
        <v>0</v>
      </c>
      <c r="Q22" s="254">
        <f t="shared" si="2"/>
        <v>0</v>
      </c>
      <c r="R22" s="233">
        <f t="shared" si="3"/>
        <v>0</v>
      </c>
      <c r="S22" s="3"/>
    </row>
    <row r="23" spans="1:19" ht="15.75" thickBot="1" x14ac:dyDescent="0.3">
      <c r="A23" s="3"/>
      <c r="B23" s="255" t="s">
        <v>36</v>
      </c>
      <c r="C23" s="256" t="s">
        <v>37</v>
      </c>
      <c r="D23" s="234">
        <f>+'[6]NR 2026'!G23</f>
        <v>787672.18</v>
      </c>
      <c r="E23" s="234">
        <f>+'[6]NR 2026'!H23</f>
        <v>0</v>
      </c>
      <c r="F23" s="260">
        <f t="shared" si="0"/>
        <v>787672.18</v>
      </c>
      <c r="G23" s="234">
        <f>+'[6]NR 2026'!M23</f>
        <v>0</v>
      </c>
      <c r="H23" s="232">
        <f>+'[6]NR 2026'!N23</f>
        <v>0</v>
      </c>
      <c r="I23" s="257">
        <f>+'[6]NR 2026'!O23</f>
        <v>0</v>
      </c>
      <c r="J23" s="243">
        <f>+'[6]NR 2026'!Y23</f>
        <v>0</v>
      </c>
      <c r="K23" s="244">
        <f>+'[6]NR 2026'!Z23</f>
        <v>0</v>
      </c>
      <c r="L23" s="245">
        <f>+'[6]NR 2026'!AA23</f>
        <v>0</v>
      </c>
      <c r="M23" s="258">
        <f t="shared" si="4"/>
        <v>0</v>
      </c>
      <c r="N23" s="259">
        <f t="shared" si="4"/>
        <v>0</v>
      </c>
      <c r="O23" s="260">
        <f t="shared" si="1"/>
        <v>0</v>
      </c>
      <c r="P23" s="261">
        <f t="shared" si="2"/>
        <v>0</v>
      </c>
      <c r="Q23" s="259">
        <f t="shared" si="2"/>
        <v>0</v>
      </c>
      <c r="R23" s="260">
        <f t="shared" si="3"/>
        <v>0</v>
      </c>
      <c r="S23" s="3"/>
    </row>
    <row r="24" spans="1:19" ht="15.75" thickBot="1" x14ac:dyDescent="0.3">
      <c r="A24" s="3"/>
      <c r="B24" s="262" t="s">
        <v>38</v>
      </c>
      <c r="C24" s="263" t="s">
        <v>39</v>
      </c>
      <c r="D24" s="264">
        <f t="shared" ref="D24:R24" si="5">SUM(D15:D21)</f>
        <v>208275062.28999999</v>
      </c>
      <c r="E24" s="264">
        <f t="shared" si="5"/>
        <v>22557780.229999997</v>
      </c>
      <c r="F24" s="264">
        <f t="shared" si="5"/>
        <v>230832842.51999998</v>
      </c>
      <c r="G24" s="264">
        <f t="shared" si="5"/>
        <v>208950000</v>
      </c>
      <c r="H24" s="264">
        <f>SUM(H15:H21)</f>
        <v>22000000</v>
      </c>
      <c r="I24" s="265">
        <f t="shared" si="5"/>
        <v>230950000</v>
      </c>
      <c r="J24" s="266">
        <f t="shared" si="5"/>
        <v>224365000</v>
      </c>
      <c r="K24" s="266">
        <f t="shared" si="5"/>
        <v>22000000</v>
      </c>
      <c r="L24" s="266">
        <f t="shared" si="5"/>
        <v>246365000</v>
      </c>
      <c r="M24" s="267">
        <f>SUM(M15:M23)</f>
        <v>228852300</v>
      </c>
      <c r="N24" s="264">
        <f t="shared" si="5"/>
        <v>22440000</v>
      </c>
      <c r="O24" s="264">
        <f t="shared" si="5"/>
        <v>251292300</v>
      </c>
      <c r="P24" s="264">
        <f t="shared" si="5"/>
        <v>233429346</v>
      </c>
      <c r="Q24" s="264">
        <f t="shared" si="5"/>
        <v>22888800</v>
      </c>
      <c r="R24" s="264">
        <f t="shared" si="5"/>
        <v>256318146</v>
      </c>
      <c r="S24" s="3"/>
    </row>
    <row r="25" spans="1:19" ht="15.75" customHeight="1" thickBot="1" x14ac:dyDescent="0.3">
      <c r="A25" s="3"/>
      <c r="B25" s="268"/>
      <c r="C25" s="269" t="s">
        <v>40</v>
      </c>
      <c r="D25" s="270"/>
      <c r="E25" s="270"/>
      <c r="F25" s="271"/>
      <c r="G25" s="270"/>
      <c r="H25" s="270"/>
      <c r="I25" s="270"/>
      <c r="J25" s="272"/>
      <c r="K25" s="270"/>
      <c r="L25" s="271"/>
      <c r="M25" s="270"/>
      <c r="N25" s="270"/>
      <c r="O25" s="271"/>
      <c r="P25" s="270"/>
      <c r="Q25" s="270"/>
      <c r="R25" s="271"/>
      <c r="S25" s="3"/>
    </row>
    <row r="26" spans="1:19" x14ac:dyDescent="0.25">
      <c r="A26" s="3"/>
      <c r="B26" s="213" t="s">
        <v>7</v>
      </c>
      <c r="C26" s="214" t="s">
        <v>8</v>
      </c>
      <c r="D26" s="215" t="s">
        <v>41</v>
      </c>
      <c r="E26" s="273" t="s">
        <v>42</v>
      </c>
      <c r="F26" s="274" t="s">
        <v>43</v>
      </c>
      <c r="G26" s="218" t="s">
        <v>41</v>
      </c>
      <c r="H26" s="215" t="s">
        <v>42</v>
      </c>
      <c r="I26" s="275" t="s">
        <v>43</v>
      </c>
      <c r="J26" s="215" t="s">
        <v>41</v>
      </c>
      <c r="K26" s="273" t="s">
        <v>42</v>
      </c>
      <c r="L26" s="274" t="s">
        <v>43</v>
      </c>
      <c r="M26" s="220" t="s">
        <v>41</v>
      </c>
      <c r="N26" s="273" t="s">
        <v>42</v>
      </c>
      <c r="O26" s="274" t="s">
        <v>43</v>
      </c>
      <c r="P26" s="218" t="s">
        <v>41</v>
      </c>
      <c r="Q26" s="273" t="s">
        <v>42</v>
      </c>
      <c r="R26" s="274" t="s">
        <v>43</v>
      </c>
      <c r="S26" s="3"/>
    </row>
    <row r="27" spans="1:19" ht="15.75" thickBot="1" x14ac:dyDescent="0.3">
      <c r="A27" s="3"/>
      <c r="B27" s="221"/>
      <c r="C27" s="222"/>
      <c r="D27" s="223"/>
      <c r="E27" s="276"/>
      <c r="F27" s="277"/>
      <c r="G27" s="226"/>
      <c r="H27" s="223"/>
      <c r="I27" s="278"/>
      <c r="J27" s="223"/>
      <c r="K27" s="276"/>
      <c r="L27" s="277"/>
      <c r="M27" s="228"/>
      <c r="N27" s="276"/>
      <c r="O27" s="277"/>
      <c r="P27" s="226"/>
      <c r="Q27" s="276"/>
      <c r="R27" s="277"/>
      <c r="S27" s="3"/>
    </row>
    <row r="28" spans="1:19" x14ac:dyDescent="0.25">
      <c r="A28" s="3"/>
      <c r="B28" s="229" t="s">
        <v>44</v>
      </c>
      <c r="C28" s="230" t="s">
        <v>45</v>
      </c>
      <c r="D28" s="234">
        <f>+'[6]NR 2026'!G28</f>
        <v>6974697.4399999995</v>
      </c>
      <c r="E28" s="232">
        <f>+'[6]NR 2026'!H28</f>
        <v>27099.17</v>
      </c>
      <c r="F28" s="233">
        <f>+'[6]NR 2026'!I28</f>
        <v>7001796.6099999994</v>
      </c>
      <c r="G28" s="234">
        <f>+'[6]NR 2026'!M28</f>
        <v>8000000</v>
      </c>
      <c r="H28" s="232">
        <f>+'[6]NR 2026'!N28</f>
        <v>130000</v>
      </c>
      <c r="I28" s="235">
        <f>+'[6]NR 2026'!O28</f>
        <v>8130000</v>
      </c>
      <c r="J28" s="236">
        <f>+'[6]NR 2026'!Y28</f>
        <v>10450000</v>
      </c>
      <c r="K28" s="237">
        <f>+'[6]NR 2026'!Z28</f>
        <v>130000</v>
      </c>
      <c r="L28" s="238">
        <f>+'[6]NR 2026'!AA28</f>
        <v>10580000</v>
      </c>
      <c r="M28" s="279">
        <f>+J28*1.02</f>
        <v>10659000</v>
      </c>
      <c r="N28" s="279">
        <f>+K28*1.02</f>
        <v>132600</v>
      </c>
      <c r="O28" s="233">
        <f t="shared" ref="O28:O38" si="6">+N28+M28</f>
        <v>10791600</v>
      </c>
      <c r="P28" s="279">
        <f>+M28*1.02</f>
        <v>10872180</v>
      </c>
      <c r="Q28" s="279">
        <f>+N28*1.02</f>
        <v>135252</v>
      </c>
      <c r="R28" s="233">
        <f t="shared" ref="R28:R39" si="7">+Q28+P28</f>
        <v>11007432</v>
      </c>
      <c r="S28" s="3"/>
    </row>
    <row r="29" spans="1:19" x14ac:dyDescent="0.25">
      <c r="A29" s="3"/>
      <c r="B29" s="240" t="s">
        <v>46</v>
      </c>
      <c r="C29" s="253" t="s">
        <v>47</v>
      </c>
      <c r="D29" s="234">
        <f>+'[6]NR 2026'!G29</f>
        <v>13609429</v>
      </c>
      <c r="E29" s="242">
        <f>+'[6]NR 2026'!H29</f>
        <v>2880365.6199999996</v>
      </c>
      <c r="F29" s="233">
        <f>+'[6]NR 2026'!I29</f>
        <v>16489794.619999999</v>
      </c>
      <c r="G29" s="234">
        <f>+'[6]NR 2026'!M29</f>
        <v>12122366</v>
      </c>
      <c r="H29" s="232">
        <f>+'[6]NR 2026'!N29</f>
        <v>2300000</v>
      </c>
      <c r="I29" s="235">
        <f>+'[6]NR 2026'!O29</f>
        <v>14422366</v>
      </c>
      <c r="J29" s="243">
        <f>+'[6]NR 2026'!Y29</f>
        <v>12332366</v>
      </c>
      <c r="K29" s="280">
        <f>+'[6]NR 2026'!Z29</f>
        <v>2300000</v>
      </c>
      <c r="L29" s="245">
        <f>+'[6]NR 2026'!AA29</f>
        <v>14632366</v>
      </c>
      <c r="M29" s="281">
        <f t="shared" ref="M29:N38" si="8">+J29*1.02</f>
        <v>12579013.32</v>
      </c>
      <c r="N29" s="282">
        <f t="shared" si="8"/>
        <v>2346000</v>
      </c>
      <c r="O29" s="233">
        <f t="shared" si="6"/>
        <v>14925013.32</v>
      </c>
      <c r="P29" s="281">
        <f t="shared" ref="P29:Q38" si="9">+M29*1.02</f>
        <v>12830593.5864</v>
      </c>
      <c r="Q29" s="282">
        <f t="shared" si="9"/>
        <v>2392920</v>
      </c>
      <c r="R29" s="233">
        <f t="shared" si="7"/>
        <v>15223513.5864</v>
      </c>
      <c r="S29" s="3"/>
    </row>
    <row r="30" spans="1:19" x14ac:dyDescent="0.25">
      <c r="A30" s="3"/>
      <c r="B30" s="240" t="s">
        <v>48</v>
      </c>
      <c r="C30" s="253" t="s">
        <v>49</v>
      </c>
      <c r="D30" s="234">
        <f>+'[6]NR 2026'!G30</f>
        <v>18354516.849999994</v>
      </c>
      <c r="E30" s="242">
        <f>+'[6]NR 2026'!H30</f>
        <v>181274.37</v>
      </c>
      <c r="F30" s="233">
        <f>+'[6]NR 2026'!I30</f>
        <v>18535791.219999995</v>
      </c>
      <c r="G30" s="234">
        <f>+'[6]NR 2026'!M30</f>
        <v>20711472</v>
      </c>
      <c r="H30" s="232">
        <f>+'[6]NR 2026'!N30</f>
        <v>70000</v>
      </c>
      <c r="I30" s="235">
        <f>+'[6]NR 2026'!O30</f>
        <v>20781472</v>
      </c>
      <c r="J30" s="243">
        <f>+'[6]NR 2026'!Y30</f>
        <v>20711472</v>
      </c>
      <c r="K30" s="280">
        <f>+'[6]NR 2026'!Z30</f>
        <v>70000</v>
      </c>
      <c r="L30" s="245">
        <f>+'[6]NR 2026'!AA30</f>
        <v>20781472</v>
      </c>
      <c r="M30" s="281">
        <f t="shared" si="8"/>
        <v>21125701.440000001</v>
      </c>
      <c r="N30" s="282">
        <f t="shared" si="8"/>
        <v>71400</v>
      </c>
      <c r="O30" s="233">
        <f t="shared" si="6"/>
        <v>21197101.440000001</v>
      </c>
      <c r="P30" s="281">
        <f t="shared" si="9"/>
        <v>21548215.468800001</v>
      </c>
      <c r="Q30" s="282">
        <f t="shared" si="9"/>
        <v>72828</v>
      </c>
      <c r="R30" s="233">
        <f t="shared" si="7"/>
        <v>21621043.468800001</v>
      </c>
      <c r="S30" s="3"/>
    </row>
    <row r="31" spans="1:19" x14ac:dyDescent="0.25">
      <c r="A31" s="3"/>
      <c r="B31" s="240" t="s">
        <v>50</v>
      </c>
      <c r="C31" s="253" t="s">
        <v>51</v>
      </c>
      <c r="D31" s="234">
        <f>+'[6]NR 2026'!G31</f>
        <v>46787183.800000004</v>
      </c>
      <c r="E31" s="232">
        <f>+'[6]NR 2026'!H31</f>
        <v>5322253.42</v>
      </c>
      <c r="F31" s="233">
        <f>+'[6]NR 2026'!I31</f>
        <v>52109437.220000006</v>
      </c>
      <c r="G31" s="234">
        <f>+'[6]NR 2026'!M31</f>
        <v>41404789</v>
      </c>
      <c r="H31" s="232">
        <f>+'[6]NR 2026'!N31</f>
        <v>4000000</v>
      </c>
      <c r="I31" s="235">
        <f>+'[6]NR 2026'!O31</f>
        <v>45404789</v>
      </c>
      <c r="J31" s="243">
        <f>+'[6]NR 2026'!Y31</f>
        <v>45179789</v>
      </c>
      <c r="K31" s="244">
        <f>+'[6]NR 2026'!Z31</f>
        <v>4000000</v>
      </c>
      <c r="L31" s="245">
        <f>+'[6]NR 2026'!AA31</f>
        <v>49179789</v>
      </c>
      <c r="M31" s="281">
        <f t="shared" si="8"/>
        <v>46083384.780000001</v>
      </c>
      <c r="N31" s="281">
        <f t="shared" si="8"/>
        <v>4080000</v>
      </c>
      <c r="O31" s="233">
        <f t="shared" si="6"/>
        <v>50163384.780000001</v>
      </c>
      <c r="P31" s="281">
        <f t="shared" si="9"/>
        <v>47005052.475600004</v>
      </c>
      <c r="Q31" s="281">
        <f t="shared" si="9"/>
        <v>4161600</v>
      </c>
      <c r="R31" s="233">
        <f t="shared" si="7"/>
        <v>51166652.475600004</v>
      </c>
      <c r="S31" s="3"/>
    </row>
    <row r="32" spans="1:19" x14ac:dyDescent="0.25">
      <c r="A32" s="3"/>
      <c r="B32" s="240" t="s">
        <v>52</v>
      </c>
      <c r="C32" s="253" t="s">
        <v>53</v>
      </c>
      <c r="D32" s="234">
        <f>+'[6]NR 2026'!G32</f>
        <v>68147665.670000002</v>
      </c>
      <c r="E32" s="232">
        <f>+'[6]NR 2026'!H32</f>
        <v>4122268.2199999997</v>
      </c>
      <c r="F32" s="233">
        <f>+'[6]NR 2026'!I32</f>
        <v>72269933.890000001</v>
      </c>
      <c r="G32" s="234">
        <f>+'[6]NR 2026'!M32</f>
        <v>75155348</v>
      </c>
      <c r="H32" s="232">
        <f>+'[6]NR 2026'!N32</f>
        <v>3300000</v>
      </c>
      <c r="I32" s="235">
        <f>+'[6]NR 2026'!O32</f>
        <v>78455348</v>
      </c>
      <c r="J32" s="243">
        <f>+'[6]NR 2026'!Y32</f>
        <v>80545348</v>
      </c>
      <c r="K32" s="244">
        <f>+'[6]NR 2026'!Z32</f>
        <v>3300000</v>
      </c>
      <c r="L32" s="245">
        <f>+'[6]NR 2026'!AA32</f>
        <v>83845348</v>
      </c>
      <c r="M32" s="281">
        <f t="shared" si="8"/>
        <v>82156254.960000008</v>
      </c>
      <c r="N32" s="281">
        <f t="shared" si="8"/>
        <v>3366000</v>
      </c>
      <c r="O32" s="233">
        <f t="shared" si="6"/>
        <v>85522254.960000008</v>
      </c>
      <c r="P32" s="281">
        <f t="shared" si="9"/>
        <v>83799380.059200004</v>
      </c>
      <c r="Q32" s="281">
        <f t="shared" si="9"/>
        <v>3433320</v>
      </c>
      <c r="R32" s="233">
        <f t="shared" si="7"/>
        <v>87232700.059200004</v>
      </c>
      <c r="S32" s="3"/>
    </row>
    <row r="33" spans="1:19" x14ac:dyDescent="0.25">
      <c r="A33" s="3"/>
      <c r="B33" s="240" t="s">
        <v>54</v>
      </c>
      <c r="C33" s="251" t="s">
        <v>55</v>
      </c>
      <c r="D33" s="234">
        <f>+'[6]NR 2026'!G33</f>
        <v>67127342.670000002</v>
      </c>
      <c r="E33" s="232">
        <f>+'[6]NR 2026'!H33</f>
        <v>4122268.2199999997</v>
      </c>
      <c r="F33" s="233">
        <f>+'[6]NR 2026'!I33</f>
        <v>71249610.890000001</v>
      </c>
      <c r="G33" s="234">
        <f>+'[6]NR 2026'!M33</f>
        <v>74055348</v>
      </c>
      <c r="H33" s="232">
        <f>+'[6]NR 2026'!N33</f>
        <v>3300000</v>
      </c>
      <c r="I33" s="235">
        <f>+'[6]NR 2026'!O33</f>
        <v>77355348</v>
      </c>
      <c r="J33" s="243">
        <f>+'[6]NR 2026'!Y33</f>
        <v>79445348</v>
      </c>
      <c r="K33" s="244">
        <f>+'[6]NR 2026'!Z33</f>
        <v>3300000</v>
      </c>
      <c r="L33" s="245">
        <f>+'[6]NR 2026'!AA33</f>
        <v>82745348</v>
      </c>
      <c r="M33" s="281">
        <f t="shared" si="8"/>
        <v>81034254.960000008</v>
      </c>
      <c r="N33" s="281">
        <f t="shared" si="8"/>
        <v>3366000</v>
      </c>
      <c r="O33" s="233">
        <f t="shared" si="6"/>
        <v>84400254.960000008</v>
      </c>
      <c r="P33" s="281">
        <f t="shared" si="9"/>
        <v>82654940.059200004</v>
      </c>
      <c r="Q33" s="281">
        <f t="shared" si="9"/>
        <v>3433320</v>
      </c>
      <c r="R33" s="233">
        <f t="shared" si="7"/>
        <v>86088260.059200004</v>
      </c>
      <c r="S33" s="3"/>
    </row>
    <row r="34" spans="1:19" x14ac:dyDescent="0.25">
      <c r="A34" s="3"/>
      <c r="B34" s="240" t="s">
        <v>56</v>
      </c>
      <c r="C34" s="283" t="s">
        <v>57</v>
      </c>
      <c r="D34" s="234">
        <f>+'[6]NR 2026'!G34</f>
        <v>1020323</v>
      </c>
      <c r="E34" s="232">
        <f>+'[6]NR 2026'!H34</f>
        <v>0</v>
      </c>
      <c r="F34" s="233">
        <f>+'[6]NR 2026'!I34</f>
        <v>1020323</v>
      </c>
      <c r="G34" s="234">
        <f>+'[6]NR 2026'!M34</f>
        <v>1100000</v>
      </c>
      <c r="H34" s="232">
        <f>+'[6]NR 2026'!N34</f>
        <v>0</v>
      </c>
      <c r="I34" s="235">
        <f>+'[6]NR 2026'!O34</f>
        <v>1100000</v>
      </c>
      <c r="J34" s="243">
        <f>+'[6]NR 2026'!Y34</f>
        <v>1100000</v>
      </c>
      <c r="K34" s="244">
        <f>+'[6]NR 2026'!Z34</f>
        <v>0</v>
      </c>
      <c r="L34" s="245">
        <f>+'[6]NR 2026'!AA34</f>
        <v>1100000</v>
      </c>
      <c r="M34" s="281">
        <f t="shared" si="8"/>
        <v>1122000</v>
      </c>
      <c r="N34" s="281">
        <f t="shared" si="8"/>
        <v>0</v>
      </c>
      <c r="O34" s="233">
        <f t="shared" si="6"/>
        <v>1122000</v>
      </c>
      <c r="P34" s="281">
        <f t="shared" si="9"/>
        <v>1144440</v>
      </c>
      <c r="Q34" s="281">
        <f t="shared" si="9"/>
        <v>0</v>
      </c>
      <c r="R34" s="233">
        <f t="shared" si="7"/>
        <v>1144440</v>
      </c>
      <c r="S34" s="3"/>
    </row>
    <row r="35" spans="1:19" x14ac:dyDescent="0.25">
      <c r="A35" s="3"/>
      <c r="B35" s="240" t="s">
        <v>58</v>
      </c>
      <c r="C35" s="253" t="s">
        <v>59</v>
      </c>
      <c r="D35" s="234">
        <f>+'[6]NR 2026'!G35</f>
        <v>23572481.080000002</v>
      </c>
      <c r="E35" s="232">
        <f>+'[6]NR 2026'!H35</f>
        <v>1523795.9100000001</v>
      </c>
      <c r="F35" s="233">
        <f>+'[6]NR 2026'!I35</f>
        <v>25096276.990000002</v>
      </c>
      <c r="G35" s="234">
        <f>+'[6]NR 2026'!M35</f>
        <v>25384618</v>
      </c>
      <c r="H35" s="232">
        <f>+'[6]NR 2026'!N35</f>
        <v>1150000</v>
      </c>
      <c r="I35" s="235">
        <f>+'[6]NR 2026'!O35</f>
        <v>26534618</v>
      </c>
      <c r="J35" s="243">
        <f>+'[6]NR 2026'!Y35</f>
        <v>28974618</v>
      </c>
      <c r="K35" s="244">
        <f>+'[6]NR 2026'!Z35</f>
        <v>1150000</v>
      </c>
      <c r="L35" s="245">
        <f>+'[6]NR 2026'!AA35</f>
        <v>30124618</v>
      </c>
      <c r="M35" s="281">
        <f t="shared" si="8"/>
        <v>29554110.359999999</v>
      </c>
      <c r="N35" s="281">
        <f t="shared" si="8"/>
        <v>1173000</v>
      </c>
      <c r="O35" s="233">
        <f t="shared" si="6"/>
        <v>30727110.359999999</v>
      </c>
      <c r="P35" s="281">
        <f t="shared" si="9"/>
        <v>30145192.567200001</v>
      </c>
      <c r="Q35" s="281">
        <f t="shared" si="9"/>
        <v>1196460</v>
      </c>
      <c r="R35" s="233">
        <f t="shared" si="7"/>
        <v>31341652.567200001</v>
      </c>
      <c r="S35" s="3"/>
    </row>
    <row r="36" spans="1:19" x14ac:dyDescent="0.25">
      <c r="A36" s="3"/>
      <c r="B36" s="240" t="s">
        <v>60</v>
      </c>
      <c r="C36" s="253" t="s">
        <v>61</v>
      </c>
      <c r="D36" s="234">
        <f>+'[6]NR 2026'!G36</f>
        <v>38717</v>
      </c>
      <c r="E36" s="232">
        <f>+'[6]NR 2026'!H36</f>
        <v>104251.17</v>
      </c>
      <c r="F36" s="233">
        <f>+'[6]NR 2026'!I36</f>
        <v>142968.16999999998</v>
      </c>
      <c r="G36" s="234">
        <f>+'[6]NR 2026'!M36</f>
        <v>70000</v>
      </c>
      <c r="H36" s="232">
        <f>+'[6]NR 2026'!N36</f>
        <v>250000</v>
      </c>
      <c r="I36" s="235">
        <f>+'[6]NR 2026'!O36</f>
        <v>320000</v>
      </c>
      <c r="J36" s="243">
        <f>+'[6]NR 2026'!Y36</f>
        <v>70000</v>
      </c>
      <c r="K36" s="244">
        <f>+'[6]NR 2026'!Z36</f>
        <v>250000</v>
      </c>
      <c r="L36" s="245">
        <f>+'[6]NR 2026'!AA36</f>
        <v>320000</v>
      </c>
      <c r="M36" s="281">
        <f t="shared" si="8"/>
        <v>71400</v>
      </c>
      <c r="N36" s="281">
        <f t="shared" si="8"/>
        <v>255000</v>
      </c>
      <c r="O36" s="233">
        <f t="shared" si="6"/>
        <v>326400</v>
      </c>
      <c r="P36" s="281">
        <f t="shared" si="9"/>
        <v>72828</v>
      </c>
      <c r="Q36" s="281">
        <f t="shared" si="9"/>
        <v>260100</v>
      </c>
      <c r="R36" s="233">
        <f t="shared" si="7"/>
        <v>332928</v>
      </c>
      <c r="S36" s="3"/>
    </row>
    <row r="37" spans="1:19" x14ac:dyDescent="0.25">
      <c r="A37" s="3"/>
      <c r="B37" s="240" t="s">
        <v>62</v>
      </c>
      <c r="C37" s="253" t="s">
        <v>63</v>
      </c>
      <c r="D37" s="234">
        <f>+'[6]NR 2026'!G37</f>
        <v>19819908.859999999</v>
      </c>
      <c r="E37" s="232">
        <f>+'[6]NR 2026'!H37</f>
        <v>2194347.8200000003</v>
      </c>
      <c r="F37" s="233">
        <f>+'[6]NR 2026'!I37</f>
        <v>22014256.68</v>
      </c>
      <c r="G37" s="234">
        <f>+'[6]NR 2026'!M37</f>
        <v>24078407</v>
      </c>
      <c r="H37" s="232">
        <f>+'[6]NR 2026'!N37</f>
        <v>1000000</v>
      </c>
      <c r="I37" s="235">
        <f>+'[6]NR 2026'!O37</f>
        <v>25078407</v>
      </c>
      <c r="J37" s="243">
        <f>+'[6]NR 2026'!Y37</f>
        <v>24078407</v>
      </c>
      <c r="K37" s="244">
        <f>+'[6]NR 2026'!Z37</f>
        <v>1000000</v>
      </c>
      <c r="L37" s="245">
        <f>+'[6]NR 2026'!AA37</f>
        <v>25078407</v>
      </c>
      <c r="M37" s="281">
        <f t="shared" si="8"/>
        <v>24559975.140000001</v>
      </c>
      <c r="N37" s="281">
        <f t="shared" si="8"/>
        <v>1020000</v>
      </c>
      <c r="O37" s="233">
        <f t="shared" si="6"/>
        <v>25579975.140000001</v>
      </c>
      <c r="P37" s="281">
        <f t="shared" si="9"/>
        <v>25051174.6428</v>
      </c>
      <c r="Q37" s="281">
        <f t="shared" si="9"/>
        <v>1040400</v>
      </c>
      <c r="R37" s="233">
        <f t="shared" si="7"/>
        <v>26091574.6428</v>
      </c>
      <c r="S37" s="3"/>
    </row>
    <row r="38" spans="1:19" ht="15.75" thickBot="1" x14ac:dyDescent="0.3">
      <c r="A38" s="3"/>
      <c r="B38" s="374" t="s">
        <v>64</v>
      </c>
      <c r="C38" s="284" t="s">
        <v>65</v>
      </c>
      <c r="D38" s="234">
        <f>+'[6]NR 2026'!G38</f>
        <v>14189874.079999987</v>
      </c>
      <c r="E38" s="232">
        <f>+'[6]NR 2026'!H38</f>
        <v>2950453.8699999996</v>
      </c>
      <c r="F38" s="260">
        <f>+'[6]NR 2026'!I38</f>
        <v>17140327.949999988</v>
      </c>
      <c r="G38" s="234">
        <f>+'[6]NR 2026'!M38</f>
        <v>9540000</v>
      </c>
      <c r="H38" s="232">
        <f>+'[6]NR 2026'!N38</f>
        <v>2283000</v>
      </c>
      <c r="I38" s="257">
        <f>+'[6]NR 2026'!O38</f>
        <v>11823000</v>
      </c>
      <c r="J38" s="243">
        <f>+'[6]NR 2026'!Y38</f>
        <v>9540000</v>
      </c>
      <c r="K38" s="244">
        <f>+'[6]NR 2026'!Z38</f>
        <v>2283000</v>
      </c>
      <c r="L38" s="245">
        <f>+'[6]NR 2026'!AA38</f>
        <v>11823000</v>
      </c>
      <c r="M38" s="285">
        <f t="shared" si="8"/>
        <v>9730800</v>
      </c>
      <c r="N38" s="285">
        <f t="shared" si="8"/>
        <v>2328660</v>
      </c>
      <c r="O38" s="260">
        <f t="shared" si="6"/>
        <v>12059460</v>
      </c>
      <c r="P38" s="285">
        <f t="shared" si="9"/>
        <v>9925416</v>
      </c>
      <c r="Q38" s="285">
        <f t="shared" si="9"/>
        <v>2375233.2000000002</v>
      </c>
      <c r="R38" s="260">
        <f t="shared" si="7"/>
        <v>12300649.199999999</v>
      </c>
      <c r="S38" s="3"/>
    </row>
    <row r="39" spans="1:19" ht="15.75" thickBot="1" x14ac:dyDescent="0.3">
      <c r="A39" s="3"/>
      <c r="B39" s="262" t="s">
        <v>66</v>
      </c>
      <c r="C39" s="286" t="s">
        <v>67</v>
      </c>
      <c r="D39" s="287">
        <f>SUM(D28:D32)+SUM(D35:D38)</f>
        <v>211494473.77999997</v>
      </c>
      <c r="E39" s="287">
        <f>SUM(E28:E32)+SUM(E35:E38)</f>
        <v>19306109.57</v>
      </c>
      <c r="F39" s="288">
        <f>SUM(F35:F38)+SUM(F28:F32)</f>
        <v>230800583.34999999</v>
      </c>
      <c r="G39" s="287">
        <f>SUM(G28:G32)+SUM(G35:G38)</f>
        <v>216467000</v>
      </c>
      <c r="H39" s="287">
        <f>SUM(H28:H32)+SUM(H35:H38)</f>
        <v>14483000</v>
      </c>
      <c r="I39" s="289">
        <f>SUM(I35:I38)+SUM(I28:I32)</f>
        <v>230950000</v>
      </c>
      <c r="J39" s="287">
        <f>SUM(J28:J32)+SUM(J35:J38)</f>
        <v>231882000</v>
      </c>
      <c r="K39" s="287">
        <f>SUM(K28:K32)+SUM(K35:K38)</f>
        <v>14483000</v>
      </c>
      <c r="L39" s="290">
        <f>SUM(L35:L38)+SUM(L28:L32)</f>
        <v>246365000</v>
      </c>
      <c r="M39" s="287">
        <f>SUM(M28:M32)+SUM(M35:M38)</f>
        <v>236519640</v>
      </c>
      <c r="N39" s="287">
        <f>SUM(N28:N32)+SUM(N35:N38)</f>
        <v>14772660</v>
      </c>
      <c r="O39" s="288">
        <f>SUM(O35:O38)+SUM(O28:O32)</f>
        <v>251292300</v>
      </c>
      <c r="P39" s="287">
        <f>SUM(P28:P32)+SUM(P35:P38)</f>
        <v>241250032.80000004</v>
      </c>
      <c r="Q39" s="287">
        <f>SUM(Q28:Q32)+SUM(Q35:Q38)</f>
        <v>15068113.199999999</v>
      </c>
      <c r="R39" s="288">
        <f t="shared" si="7"/>
        <v>256318146.00000003</v>
      </c>
      <c r="S39" s="3"/>
    </row>
    <row r="40" spans="1:19" ht="19.5" thickBot="1" x14ac:dyDescent="0.35">
      <c r="A40" s="3"/>
      <c r="B40" s="292" t="s">
        <v>68</v>
      </c>
      <c r="C40" s="293" t="s">
        <v>69</v>
      </c>
      <c r="D40" s="294">
        <f t="shared" ref="D40:R40" si="10">D24-D39</f>
        <v>-3219411.4899999797</v>
      </c>
      <c r="E40" s="294">
        <f t="shared" si="10"/>
        <v>3251670.6599999964</v>
      </c>
      <c r="F40" s="295">
        <f t="shared" si="10"/>
        <v>32259.169999986887</v>
      </c>
      <c r="G40" s="296">
        <f t="shared" si="10"/>
        <v>-7517000</v>
      </c>
      <c r="H40" s="296">
        <f t="shared" si="10"/>
        <v>7517000</v>
      </c>
      <c r="I40" s="297">
        <f t="shared" si="10"/>
        <v>0</v>
      </c>
      <c r="J40" s="294">
        <f t="shared" si="10"/>
        <v>-7517000</v>
      </c>
      <c r="K40" s="294">
        <f t="shared" si="10"/>
        <v>7517000</v>
      </c>
      <c r="L40" s="295">
        <f t="shared" si="10"/>
        <v>0</v>
      </c>
      <c r="M40" s="298">
        <f t="shared" si="10"/>
        <v>-7667340</v>
      </c>
      <c r="N40" s="294">
        <f t="shared" si="10"/>
        <v>7667340</v>
      </c>
      <c r="O40" s="295">
        <f t="shared" si="10"/>
        <v>0</v>
      </c>
      <c r="P40" s="294">
        <f t="shared" si="10"/>
        <v>-7820686.8000000417</v>
      </c>
      <c r="Q40" s="294">
        <f t="shared" si="10"/>
        <v>7820686.8000000007</v>
      </c>
      <c r="R40" s="295">
        <f t="shared" si="10"/>
        <v>0</v>
      </c>
      <c r="S40" s="3"/>
    </row>
    <row r="41" spans="1:19" ht="15.75" thickBot="1" x14ac:dyDescent="0.3">
      <c r="A41" s="3"/>
      <c r="B41" s="299" t="s">
        <v>70</v>
      </c>
      <c r="C41" s="300" t="s">
        <v>71</v>
      </c>
      <c r="D41" s="301"/>
      <c r="E41" s="302"/>
      <c r="F41" s="303">
        <f>F40-D16</f>
        <v>-171784340.83000001</v>
      </c>
      <c r="G41" s="301"/>
      <c r="H41" s="304"/>
      <c r="I41" s="305">
        <f>I40-G16</f>
        <v>-182750000</v>
      </c>
      <c r="J41" s="306"/>
      <c r="K41" s="304"/>
      <c r="L41" s="303">
        <f>L40-J16</f>
        <v>-198165000</v>
      </c>
      <c r="M41" s="307"/>
      <c r="N41" s="304"/>
      <c r="O41" s="303">
        <f>O40-M16</f>
        <v>-202128300</v>
      </c>
      <c r="P41" s="301"/>
      <c r="Q41" s="304"/>
      <c r="R41" s="303">
        <f>R40-P16</f>
        <v>-206170866</v>
      </c>
      <c r="S41" s="3"/>
    </row>
    <row r="42" spans="1:19" ht="8.25" customHeight="1" thickBot="1" x14ac:dyDescent="0.3">
      <c r="A42" s="3"/>
      <c r="B42" s="308"/>
      <c r="C42" s="309"/>
      <c r="D42" s="3"/>
      <c r="E42" s="310"/>
      <c r="F42" s="310"/>
      <c r="G42" s="3"/>
      <c r="H42" s="310"/>
      <c r="I42" s="310"/>
      <c r="J42" s="310"/>
      <c r="K42" s="310"/>
      <c r="L42" s="3"/>
      <c r="M42" s="3"/>
      <c r="N42" s="3"/>
      <c r="O42" s="3"/>
      <c r="P42" s="3"/>
      <c r="Q42" s="3"/>
      <c r="R42" s="3"/>
      <c r="S42" s="3"/>
    </row>
    <row r="43" spans="1:19" ht="15.75" customHeight="1" x14ac:dyDescent="0.25">
      <c r="A43" s="3"/>
      <c r="B43" s="308"/>
      <c r="C43" s="311" t="s">
        <v>72</v>
      </c>
      <c r="D43" s="312" t="s">
        <v>73</v>
      </c>
      <c r="E43" s="310"/>
      <c r="F43" s="313"/>
      <c r="G43" s="312" t="s">
        <v>74</v>
      </c>
      <c r="H43" s="310"/>
      <c r="I43" s="310"/>
      <c r="J43" s="312" t="s">
        <v>75</v>
      </c>
      <c r="K43" s="310"/>
      <c r="L43" s="310"/>
      <c r="M43" s="312" t="s">
        <v>76</v>
      </c>
      <c r="N43" s="3"/>
      <c r="O43" s="3"/>
      <c r="P43" s="312" t="s">
        <v>76</v>
      </c>
      <c r="Q43" s="3"/>
      <c r="R43" s="3"/>
      <c r="S43" s="3"/>
    </row>
    <row r="44" spans="1:19" ht="15.75" thickBot="1" x14ac:dyDescent="0.3">
      <c r="A44" s="3"/>
      <c r="B44" s="308"/>
      <c r="C44" s="314"/>
      <c r="D44" s="315">
        <v>0</v>
      </c>
      <c r="E44" s="310"/>
      <c r="F44" s="313"/>
      <c r="G44" s="315">
        <v>0</v>
      </c>
      <c r="H44" s="316"/>
      <c r="I44" s="316"/>
      <c r="J44" s="315">
        <v>0</v>
      </c>
      <c r="K44" s="316"/>
      <c r="L44" s="316"/>
      <c r="M44" s="315">
        <v>0</v>
      </c>
      <c r="N44" s="3"/>
      <c r="O44" s="3"/>
      <c r="P44" s="315">
        <v>0</v>
      </c>
      <c r="Q44" s="3"/>
      <c r="R44" s="3"/>
      <c r="S44" s="3"/>
    </row>
    <row r="45" spans="1:19" ht="8.25" customHeight="1" thickBot="1" x14ac:dyDescent="0.3">
      <c r="A45" s="3"/>
      <c r="B45" s="308"/>
      <c r="C45" s="309"/>
      <c r="D45" s="310"/>
      <c r="E45" s="310"/>
      <c r="F45" s="313"/>
      <c r="G45" s="310"/>
      <c r="H45" s="310"/>
      <c r="I45" s="313"/>
      <c r="J45" s="313"/>
      <c r="K45" s="313"/>
      <c r="L45" s="3"/>
      <c r="M45" s="3"/>
      <c r="N45" s="3"/>
      <c r="O45" s="3"/>
      <c r="P45" s="3"/>
      <c r="Q45" s="3"/>
      <c r="R45" s="3"/>
      <c r="S45" s="3"/>
    </row>
    <row r="46" spans="1:19" ht="37.5" customHeight="1" thickBot="1" x14ac:dyDescent="0.3">
      <c r="A46" s="3"/>
      <c r="B46" s="308"/>
      <c r="C46" s="311" t="s">
        <v>77</v>
      </c>
      <c r="D46" s="145" t="s">
        <v>78</v>
      </c>
      <c r="E46" s="317" t="s">
        <v>79</v>
      </c>
      <c r="F46" s="313"/>
      <c r="G46" s="145" t="s">
        <v>78</v>
      </c>
      <c r="H46" s="317" t="s">
        <v>79</v>
      </c>
      <c r="I46" s="3"/>
      <c r="J46" s="145" t="s">
        <v>78</v>
      </c>
      <c r="K46" s="317" t="s">
        <v>79</v>
      </c>
      <c r="L46" s="318"/>
      <c r="M46" s="145" t="s">
        <v>78</v>
      </c>
      <c r="N46" s="317" t="s">
        <v>79</v>
      </c>
      <c r="O46" s="3"/>
      <c r="P46" s="145" t="s">
        <v>78</v>
      </c>
      <c r="Q46" s="317" t="s">
        <v>79</v>
      </c>
      <c r="R46" s="3"/>
      <c r="S46" s="3"/>
    </row>
    <row r="47" spans="1:19" ht="15.75" thickBot="1" x14ac:dyDescent="0.3">
      <c r="A47" s="3"/>
      <c r="B47" s="319"/>
      <c r="C47" s="320"/>
      <c r="D47" s="321">
        <v>0</v>
      </c>
      <c r="E47" s="322">
        <v>0</v>
      </c>
      <c r="F47" s="313"/>
      <c r="G47" s="321">
        <f>+'[6]NR 2026'!J47</f>
        <v>0</v>
      </c>
      <c r="H47" s="322">
        <v>0</v>
      </c>
      <c r="I47" s="3"/>
      <c r="J47" s="321">
        <f>+'[6]NR 2026'!V47</f>
        <v>0</v>
      </c>
      <c r="K47" s="322">
        <v>0</v>
      </c>
      <c r="L47" s="316"/>
      <c r="M47" s="321">
        <v>0</v>
      </c>
      <c r="N47" s="322">
        <v>0</v>
      </c>
      <c r="O47" s="3"/>
      <c r="P47" s="321">
        <v>0</v>
      </c>
      <c r="Q47" s="322">
        <v>0</v>
      </c>
      <c r="R47" s="3"/>
      <c r="S47" s="3"/>
    </row>
    <row r="48" spans="1:19" x14ac:dyDescent="0.25">
      <c r="A48" s="3"/>
      <c r="B48" s="319"/>
      <c r="C48" s="309"/>
      <c r="D48" s="310"/>
      <c r="E48" s="310"/>
      <c r="F48" s="313"/>
      <c r="G48" s="310"/>
      <c r="H48" s="310"/>
      <c r="I48" s="313"/>
      <c r="J48" s="313"/>
      <c r="K48" s="313"/>
      <c r="L48" s="3"/>
      <c r="M48" s="3"/>
      <c r="N48" s="3"/>
      <c r="O48" s="3"/>
      <c r="P48" s="3"/>
      <c r="Q48" s="3"/>
      <c r="R48" s="3"/>
      <c r="S48" s="3"/>
    </row>
    <row r="49" spans="1:19" x14ac:dyDescent="0.25">
      <c r="A49" s="3"/>
      <c r="B49" s="319"/>
      <c r="C49" s="323" t="s">
        <v>80</v>
      </c>
      <c r="D49" s="324" t="s">
        <v>81</v>
      </c>
      <c r="E49" s="310"/>
      <c r="F49" s="3"/>
      <c r="G49" s="324" t="s">
        <v>82</v>
      </c>
      <c r="H49" s="3"/>
      <c r="I49" s="3"/>
      <c r="J49" s="324" t="s">
        <v>83</v>
      </c>
      <c r="K49" s="3"/>
      <c r="L49" s="325"/>
      <c r="M49" s="324" t="s">
        <v>84</v>
      </c>
      <c r="N49" s="325"/>
      <c r="O49" s="325"/>
      <c r="P49" s="324" t="s">
        <v>85</v>
      </c>
      <c r="Q49" s="3"/>
      <c r="R49" s="3"/>
      <c r="S49" s="3"/>
    </row>
    <row r="50" spans="1:19" x14ac:dyDescent="0.25">
      <c r="A50" s="3"/>
      <c r="B50" s="319"/>
      <c r="C50" s="326" t="s">
        <v>86</v>
      </c>
      <c r="D50" s="327">
        <f>+'[6]NR 2026'!E57</f>
        <v>187</v>
      </c>
      <c r="E50" s="310"/>
      <c r="F50" s="3"/>
      <c r="G50" s="327">
        <f>+'[6]NR 2026'!M50</f>
        <v>11714269.07</v>
      </c>
      <c r="H50" s="3"/>
      <c r="I50" s="3"/>
      <c r="J50" s="327">
        <f>+'[6]NR 2026'!Y50</f>
        <v>265860.48000000045</v>
      </c>
      <c r="K50" s="3"/>
      <c r="L50" s="328"/>
      <c r="M50" s="327">
        <f>+J50*1.04</f>
        <v>276494.89920000045</v>
      </c>
      <c r="N50" s="328"/>
      <c r="O50" s="328"/>
      <c r="P50" s="327">
        <f>+M50*1.04</f>
        <v>287554.69516800047</v>
      </c>
      <c r="Q50" s="3"/>
      <c r="R50" s="3"/>
      <c r="S50" s="3"/>
    </row>
    <row r="51" spans="1:19" x14ac:dyDescent="0.25">
      <c r="A51" s="3"/>
      <c r="B51" s="319"/>
      <c r="C51" s="326" t="s">
        <v>87</v>
      </c>
      <c r="D51" s="327">
        <f>+'[6]NR 2026'!G51</f>
        <v>0</v>
      </c>
      <c r="E51" s="310"/>
      <c r="F51" s="3"/>
      <c r="G51" s="327">
        <f>+'[6]NR 2026'!M51</f>
        <v>0</v>
      </c>
      <c r="H51" s="3"/>
      <c r="I51" s="3"/>
      <c r="J51" s="327">
        <f>+'[6]NR 2026'!Y51</f>
        <v>0</v>
      </c>
      <c r="K51" s="3"/>
      <c r="L51" s="328"/>
      <c r="M51" s="327">
        <f t="shared" ref="M51:M54" si="11">+J51*1.04</f>
        <v>0</v>
      </c>
      <c r="N51" s="328"/>
      <c r="O51" s="328"/>
      <c r="P51" s="327">
        <f t="shared" ref="P51:P54" si="12">+M51*1.04</f>
        <v>0</v>
      </c>
      <c r="Q51" s="3"/>
      <c r="R51" s="3"/>
      <c r="S51" s="3"/>
    </row>
    <row r="52" spans="1:19" x14ac:dyDescent="0.25">
      <c r="A52" s="3"/>
      <c r="B52" s="319"/>
      <c r="C52" s="326" t="s">
        <v>88</v>
      </c>
      <c r="D52" s="327">
        <f>+'[6]NR 2026'!G52</f>
        <v>11132637.310000002</v>
      </c>
      <c r="E52" s="310"/>
      <c r="F52" s="3"/>
      <c r="G52" s="327">
        <f>+'[6]NR 2026'!M52</f>
        <v>11211044.310000002</v>
      </c>
      <c r="H52" s="3"/>
      <c r="I52" s="3"/>
      <c r="J52" s="327">
        <f>+'[6]NR 2026'!Y52</f>
        <v>178407</v>
      </c>
      <c r="K52" s="3"/>
      <c r="L52" s="328"/>
      <c r="M52" s="327">
        <f t="shared" si="11"/>
        <v>185543.28</v>
      </c>
      <c r="N52" s="328"/>
      <c r="O52" s="328"/>
      <c r="P52" s="327">
        <f t="shared" si="12"/>
        <v>192965.01120000001</v>
      </c>
      <c r="Q52" s="3"/>
      <c r="R52" s="3"/>
      <c r="S52" s="3"/>
    </row>
    <row r="53" spans="1:19" x14ac:dyDescent="0.25">
      <c r="A53" s="3"/>
      <c r="B53" s="319"/>
      <c r="C53" s="326" t="s">
        <v>89</v>
      </c>
      <c r="D53" s="327">
        <f>+'[6]NR 2026'!G53</f>
        <v>0</v>
      </c>
      <c r="E53" s="310"/>
      <c r="F53" s="3"/>
      <c r="G53" s="327">
        <f>+'[6]NR 2026'!M53</f>
        <v>0</v>
      </c>
      <c r="H53" s="3"/>
      <c r="I53" s="3"/>
      <c r="J53" s="327">
        <f>+'[6]NR 2026'!Y53</f>
        <v>0</v>
      </c>
      <c r="K53" s="3"/>
      <c r="L53" s="328"/>
      <c r="M53" s="327">
        <f t="shared" si="11"/>
        <v>0</v>
      </c>
      <c r="N53" s="328"/>
      <c r="O53" s="328"/>
      <c r="P53" s="327">
        <f t="shared" si="12"/>
        <v>0</v>
      </c>
      <c r="Q53" s="3"/>
      <c r="R53" s="3"/>
      <c r="S53" s="3"/>
    </row>
    <row r="54" spans="1:19" x14ac:dyDescent="0.25">
      <c r="A54" s="3"/>
      <c r="B54" s="319"/>
      <c r="C54" s="329" t="s">
        <v>90</v>
      </c>
      <c r="D54" s="327">
        <f>+'[6]NR 2026'!G54</f>
        <v>529671.28</v>
      </c>
      <c r="E54" s="310"/>
      <c r="F54" s="3"/>
      <c r="G54" s="327">
        <f>+'[6]NR 2026'!M54</f>
        <v>503224.76</v>
      </c>
      <c r="H54" s="3"/>
      <c r="I54" s="3"/>
      <c r="J54" s="327">
        <f>+'[6]NR 2026'!Y54</f>
        <v>87453.479999999981</v>
      </c>
      <c r="K54" s="3"/>
      <c r="L54" s="328"/>
      <c r="M54" s="327">
        <f t="shared" si="11"/>
        <v>90951.619199999986</v>
      </c>
      <c r="N54" s="328"/>
      <c r="O54" s="328"/>
      <c r="P54" s="327">
        <f t="shared" si="12"/>
        <v>94589.683967999983</v>
      </c>
      <c r="Q54" s="3"/>
      <c r="R54" s="3"/>
      <c r="S54" s="3"/>
    </row>
    <row r="55" spans="1:19" ht="10.5" customHeight="1" x14ac:dyDescent="0.25">
      <c r="A55" s="3"/>
      <c r="B55" s="319"/>
      <c r="C55" s="309"/>
      <c r="D55" s="310"/>
      <c r="E55" s="31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3"/>
      <c r="B56" s="319"/>
      <c r="C56" s="323" t="s">
        <v>91</v>
      </c>
      <c r="D56" s="324" t="s">
        <v>81</v>
      </c>
      <c r="E56" s="310"/>
      <c r="F56" s="313"/>
      <c r="G56" s="324" t="s">
        <v>92</v>
      </c>
      <c r="H56" s="310"/>
      <c r="I56" s="313"/>
      <c r="J56" s="324" t="s">
        <v>83</v>
      </c>
      <c r="K56" s="313"/>
      <c r="L56" s="3"/>
      <c r="M56" s="324" t="s">
        <v>84</v>
      </c>
      <c r="N56" s="325"/>
      <c r="O56" s="325"/>
      <c r="P56" s="324" t="s">
        <v>85</v>
      </c>
      <c r="Q56" s="3"/>
      <c r="R56" s="3"/>
      <c r="S56" s="3"/>
    </row>
    <row r="57" spans="1:19" x14ac:dyDescent="0.25">
      <c r="A57" s="3"/>
      <c r="B57" s="319"/>
      <c r="C57" s="326"/>
      <c r="D57" s="330">
        <v>187</v>
      </c>
      <c r="E57" s="310"/>
      <c r="F57" s="313"/>
      <c r="G57" s="330">
        <v>192</v>
      </c>
      <c r="H57" s="310"/>
      <c r="I57" s="313"/>
      <c r="J57" s="330">
        <v>192</v>
      </c>
      <c r="K57" s="313"/>
      <c r="L57" s="3"/>
      <c r="M57" s="330">
        <v>192</v>
      </c>
      <c r="N57" s="3"/>
      <c r="O57" s="3"/>
      <c r="P57" s="330">
        <v>192</v>
      </c>
      <c r="Q57" s="3"/>
      <c r="R57" s="3"/>
      <c r="S57" s="3"/>
    </row>
    <row r="58" spans="1:19" x14ac:dyDescent="0.25">
      <c r="A58" s="3"/>
      <c r="B58" s="319"/>
      <c r="C58" s="309"/>
      <c r="D58" s="310"/>
      <c r="E58" s="310"/>
      <c r="F58" s="313"/>
      <c r="G58" s="310"/>
      <c r="H58" s="310"/>
      <c r="I58" s="313"/>
      <c r="J58" s="313"/>
      <c r="K58" s="313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3"/>
      <c r="B59" s="331" t="s">
        <v>93</v>
      </c>
      <c r="C59" s="332"/>
      <c r="D59" s="333"/>
      <c r="E59" s="333"/>
      <c r="F59" s="333"/>
      <c r="G59" s="333"/>
      <c r="H59" s="333"/>
      <c r="I59" s="333"/>
      <c r="J59" s="333"/>
      <c r="K59" s="333"/>
      <c r="L59" s="334"/>
      <c r="M59" s="334"/>
      <c r="N59" s="334"/>
      <c r="O59" s="334"/>
      <c r="P59" s="334"/>
      <c r="Q59" s="334"/>
      <c r="R59" s="335"/>
      <c r="S59" s="3"/>
    </row>
    <row r="60" spans="1:19" x14ac:dyDescent="0.25">
      <c r="A60" s="3"/>
      <c r="B60" s="336"/>
      <c r="G60"/>
      <c r="R60" s="337"/>
      <c r="S60" s="3"/>
    </row>
    <row r="61" spans="1:19" x14ac:dyDescent="0.25">
      <c r="A61" s="3"/>
      <c r="B61" s="338"/>
      <c r="C61" s="339"/>
      <c r="D61" s="339"/>
      <c r="E61" s="339"/>
      <c r="F61" s="339"/>
      <c r="G61" s="339"/>
      <c r="H61" s="339"/>
      <c r="I61" s="339"/>
      <c r="J61" s="339"/>
      <c r="K61" s="339"/>
      <c r="R61" s="337"/>
      <c r="S61" s="3"/>
    </row>
    <row r="62" spans="1:19" x14ac:dyDescent="0.25">
      <c r="A62" s="3"/>
      <c r="B62" s="338"/>
      <c r="C62" s="339"/>
      <c r="D62" s="339"/>
      <c r="E62" s="339"/>
      <c r="F62" s="339"/>
      <c r="G62" s="339"/>
      <c r="H62" s="339"/>
      <c r="I62" s="339"/>
      <c r="J62" s="339"/>
      <c r="K62" s="339"/>
      <c r="R62" s="337"/>
      <c r="S62" s="3"/>
    </row>
    <row r="63" spans="1:19" x14ac:dyDescent="0.25">
      <c r="A63" s="3"/>
      <c r="B63" s="338"/>
      <c r="C63" s="339"/>
      <c r="D63" s="339"/>
      <c r="E63" s="339"/>
      <c r="F63" s="339"/>
      <c r="G63" s="339"/>
      <c r="H63" s="339"/>
      <c r="I63" s="339"/>
      <c r="J63" s="339"/>
      <c r="K63" s="339"/>
      <c r="R63" s="337"/>
      <c r="S63" s="3"/>
    </row>
    <row r="64" spans="1:19" x14ac:dyDescent="0.25">
      <c r="A64" s="3"/>
      <c r="B64" s="338"/>
      <c r="C64" s="339"/>
      <c r="D64" s="339"/>
      <c r="E64" s="339"/>
      <c r="F64" s="339"/>
      <c r="G64" s="339"/>
      <c r="H64" s="339"/>
      <c r="I64" s="339"/>
      <c r="J64" s="339"/>
      <c r="K64" s="339"/>
      <c r="R64" s="337"/>
      <c r="S64" s="3"/>
    </row>
    <row r="65" spans="1:19" x14ac:dyDescent="0.25">
      <c r="A65" s="3"/>
      <c r="B65" s="340"/>
      <c r="D65" s="341"/>
      <c r="E65" s="341"/>
      <c r="F65" s="341"/>
      <c r="G65" s="341"/>
      <c r="H65" s="341"/>
      <c r="I65" s="341"/>
      <c r="J65" s="341"/>
      <c r="K65" s="341"/>
      <c r="R65" s="337"/>
      <c r="S65" s="3"/>
    </row>
    <row r="66" spans="1:19" x14ac:dyDescent="0.25">
      <c r="A66" s="3"/>
      <c r="B66" s="340"/>
      <c r="C66" s="342"/>
      <c r="D66" s="341"/>
      <c r="E66" s="341"/>
      <c r="F66" s="341"/>
      <c r="G66" s="341"/>
      <c r="H66" s="341"/>
      <c r="I66" s="341"/>
      <c r="J66" s="341"/>
      <c r="K66" s="341"/>
      <c r="R66" s="337"/>
      <c r="S66" s="3"/>
    </row>
    <row r="67" spans="1:19" x14ac:dyDescent="0.25">
      <c r="A67" s="3"/>
      <c r="B67" s="340"/>
      <c r="C67" s="343"/>
      <c r="D67" s="341"/>
      <c r="E67" s="341"/>
      <c r="F67" s="341"/>
      <c r="G67" s="341"/>
      <c r="H67" s="341"/>
      <c r="I67" s="341"/>
      <c r="J67" s="341"/>
      <c r="K67" s="341"/>
      <c r="R67" s="337"/>
      <c r="S67" s="3"/>
    </row>
    <row r="68" spans="1:19" x14ac:dyDescent="0.25">
      <c r="A68" s="3"/>
      <c r="B68" s="340"/>
      <c r="C68" s="343"/>
      <c r="D68" s="341"/>
      <c r="E68" s="341"/>
      <c r="F68" s="341"/>
      <c r="G68" s="341"/>
      <c r="H68" s="341"/>
      <c r="I68" s="341"/>
      <c r="J68" s="341"/>
      <c r="K68" s="341"/>
      <c r="R68" s="337"/>
      <c r="S68" s="3"/>
    </row>
    <row r="69" spans="1:19" x14ac:dyDescent="0.25">
      <c r="A69" s="3"/>
      <c r="B69" s="344"/>
      <c r="C69" s="345"/>
      <c r="D69" s="346"/>
      <c r="E69" s="346"/>
      <c r="F69" s="346"/>
      <c r="G69" s="346"/>
      <c r="H69" s="346"/>
      <c r="I69" s="346"/>
      <c r="J69" s="346"/>
      <c r="K69" s="346"/>
      <c r="L69" s="347"/>
      <c r="M69" s="347"/>
      <c r="N69" s="347"/>
      <c r="O69" s="347"/>
      <c r="P69" s="347"/>
      <c r="Q69" s="347"/>
      <c r="R69" s="348"/>
      <c r="S69" s="3"/>
    </row>
    <row r="70" spans="1:19" x14ac:dyDescent="0.25">
      <c r="A70" s="3"/>
      <c r="B70" s="349"/>
      <c r="C70" s="350"/>
      <c r="D70" s="351"/>
      <c r="E70" s="351"/>
      <c r="F70" s="351"/>
      <c r="G70" s="351"/>
      <c r="H70" s="351"/>
      <c r="I70" s="351"/>
      <c r="J70" s="351"/>
      <c r="K70" s="35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3"/>
      <c r="B71" s="352"/>
      <c r="C71" s="352"/>
      <c r="D71" s="352"/>
      <c r="E71" s="352"/>
      <c r="F71" s="352"/>
      <c r="G71" s="352"/>
      <c r="H71" s="352"/>
      <c r="I71" s="352"/>
      <c r="J71" s="352"/>
      <c r="K71" s="35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3"/>
      <c r="B72" s="352" t="s">
        <v>94</v>
      </c>
      <c r="C72" s="353">
        <v>45931</v>
      </c>
      <c r="D72" s="341"/>
      <c r="E72" s="352"/>
      <c r="F72" s="352" t="s">
        <v>95</v>
      </c>
      <c r="G72" s="354" t="s">
        <v>137</v>
      </c>
      <c r="H72" s="352"/>
      <c r="I72" s="352"/>
      <c r="J72" s="352"/>
      <c r="K72" s="35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3"/>
      <c r="B73" s="352"/>
      <c r="C73" s="352"/>
      <c r="D73" s="352"/>
      <c r="E73" s="352"/>
      <c r="F73" s="352"/>
      <c r="G73" s="352"/>
      <c r="H73" s="352"/>
      <c r="I73" s="352"/>
      <c r="J73" s="352"/>
      <c r="K73" s="35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3"/>
      <c r="B74" s="352"/>
      <c r="C74" s="352"/>
      <c r="D74" s="355"/>
      <c r="E74" s="352"/>
      <c r="F74" s="352" t="s">
        <v>97</v>
      </c>
      <c r="G74" s="356"/>
      <c r="H74" s="352"/>
      <c r="I74" s="352"/>
      <c r="J74" s="352"/>
      <c r="K74" s="35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3"/>
      <c r="B75" s="352"/>
      <c r="C75" s="352"/>
      <c r="D75" s="355"/>
      <c r="E75" s="352"/>
      <c r="F75" s="352"/>
      <c r="G75" s="356"/>
      <c r="H75" s="352"/>
      <c r="I75" s="352"/>
      <c r="J75" s="352"/>
      <c r="K75" s="35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3"/>
      <c r="B76" s="352"/>
      <c r="C76" s="352"/>
      <c r="D76" s="352"/>
      <c r="E76" s="352"/>
      <c r="F76" s="352"/>
      <c r="G76" s="352"/>
      <c r="H76" s="352"/>
      <c r="I76" s="352"/>
      <c r="J76" s="352"/>
      <c r="K76" s="35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3"/>
      <c r="B77" s="349"/>
      <c r="C77" s="350"/>
      <c r="D77" s="351"/>
      <c r="E77" s="351"/>
      <c r="F77" s="351"/>
      <c r="G77" s="351"/>
      <c r="H77" s="351"/>
      <c r="I77" s="351"/>
      <c r="J77" s="351"/>
      <c r="K77" s="351"/>
      <c r="L77" s="3"/>
      <c r="M77" s="3"/>
      <c r="N77" s="3"/>
      <c r="O77" s="3"/>
      <c r="P77" s="3"/>
      <c r="Q77" s="3"/>
      <c r="R77" s="3"/>
      <c r="S77" s="3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B64:K64"/>
    <mergeCell ref="C43:C44"/>
    <mergeCell ref="C46:C47"/>
    <mergeCell ref="D59:K59"/>
    <mergeCell ref="B61:K61"/>
    <mergeCell ref="B62:K62"/>
    <mergeCell ref="B63:K63"/>
    <mergeCell ref="M26:M27"/>
    <mergeCell ref="N26:N27"/>
    <mergeCell ref="O26:O27"/>
    <mergeCell ref="P26:P27"/>
    <mergeCell ref="Q26:Q27"/>
    <mergeCell ref="R26:R27"/>
    <mergeCell ref="G26:G27"/>
    <mergeCell ref="H26:H27"/>
    <mergeCell ref="I26:I27"/>
    <mergeCell ref="J26:J27"/>
    <mergeCell ref="K26:K27"/>
    <mergeCell ref="L26:L27"/>
    <mergeCell ref="D25:F25"/>
    <mergeCell ref="G25:I25"/>
    <mergeCell ref="J25:L25"/>
    <mergeCell ref="M25:O25"/>
    <mergeCell ref="P25:R25"/>
    <mergeCell ref="B26:B27"/>
    <mergeCell ref="C26:C27"/>
    <mergeCell ref="D26:D27"/>
    <mergeCell ref="E26:E27"/>
    <mergeCell ref="F26:F27"/>
    <mergeCell ref="M13:M14"/>
    <mergeCell ref="N13:N14"/>
    <mergeCell ref="O13:O14"/>
    <mergeCell ref="P13:P14"/>
    <mergeCell ref="Q13:Q14"/>
    <mergeCell ref="R13:R14"/>
    <mergeCell ref="G13:G14"/>
    <mergeCell ref="H13:H14"/>
    <mergeCell ref="I13:I14"/>
    <mergeCell ref="J13:J14"/>
    <mergeCell ref="K13:K14"/>
    <mergeCell ref="L13:L14"/>
    <mergeCell ref="D12:F12"/>
    <mergeCell ref="G12:I12"/>
    <mergeCell ref="J12:L12"/>
    <mergeCell ref="M12:O12"/>
    <mergeCell ref="P12:R12"/>
    <mergeCell ref="B13:B14"/>
    <mergeCell ref="C13:C14"/>
    <mergeCell ref="D13:D14"/>
    <mergeCell ref="E13:E14"/>
    <mergeCell ref="F13:F14"/>
    <mergeCell ref="D4:U4"/>
    <mergeCell ref="D8:U8"/>
    <mergeCell ref="D10:F10"/>
    <mergeCell ref="G10:I10"/>
    <mergeCell ref="J10:L10"/>
    <mergeCell ref="M10:O10"/>
    <mergeCell ref="P10:R10"/>
  </mergeCells>
  <pageMargins left="0.70866141732283472" right="0.70866141732283472" top="0.78740157480314965" bottom="0.78740157480314965" header="0.31496062992125984" footer="0.31496062992125984"/>
  <pageSetup paperSize="8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109"/>
  <sheetViews>
    <sheetView showGridLines="0" zoomScale="80" zoomScaleNormal="80" zoomScaleSheetLayoutView="80" workbookViewId="0">
      <selection activeCell="C73" sqref="C73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5" width="20.7109375" customWidth="1"/>
    <col min="6" max="6" width="21.42578125" customWidth="1"/>
    <col min="7" max="7" width="21.28515625" style="357" customWidth="1"/>
    <col min="8" max="8" width="19.140625" customWidth="1"/>
    <col min="9" max="9" width="26.140625" customWidth="1"/>
    <col min="10" max="10" width="20.85546875" customWidth="1"/>
    <col min="11" max="11" width="19.7109375" customWidth="1"/>
    <col min="12" max="12" width="18.5703125" customWidth="1"/>
    <col min="13" max="13" width="21.140625" customWidth="1"/>
    <col min="14" max="14" width="14.28515625" customWidth="1"/>
    <col min="15" max="15" width="20.7109375" customWidth="1"/>
    <col min="16" max="16" width="21.42578125" customWidth="1"/>
    <col min="17" max="17" width="14.28515625" customWidth="1"/>
    <col min="18" max="18" width="19.140625" customWidth="1"/>
    <col min="19" max="19" width="4" customWidth="1"/>
    <col min="20" max="16384" width="9.140625" hidden="1"/>
  </cols>
  <sheetData>
    <row r="1" spans="1:19" s="3" customFormat="1" x14ac:dyDescent="0.25"/>
    <row r="2" spans="1:19" ht="21" x14ac:dyDescent="0.35">
      <c r="A2" s="3"/>
      <c r="B2" s="190" t="s">
        <v>0</v>
      </c>
      <c r="C2" s="3"/>
      <c r="D2" s="3"/>
      <c r="E2" s="3"/>
      <c r="F2" s="3"/>
      <c r="G2" s="18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3"/>
      <c r="B3" s="3"/>
      <c r="C3" s="3"/>
      <c r="D3" s="3"/>
      <c r="E3" s="3"/>
      <c r="F3" s="3"/>
      <c r="G3" s="18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3"/>
      <c r="B4" s="3" t="s">
        <v>1</v>
      </c>
      <c r="C4" s="3"/>
      <c r="D4" s="191" t="s">
        <v>138</v>
      </c>
      <c r="E4" s="191"/>
      <c r="F4" s="191"/>
      <c r="G4" s="191"/>
      <c r="H4" s="191"/>
      <c r="I4" s="191"/>
      <c r="J4" s="191"/>
      <c r="K4" s="191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3"/>
      <c r="B5" s="3"/>
      <c r="C5" s="3"/>
      <c r="D5" s="192"/>
      <c r="E5" s="192"/>
      <c r="F5" s="192"/>
      <c r="G5" s="192"/>
      <c r="H5" s="192"/>
      <c r="I5" s="192"/>
      <c r="J5" s="192"/>
      <c r="K5" s="192"/>
      <c r="L5" s="3"/>
      <c r="M5" s="3"/>
      <c r="N5" s="3"/>
      <c r="O5" s="3"/>
      <c r="P5" s="3"/>
      <c r="Q5" s="3"/>
      <c r="R5" s="3"/>
      <c r="S5" s="3"/>
    </row>
    <row r="6" spans="1:19" x14ac:dyDescent="0.25">
      <c r="A6" s="3"/>
      <c r="B6" s="3" t="s">
        <v>3</v>
      </c>
      <c r="C6" s="3"/>
      <c r="D6" s="193" t="s">
        <v>139</v>
      </c>
      <c r="E6" s="192"/>
      <c r="F6" s="192"/>
      <c r="G6" s="192"/>
      <c r="H6" s="192"/>
      <c r="I6" s="192"/>
      <c r="J6" s="192"/>
      <c r="K6" s="192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3"/>
      <c r="B7" s="3"/>
      <c r="C7" s="3"/>
      <c r="D7" s="192"/>
      <c r="E7" s="192"/>
      <c r="F7" s="192"/>
      <c r="G7" s="192"/>
      <c r="H7" s="192"/>
      <c r="I7" s="192"/>
      <c r="J7" s="192"/>
      <c r="K7" s="192"/>
      <c r="L7" s="3"/>
      <c r="M7" s="3"/>
      <c r="N7" s="3"/>
      <c r="O7" s="3"/>
      <c r="P7" s="3"/>
      <c r="Q7" s="3"/>
      <c r="R7" s="3"/>
      <c r="S7" s="3"/>
    </row>
    <row r="8" spans="1:19" x14ac:dyDescent="0.25">
      <c r="A8" s="3"/>
      <c r="B8" s="3" t="s">
        <v>5</v>
      </c>
      <c r="C8" s="3"/>
      <c r="D8" s="194" t="s">
        <v>140</v>
      </c>
      <c r="E8" s="194"/>
      <c r="F8" s="194"/>
      <c r="G8" s="194"/>
      <c r="H8" s="194"/>
      <c r="I8" s="194"/>
      <c r="J8" s="194"/>
      <c r="K8" s="194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3"/>
      <c r="B9" s="3"/>
      <c r="C9" s="3"/>
      <c r="D9" s="3"/>
      <c r="E9" s="3"/>
      <c r="F9" s="3"/>
      <c r="G9" s="18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3"/>
      <c r="B10" s="195" t="s">
        <v>7</v>
      </c>
      <c r="C10" s="196" t="s">
        <v>8</v>
      </c>
      <c r="D10" s="197" t="s">
        <v>9</v>
      </c>
      <c r="E10" s="197"/>
      <c r="F10" s="198"/>
      <c r="G10" s="197" t="s">
        <v>10</v>
      </c>
      <c r="H10" s="197"/>
      <c r="I10" s="199"/>
      <c r="J10" s="200" t="s">
        <v>11</v>
      </c>
      <c r="K10" s="197"/>
      <c r="L10" s="198"/>
      <c r="M10" s="201" t="s">
        <v>12</v>
      </c>
      <c r="N10" s="197"/>
      <c r="O10" s="198"/>
      <c r="P10" s="197" t="s">
        <v>13</v>
      </c>
      <c r="Q10" s="197"/>
      <c r="R10" s="198"/>
      <c r="S10" s="3"/>
    </row>
    <row r="11" spans="1:19" ht="30.75" customHeight="1" thickBot="1" x14ac:dyDescent="0.3">
      <c r="A11" s="3"/>
      <c r="B11" s="202"/>
      <c r="C11" s="203"/>
      <c r="D11" s="204" t="s">
        <v>14</v>
      </c>
      <c r="E11" s="205" t="s">
        <v>15</v>
      </c>
      <c r="F11" s="205" t="s">
        <v>16</v>
      </c>
      <c r="G11" s="204" t="s">
        <v>14</v>
      </c>
      <c r="H11" s="205" t="s">
        <v>15</v>
      </c>
      <c r="I11" s="206" t="s">
        <v>16</v>
      </c>
      <c r="J11" s="206" t="s">
        <v>14</v>
      </c>
      <c r="K11" s="205" t="s">
        <v>15</v>
      </c>
      <c r="L11" s="205" t="s">
        <v>16</v>
      </c>
      <c r="M11" s="207" t="s">
        <v>14</v>
      </c>
      <c r="N11" s="205" t="s">
        <v>15</v>
      </c>
      <c r="O11" s="205" t="s">
        <v>16</v>
      </c>
      <c r="P11" s="204" t="s">
        <v>14</v>
      </c>
      <c r="Q11" s="205" t="s">
        <v>15</v>
      </c>
      <c r="R11" s="205" t="s">
        <v>16</v>
      </c>
      <c r="S11" s="3"/>
    </row>
    <row r="12" spans="1:19" ht="15.75" customHeight="1" thickBot="1" x14ac:dyDescent="0.3">
      <c r="A12" s="3"/>
      <c r="B12" s="208"/>
      <c r="C12" s="209" t="s">
        <v>17</v>
      </c>
      <c r="D12" s="210"/>
      <c r="E12" s="210"/>
      <c r="F12" s="211"/>
      <c r="G12" s="210"/>
      <c r="H12" s="210"/>
      <c r="I12" s="210"/>
      <c r="J12" s="212"/>
      <c r="K12" s="210"/>
      <c r="L12" s="211"/>
      <c r="M12" s="210"/>
      <c r="N12" s="210"/>
      <c r="O12" s="211"/>
      <c r="P12" s="210"/>
      <c r="Q12" s="210"/>
      <c r="R12" s="211"/>
      <c r="S12" s="3"/>
    </row>
    <row r="13" spans="1:19" ht="15.75" customHeight="1" x14ac:dyDescent="0.25">
      <c r="A13" s="3"/>
      <c r="B13" s="213" t="s">
        <v>7</v>
      </c>
      <c r="C13" s="214" t="s">
        <v>8</v>
      </c>
      <c r="D13" s="215" t="s">
        <v>18</v>
      </c>
      <c r="E13" s="216" t="s">
        <v>19</v>
      </c>
      <c r="F13" s="217" t="s">
        <v>17</v>
      </c>
      <c r="G13" s="218" t="s">
        <v>18</v>
      </c>
      <c r="H13" s="216" t="s">
        <v>19</v>
      </c>
      <c r="I13" s="219" t="s">
        <v>17</v>
      </c>
      <c r="J13" s="215" t="s">
        <v>18</v>
      </c>
      <c r="K13" s="216" t="s">
        <v>19</v>
      </c>
      <c r="L13" s="217" t="s">
        <v>17</v>
      </c>
      <c r="M13" s="220" t="s">
        <v>18</v>
      </c>
      <c r="N13" s="216" t="s">
        <v>19</v>
      </c>
      <c r="O13" s="217" t="s">
        <v>17</v>
      </c>
      <c r="P13" s="218" t="s">
        <v>18</v>
      </c>
      <c r="Q13" s="216" t="s">
        <v>19</v>
      </c>
      <c r="R13" s="217" t="s">
        <v>17</v>
      </c>
      <c r="S13" s="3"/>
    </row>
    <row r="14" spans="1:19" ht="15.75" thickBot="1" x14ac:dyDescent="0.3">
      <c r="A14" s="3"/>
      <c r="B14" s="221"/>
      <c r="C14" s="222"/>
      <c r="D14" s="223"/>
      <c r="E14" s="224"/>
      <c r="F14" s="225"/>
      <c r="G14" s="226"/>
      <c r="H14" s="224"/>
      <c r="I14" s="227"/>
      <c r="J14" s="223"/>
      <c r="K14" s="224"/>
      <c r="L14" s="225"/>
      <c r="M14" s="228"/>
      <c r="N14" s="224"/>
      <c r="O14" s="225"/>
      <c r="P14" s="226"/>
      <c r="Q14" s="224"/>
      <c r="R14" s="225"/>
      <c r="S14" s="3"/>
    </row>
    <row r="15" spans="1:19" x14ac:dyDescent="0.25">
      <c r="A15" s="3"/>
      <c r="B15" s="229" t="s">
        <v>20</v>
      </c>
      <c r="C15" s="230" t="s">
        <v>21</v>
      </c>
      <c r="D15" s="234">
        <v>38868619.600000001</v>
      </c>
      <c r="E15" s="232">
        <v>9739022</v>
      </c>
      <c r="F15" s="238">
        <f>D15+E15</f>
        <v>48607641.600000001</v>
      </c>
      <c r="G15" s="234">
        <f>'[7]NR 2026'!M15</f>
        <v>42000000</v>
      </c>
      <c r="H15" s="232">
        <v>9000000</v>
      </c>
      <c r="I15" s="235">
        <f t="shared" ref="I15:I23" si="0">G15+H15</f>
        <v>51000000</v>
      </c>
      <c r="J15" s="236">
        <v>43500000</v>
      </c>
      <c r="K15" s="237">
        <v>9500000</v>
      </c>
      <c r="L15" s="238">
        <f>J15+K15</f>
        <v>53000000</v>
      </c>
      <c r="M15" s="239">
        <v>39210000</v>
      </c>
      <c r="N15" s="232">
        <v>9000000</v>
      </c>
      <c r="O15" s="233">
        <f t="shared" ref="O15:O23" si="1">M15+N15</f>
        <v>48210000</v>
      </c>
      <c r="P15" s="234">
        <v>40000000</v>
      </c>
      <c r="Q15" s="232">
        <v>10000000</v>
      </c>
      <c r="R15" s="233">
        <f t="shared" ref="R15:R23" si="2">P15+Q15</f>
        <v>50000000</v>
      </c>
      <c r="S15" s="3"/>
    </row>
    <row r="16" spans="1:19" x14ac:dyDescent="0.25">
      <c r="A16" s="3"/>
      <c r="B16" s="240" t="s">
        <v>22</v>
      </c>
      <c r="C16" s="241" t="s">
        <v>23</v>
      </c>
      <c r="D16" s="247">
        <v>54300000</v>
      </c>
      <c r="E16" s="242"/>
      <c r="F16" s="238">
        <f t="shared" ref="F16:F23" si="3">D16+E16</f>
        <v>54300000</v>
      </c>
      <c r="G16" s="234">
        <f>'[7]NR 2026'!M16</f>
        <v>52000000</v>
      </c>
      <c r="H16" s="232"/>
      <c r="I16" s="235">
        <f t="shared" si="0"/>
        <v>52000000</v>
      </c>
      <c r="J16" s="243">
        <v>55000000</v>
      </c>
      <c r="K16" s="244"/>
      <c r="L16" s="245">
        <f t="shared" ref="L16:L23" si="4">J16+K16</f>
        <v>55000000</v>
      </c>
      <c r="M16" s="246">
        <v>60000000</v>
      </c>
      <c r="N16" s="242"/>
      <c r="O16" s="233">
        <f t="shared" si="1"/>
        <v>60000000</v>
      </c>
      <c r="P16" s="247">
        <v>62000000</v>
      </c>
      <c r="Q16" s="242"/>
      <c r="R16" s="233">
        <f t="shared" si="2"/>
        <v>62000000</v>
      </c>
      <c r="S16" s="3"/>
    </row>
    <row r="17" spans="1:19" x14ac:dyDescent="0.25">
      <c r="A17" s="3"/>
      <c r="B17" s="240" t="s">
        <v>24</v>
      </c>
      <c r="C17" s="248" t="s">
        <v>25</v>
      </c>
      <c r="D17" s="247">
        <v>1546350.6</v>
      </c>
      <c r="E17" s="249"/>
      <c r="F17" s="238">
        <f t="shared" si="3"/>
        <v>1546350.6</v>
      </c>
      <c r="G17" s="234">
        <f>'[7]NR 2026'!M17</f>
        <v>0</v>
      </c>
      <c r="H17" s="232"/>
      <c r="I17" s="235">
        <f t="shared" si="0"/>
        <v>0</v>
      </c>
      <c r="J17" s="243"/>
      <c r="K17" s="244"/>
      <c r="L17" s="245">
        <f t="shared" si="4"/>
        <v>0</v>
      </c>
      <c r="M17" s="246"/>
      <c r="N17" s="249"/>
      <c r="O17" s="233">
        <f t="shared" si="1"/>
        <v>0</v>
      </c>
      <c r="P17" s="247"/>
      <c r="Q17" s="249"/>
      <c r="R17" s="233">
        <f t="shared" si="2"/>
        <v>0</v>
      </c>
      <c r="S17" s="3"/>
    </row>
    <row r="18" spans="1:19" x14ac:dyDescent="0.25">
      <c r="A18" s="3"/>
      <c r="B18" s="240" t="s">
        <v>26</v>
      </c>
      <c r="C18" s="250" t="s">
        <v>27</v>
      </c>
      <c r="D18" s="247">
        <v>1239853.8999999999</v>
      </c>
      <c r="E18" s="232"/>
      <c r="F18" s="238">
        <f t="shared" si="3"/>
        <v>1239853.8999999999</v>
      </c>
      <c r="G18" s="234">
        <f>'[7]NR 2026'!M18</f>
        <v>1800000</v>
      </c>
      <c r="H18" s="232"/>
      <c r="I18" s="235">
        <f t="shared" si="0"/>
        <v>1800000</v>
      </c>
      <c r="J18" s="243">
        <v>1800000</v>
      </c>
      <c r="K18" s="244"/>
      <c r="L18" s="245">
        <f t="shared" si="4"/>
        <v>1800000</v>
      </c>
      <c r="M18" s="246">
        <v>2000000</v>
      </c>
      <c r="N18" s="232"/>
      <c r="O18" s="233">
        <f t="shared" si="1"/>
        <v>2000000</v>
      </c>
      <c r="P18" s="247">
        <v>1800000</v>
      </c>
      <c r="Q18" s="232"/>
      <c r="R18" s="233">
        <f t="shared" si="2"/>
        <v>1800000</v>
      </c>
      <c r="S18" s="3"/>
    </row>
    <row r="19" spans="1:19" x14ac:dyDescent="0.25">
      <c r="A19" s="3"/>
      <c r="B19" s="240" t="s">
        <v>28</v>
      </c>
      <c r="C19" s="251" t="s">
        <v>29</v>
      </c>
      <c r="D19" s="247"/>
      <c r="E19" s="232"/>
      <c r="F19" s="238">
        <f t="shared" si="3"/>
        <v>0</v>
      </c>
      <c r="G19" s="234">
        <f>'[7]NR 2026'!M19</f>
        <v>1200000</v>
      </c>
      <c r="H19" s="232"/>
      <c r="I19" s="235">
        <f t="shared" si="0"/>
        <v>1200000</v>
      </c>
      <c r="J19" s="243">
        <v>1100000</v>
      </c>
      <c r="K19" s="244"/>
      <c r="L19" s="245">
        <f t="shared" si="4"/>
        <v>1100000</v>
      </c>
      <c r="M19" s="246">
        <v>1500000</v>
      </c>
      <c r="N19" s="232"/>
      <c r="O19" s="233">
        <f t="shared" si="1"/>
        <v>1500000</v>
      </c>
      <c r="P19" s="247">
        <v>1500000</v>
      </c>
      <c r="Q19" s="232"/>
      <c r="R19" s="233">
        <f t="shared" si="2"/>
        <v>1500000</v>
      </c>
      <c r="S19" s="3"/>
    </row>
    <row r="20" spans="1:19" x14ac:dyDescent="0.25">
      <c r="A20" s="3"/>
      <c r="B20" s="240" t="s">
        <v>30</v>
      </c>
      <c r="C20" s="252" t="s">
        <v>31</v>
      </c>
      <c r="D20" s="247">
        <v>5141838.5</v>
      </c>
      <c r="E20" s="232">
        <v>1625880.6</v>
      </c>
      <c r="F20" s="238">
        <f t="shared" si="3"/>
        <v>6767719.0999999996</v>
      </c>
      <c r="G20" s="234">
        <f>'[7]NR 2026'!M20</f>
        <v>2000000</v>
      </c>
      <c r="H20" s="232"/>
      <c r="I20" s="235">
        <f t="shared" si="0"/>
        <v>2000000</v>
      </c>
      <c r="J20" s="243">
        <v>3500000</v>
      </c>
      <c r="K20" s="244"/>
      <c r="L20" s="245">
        <f t="shared" si="4"/>
        <v>3500000</v>
      </c>
      <c r="M20" s="246"/>
      <c r="N20" s="232"/>
      <c r="O20" s="233">
        <f t="shared" si="1"/>
        <v>0</v>
      </c>
      <c r="P20" s="247">
        <v>3500000</v>
      </c>
      <c r="Q20" s="232"/>
      <c r="R20" s="233">
        <f t="shared" si="2"/>
        <v>3500000</v>
      </c>
      <c r="S20" s="3"/>
    </row>
    <row r="21" spans="1:19" x14ac:dyDescent="0.25">
      <c r="A21" s="3"/>
      <c r="B21" s="240" t="s">
        <v>32</v>
      </c>
      <c r="C21" s="253" t="s">
        <v>33</v>
      </c>
      <c r="D21" s="247"/>
      <c r="E21" s="254"/>
      <c r="F21" s="238">
        <f t="shared" si="3"/>
        <v>0</v>
      </c>
      <c r="G21" s="234">
        <f>'[7]NR 2026'!M21</f>
        <v>3500000</v>
      </c>
      <c r="H21" s="232">
        <v>1500000</v>
      </c>
      <c r="I21" s="235">
        <f t="shared" si="0"/>
        <v>5000000</v>
      </c>
      <c r="J21" s="243">
        <v>4500000</v>
      </c>
      <c r="K21" s="244">
        <v>1500000</v>
      </c>
      <c r="L21" s="245">
        <f t="shared" si="4"/>
        <v>6000000</v>
      </c>
      <c r="M21" s="246">
        <v>4500000</v>
      </c>
      <c r="N21" s="254">
        <v>1700000</v>
      </c>
      <c r="O21" s="233">
        <f t="shared" si="1"/>
        <v>6200000</v>
      </c>
      <c r="P21" s="247">
        <v>4600000</v>
      </c>
      <c r="Q21" s="254">
        <v>2000000</v>
      </c>
      <c r="R21" s="233">
        <f t="shared" si="2"/>
        <v>6600000</v>
      </c>
      <c r="S21" s="3"/>
    </row>
    <row r="22" spans="1:19" x14ac:dyDescent="0.25">
      <c r="A22" s="3"/>
      <c r="B22" s="240" t="s">
        <v>34</v>
      </c>
      <c r="C22" s="253" t="s">
        <v>35</v>
      </c>
      <c r="D22" s="247"/>
      <c r="E22" s="254"/>
      <c r="F22" s="238">
        <f t="shared" si="3"/>
        <v>0</v>
      </c>
      <c r="G22" s="234">
        <f>'[7]NR 2026'!M22</f>
        <v>0</v>
      </c>
      <c r="H22" s="232"/>
      <c r="I22" s="235">
        <f t="shared" si="0"/>
        <v>0</v>
      </c>
      <c r="J22" s="243"/>
      <c r="K22" s="244"/>
      <c r="L22" s="245">
        <f t="shared" si="4"/>
        <v>0</v>
      </c>
      <c r="M22" s="246"/>
      <c r="N22" s="254"/>
      <c r="O22" s="233">
        <f t="shared" si="1"/>
        <v>0</v>
      </c>
      <c r="P22" s="247"/>
      <c r="Q22" s="254"/>
      <c r="R22" s="233">
        <f t="shared" si="2"/>
        <v>0</v>
      </c>
      <c r="S22" s="3"/>
    </row>
    <row r="23" spans="1:19" ht="15.75" thickBot="1" x14ac:dyDescent="0.3">
      <c r="A23" s="3"/>
      <c r="B23" s="255" t="s">
        <v>36</v>
      </c>
      <c r="C23" s="256" t="s">
        <v>37</v>
      </c>
      <c r="D23" s="261"/>
      <c r="E23" s="259"/>
      <c r="F23" s="238">
        <f t="shared" si="3"/>
        <v>0</v>
      </c>
      <c r="G23" s="234">
        <f>'[7]NR 2026'!M23</f>
        <v>0</v>
      </c>
      <c r="H23" s="232"/>
      <c r="I23" s="257">
        <f t="shared" si="0"/>
        <v>0</v>
      </c>
      <c r="J23" s="243"/>
      <c r="K23" s="244"/>
      <c r="L23" s="245">
        <f t="shared" si="4"/>
        <v>0</v>
      </c>
      <c r="M23" s="258"/>
      <c r="N23" s="259"/>
      <c r="O23" s="260">
        <f t="shared" si="1"/>
        <v>0</v>
      </c>
      <c r="P23" s="261"/>
      <c r="Q23" s="259"/>
      <c r="R23" s="260">
        <f t="shared" si="2"/>
        <v>0</v>
      </c>
      <c r="S23" s="3"/>
    </row>
    <row r="24" spans="1:19" ht="15.75" thickBot="1" x14ac:dyDescent="0.3">
      <c r="A24" s="3"/>
      <c r="B24" s="262" t="s">
        <v>38</v>
      </c>
      <c r="C24" s="263" t="s">
        <v>39</v>
      </c>
      <c r="D24" s="264">
        <f t="shared" ref="D24:R24" si="5">SUM(D15:D21)</f>
        <v>101096662.59999999</v>
      </c>
      <c r="E24" s="264">
        <f t="shared" si="5"/>
        <v>11364902.6</v>
      </c>
      <c r="F24" s="264">
        <f t="shared" si="5"/>
        <v>112461565.19999999</v>
      </c>
      <c r="G24" s="264">
        <f t="shared" si="5"/>
        <v>102500000</v>
      </c>
      <c r="H24" s="264">
        <f>SUM(H15:H21)</f>
        <v>10500000</v>
      </c>
      <c r="I24" s="265">
        <f t="shared" si="5"/>
        <v>113000000</v>
      </c>
      <c r="J24" s="266">
        <f t="shared" si="5"/>
        <v>109400000</v>
      </c>
      <c r="K24" s="266">
        <f t="shared" si="5"/>
        <v>11000000</v>
      </c>
      <c r="L24" s="266">
        <f t="shared" si="5"/>
        <v>120400000</v>
      </c>
      <c r="M24" s="267">
        <f>SUM(M15:M23)</f>
        <v>107210000</v>
      </c>
      <c r="N24" s="264">
        <f t="shared" si="5"/>
        <v>10700000</v>
      </c>
      <c r="O24" s="264">
        <f t="shared" si="5"/>
        <v>117910000</v>
      </c>
      <c r="P24" s="264">
        <f t="shared" si="5"/>
        <v>113400000</v>
      </c>
      <c r="Q24" s="264">
        <f t="shared" si="5"/>
        <v>12000000</v>
      </c>
      <c r="R24" s="264">
        <f t="shared" si="5"/>
        <v>125400000</v>
      </c>
      <c r="S24" s="3"/>
    </row>
    <row r="25" spans="1:19" ht="15.75" customHeight="1" thickBot="1" x14ac:dyDescent="0.3">
      <c r="A25" s="3"/>
      <c r="B25" s="268"/>
      <c r="C25" s="269" t="s">
        <v>40</v>
      </c>
      <c r="D25" s="270"/>
      <c r="E25" s="270"/>
      <c r="F25" s="271"/>
      <c r="G25" s="270"/>
      <c r="H25" s="270"/>
      <c r="I25" s="270"/>
      <c r="J25" s="272"/>
      <c r="K25" s="270"/>
      <c r="L25" s="271"/>
      <c r="M25" s="270"/>
      <c r="N25" s="270"/>
      <c r="O25" s="271"/>
      <c r="P25" s="270"/>
      <c r="Q25" s="270"/>
      <c r="R25" s="271"/>
      <c r="S25" s="3"/>
    </row>
    <row r="26" spans="1:19" x14ac:dyDescent="0.25">
      <c r="A26" s="3"/>
      <c r="B26" s="213" t="s">
        <v>7</v>
      </c>
      <c r="C26" s="214" t="s">
        <v>8</v>
      </c>
      <c r="D26" s="215" t="s">
        <v>41</v>
      </c>
      <c r="E26" s="273" t="s">
        <v>42</v>
      </c>
      <c r="F26" s="274" t="s">
        <v>43</v>
      </c>
      <c r="G26" s="218" t="s">
        <v>41</v>
      </c>
      <c r="H26" s="215" t="s">
        <v>42</v>
      </c>
      <c r="I26" s="275" t="s">
        <v>43</v>
      </c>
      <c r="J26" s="215" t="s">
        <v>41</v>
      </c>
      <c r="K26" s="273" t="s">
        <v>42</v>
      </c>
      <c r="L26" s="274" t="s">
        <v>43</v>
      </c>
      <c r="M26" s="220" t="s">
        <v>41</v>
      </c>
      <c r="N26" s="273" t="s">
        <v>42</v>
      </c>
      <c r="O26" s="274" t="s">
        <v>43</v>
      </c>
      <c r="P26" s="218" t="s">
        <v>41</v>
      </c>
      <c r="Q26" s="273" t="s">
        <v>42</v>
      </c>
      <c r="R26" s="274" t="s">
        <v>43</v>
      </c>
      <c r="S26" s="3"/>
    </row>
    <row r="27" spans="1:19" ht="15.75" thickBot="1" x14ac:dyDescent="0.3">
      <c r="A27" s="3"/>
      <c r="B27" s="221"/>
      <c r="C27" s="222"/>
      <c r="D27" s="223"/>
      <c r="E27" s="276"/>
      <c r="F27" s="277"/>
      <c r="G27" s="226"/>
      <c r="H27" s="223"/>
      <c r="I27" s="278"/>
      <c r="J27" s="223"/>
      <c r="K27" s="276"/>
      <c r="L27" s="277"/>
      <c r="M27" s="228"/>
      <c r="N27" s="276"/>
      <c r="O27" s="277"/>
      <c r="P27" s="226"/>
      <c r="Q27" s="276"/>
      <c r="R27" s="277"/>
      <c r="S27" s="3"/>
    </row>
    <row r="28" spans="1:19" x14ac:dyDescent="0.25">
      <c r="A28" s="3"/>
      <c r="B28" s="229" t="s">
        <v>44</v>
      </c>
      <c r="C28" s="230" t="s">
        <v>45</v>
      </c>
      <c r="D28" s="234">
        <v>7056689.7999999998</v>
      </c>
      <c r="E28" s="232">
        <v>89439.4</v>
      </c>
      <c r="F28" s="238">
        <f t="shared" ref="F28:F38" si="6">D28+E28</f>
        <v>7146129.2000000002</v>
      </c>
      <c r="G28" s="234">
        <v>7800000</v>
      </c>
      <c r="H28" s="232">
        <f>'[7]NR 2026'!N28</f>
        <v>200000</v>
      </c>
      <c r="I28" s="235">
        <f t="shared" ref="I28:I38" si="7">G28+H28</f>
        <v>8000000</v>
      </c>
      <c r="J28" s="236">
        <v>8800000</v>
      </c>
      <c r="K28" s="237">
        <v>200000</v>
      </c>
      <c r="L28" s="238">
        <f t="shared" ref="L28:L38" si="8">J28+K28</f>
        <v>9000000</v>
      </c>
      <c r="M28" s="279">
        <v>7800000</v>
      </c>
      <c r="N28" s="279">
        <v>200000</v>
      </c>
      <c r="O28" s="233">
        <f t="shared" ref="O28:O38" si="9">M28+N28</f>
        <v>8000000</v>
      </c>
      <c r="P28" s="279">
        <v>8500000</v>
      </c>
      <c r="Q28" s="279">
        <v>250000</v>
      </c>
      <c r="R28" s="233">
        <f t="shared" ref="R28:R38" si="10">P28+Q28</f>
        <v>8750000</v>
      </c>
      <c r="S28" s="3"/>
    </row>
    <row r="29" spans="1:19" x14ac:dyDescent="0.25">
      <c r="A29" s="3"/>
      <c r="B29" s="240" t="s">
        <v>46</v>
      </c>
      <c r="C29" s="253" t="s">
        <v>47</v>
      </c>
      <c r="D29" s="234">
        <v>11797919</v>
      </c>
      <c r="E29" s="242">
        <v>3659213.9</v>
      </c>
      <c r="F29" s="238">
        <f t="shared" si="6"/>
        <v>15457132.9</v>
      </c>
      <c r="G29" s="234">
        <v>10600000</v>
      </c>
      <c r="H29" s="232">
        <f>'[7]NR 2026'!N29</f>
        <v>700000</v>
      </c>
      <c r="I29" s="235">
        <f t="shared" si="7"/>
        <v>11300000</v>
      </c>
      <c r="J29" s="243">
        <v>13391000</v>
      </c>
      <c r="K29" s="280">
        <v>800000</v>
      </c>
      <c r="L29" s="245">
        <f t="shared" si="8"/>
        <v>14191000</v>
      </c>
      <c r="M29" s="281">
        <v>10635000</v>
      </c>
      <c r="N29" s="282">
        <v>800000</v>
      </c>
      <c r="O29" s="233">
        <f t="shared" si="9"/>
        <v>11435000</v>
      </c>
      <c r="P29" s="281">
        <v>12000000</v>
      </c>
      <c r="Q29" s="282">
        <v>850000</v>
      </c>
      <c r="R29" s="233">
        <f t="shared" si="10"/>
        <v>12850000</v>
      </c>
      <c r="S29" s="3"/>
    </row>
    <row r="30" spans="1:19" x14ac:dyDescent="0.25">
      <c r="A30" s="3"/>
      <c r="B30" s="240" t="s">
        <v>48</v>
      </c>
      <c r="C30" s="253" t="s">
        <v>49</v>
      </c>
      <c r="D30" s="234">
        <v>6398957.4000000004</v>
      </c>
      <c r="E30" s="242">
        <v>378122.7</v>
      </c>
      <c r="F30" s="238">
        <f t="shared" si="6"/>
        <v>6777080.1000000006</v>
      </c>
      <c r="G30" s="234">
        <v>6100000</v>
      </c>
      <c r="H30" s="232">
        <f>'[7]NR 2026'!N30</f>
        <v>200000</v>
      </c>
      <c r="I30" s="235">
        <f t="shared" si="7"/>
        <v>6300000</v>
      </c>
      <c r="J30" s="243">
        <v>5482000</v>
      </c>
      <c r="K30" s="280">
        <v>200000</v>
      </c>
      <c r="L30" s="245">
        <f t="shared" si="8"/>
        <v>5682000</v>
      </c>
      <c r="M30" s="281">
        <v>5500000</v>
      </c>
      <c r="N30" s="282">
        <v>200000</v>
      </c>
      <c r="O30" s="233">
        <f t="shared" si="9"/>
        <v>5700000</v>
      </c>
      <c r="P30" s="281">
        <v>6000000</v>
      </c>
      <c r="Q30" s="282">
        <v>270000</v>
      </c>
      <c r="R30" s="233">
        <f t="shared" si="10"/>
        <v>6270000</v>
      </c>
      <c r="S30" s="3"/>
    </row>
    <row r="31" spans="1:19" x14ac:dyDescent="0.25">
      <c r="A31" s="3"/>
      <c r="B31" s="240" t="s">
        <v>50</v>
      </c>
      <c r="C31" s="253" t="s">
        <v>51</v>
      </c>
      <c r="D31" s="234">
        <v>13454188.699999999</v>
      </c>
      <c r="E31" s="232">
        <v>208950.9</v>
      </c>
      <c r="F31" s="238">
        <f t="shared" si="6"/>
        <v>13663139.6</v>
      </c>
      <c r="G31" s="234">
        <v>13150000</v>
      </c>
      <c r="H31" s="232">
        <f>'[7]NR 2026'!N31</f>
        <v>250000</v>
      </c>
      <c r="I31" s="235">
        <f t="shared" si="7"/>
        <v>13400000</v>
      </c>
      <c r="J31" s="243">
        <v>12000000</v>
      </c>
      <c r="K31" s="244">
        <v>400000</v>
      </c>
      <c r="L31" s="245">
        <f t="shared" si="8"/>
        <v>12400000</v>
      </c>
      <c r="M31" s="281">
        <v>12000000</v>
      </c>
      <c r="N31" s="281">
        <v>400000</v>
      </c>
      <c r="O31" s="233">
        <f t="shared" si="9"/>
        <v>12400000</v>
      </c>
      <c r="P31" s="281">
        <v>12600000</v>
      </c>
      <c r="Q31" s="281">
        <v>450000</v>
      </c>
      <c r="R31" s="233">
        <f t="shared" si="10"/>
        <v>13050000</v>
      </c>
      <c r="S31" s="3"/>
    </row>
    <row r="32" spans="1:19" x14ac:dyDescent="0.25">
      <c r="A32" s="3"/>
      <c r="B32" s="240" t="s">
        <v>52</v>
      </c>
      <c r="C32" s="253" t="s">
        <v>53</v>
      </c>
      <c r="D32" s="234">
        <v>37922794.799999997</v>
      </c>
      <c r="E32" s="232">
        <v>2797167.5</v>
      </c>
      <c r="F32" s="238">
        <f t="shared" si="6"/>
        <v>40719962.299999997</v>
      </c>
      <c r="G32" s="234">
        <v>39770000</v>
      </c>
      <c r="H32" s="232">
        <f>'[7]NR 2026'!N32</f>
        <v>3030000</v>
      </c>
      <c r="I32" s="235">
        <f t="shared" si="7"/>
        <v>42800000</v>
      </c>
      <c r="J32" s="243">
        <v>40943000</v>
      </c>
      <c r="K32" s="244">
        <v>3157000</v>
      </c>
      <c r="L32" s="245">
        <f t="shared" si="8"/>
        <v>44100000</v>
      </c>
      <c r="M32" s="281">
        <v>44830000</v>
      </c>
      <c r="N32" s="281">
        <v>3160000</v>
      </c>
      <c r="O32" s="233">
        <f t="shared" si="9"/>
        <v>47990000</v>
      </c>
      <c r="P32" s="281">
        <v>46000000</v>
      </c>
      <c r="Q32" s="281">
        <v>3200000</v>
      </c>
      <c r="R32" s="233">
        <f t="shared" si="10"/>
        <v>49200000</v>
      </c>
      <c r="S32" s="3"/>
    </row>
    <row r="33" spans="1:19" x14ac:dyDescent="0.25">
      <c r="A33" s="3"/>
      <c r="B33" s="240" t="s">
        <v>54</v>
      </c>
      <c r="C33" s="251" t="s">
        <v>55</v>
      </c>
      <c r="D33" s="234">
        <v>36034269.600000001</v>
      </c>
      <c r="E33" s="232">
        <v>2656925.4</v>
      </c>
      <c r="F33" s="238">
        <f t="shared" si="6"/>
        <v>38691195</v>
      </c>
      <c r="G33" s="234">
        <v>35270000</v>
      </c>
      <c r="H33" s="232">
        <f>'[7]NR 2026'!N33</f>
        <v>2870000</v>
      </c>
      <c r="I33" s="235">
        <f t="shared" si="7"/>
        <v>38140000</v>
      </c>
      <c r="J33" s="243">
        <v>36758000</v>
      </c>
      <c r="K33" s="244">
        <v>2842000</v>
      </c>
      <c r="L33" s="245">
        <f t="shared" si="8"/>
        <v>39600000</v>
      </c>
      <c r="M33" s="281">
        <v>40400000</v>
      </c>
      <c r="N33" s="281">
        <v>3000000</v>
      </c>
      <c r="O33" s="233">
        <f t="shared" si="9"/>
        <v>43400000</v>
      </c>
      <c r="P33" s="281">
        <v>41400000</v>
      </c>
      <c r="Q33" s="281">
        <v>3130000</v>
      </c>
      <c r="R33" s="233">
        <f t="shared" si="10"/>
        <v>44530000</v>
      </c>
      <c r="S33" s="3"/>
    </row>
    <row r="34" spans="1:19" x14ac:dyDescent="0.25">
      <c r="A34" s="3"/>
      <c r="B34" s="240" t="s">
        <v>56</v>
      </c>
      <c r="C34" s="283" t="s">
        <v>57</v>
      </c>
      <c r="D34" s="234">
        <v>1888525.2</v>
      </c>
      <c r="E34" s="232">
        <v>140242.1</v>
      </c>
      <c r="F34" s="238">
        <f t="shared" si="6"/>
        <v>2028767.3</v>
      </c>
      <c r="G34" s="234">
        <v>4500000</v>
      </c>
      <c r="H34" s="232">
        <f>'[7]NR 2026'!N34</f>
        <v>160000</v>
      </c>
      <c r="I34" s="235">
        <f t="shared" si="7"/>
        <v>4660000</v>
      </c>
      <c r="J34" s="243">
        <v>4185000</v>
      </c>
      <c r="K34" s="244">
        <v>315000</v>
      </c>
      <c r="L34" s="245">
        <f t="shared" si="8"/>
        <v>4500000</v>
      </c>
      <c r="M34" s="281">
        <v>4430000</v>
      </c>
      <c r="N34" s="281">
        <v>160000</v>
      </c>
      <c r="O34" s="233">
        <f t="shared" si="9"/>
        <v>4590000</v>
      </c>
      <c r="P34" s="281">
        <v>4700000</v>
      </c>
      <c r="Q34" s="281">
        <v>170000</v>
      </c>
      <c r="R34" s="233">
        <f t="shared" si="10"/>
        <v>4870000</v>
      </c>
      <c r="S34" s="3"/>
    </row>
    <row r="35" spans="1:19" x14ac:dyDescent="0.25">
      <c r="A35" s="3"/>
      <c r="B35" s="240" t="s">
        <v>58</v>
      </c>
      <c r="C35" s="253" t="s">
        <v>59</v>
      </c>
      <c r="D35" s="234">
        <v>11501823.800000001</v>
      </c>
      <c r="E35" s="232">
        <v>856754.2</v>
      </c>
      <c r="F35" s="238">
        <f t="shared" si="6"/>
        <v>12358578</v>
      </c>
      <c r="G35" s="234">
        <v>12364380</v>
      </c>
      <c r="H35" s="232">
        <f>'[7]NR 2026'!N35</f>
        <v>975620</v>
      </c>
      <c r="I35" s="235">
        <f t="shared" si="7"/>
        <v>13340000</v>
      </c>
      <c r="J35" s="243">
        <v>13920000</v>
      </c>
      <c r="K35" s="244">
        <v>1074000</v>
      </c>
      <c r="L35" s="245">
        <f t="shared" si="8"/>
        <v>14994000</v>
      </c>
      <c r="M35" s="281">
        <v>14000000</v>
      </c>
      <c r="N35" s="281">
        <v>1015000</v>
      </c>
      <c r="O35" s="233">
        <f t="shared" si="9"/>
        <v>15015000</v>
      </c>
      <c r="P35" s="281">
        <v>16100000</v>
      </c>
      <c r="Q35" s="281">
        <v>1095500</v>
      </c>
      <c r="R35" s="233">
        <f t="shared" si="10"/>
        <v>17195500</v>
      </c>
      <c r="S35" s="3"/>
    </row>
    <row r="36" spans="1:19" x14ac:dyDescent="0.25">
      <c r="A36" s="3"/>
      <c r="B36" s="240" t="s">
        <v>60</v>
      </c>
      <c r="C36" s="253" t="s">
        <v>61</v>
      </c>
      <c r="D36" s="234">
        <v>42990.5</v>
      </c>
      <c r="E36" s="232">
        <v>6119.2</v>
      </c>
      <c r="F36" s="238">
        <f t="shared" si="6"/>
        <v>49109.7</v>
      </c>
      <c r="G36" s="234">
        <v>50000</v>
      </c>
      <c r="H36" s="232">
        <f>'[7]NR 2026'!N36</f>
        <v>0</v>
      </c>
      <c r="I36" s="235">
        <f t="shared" si="7"/>
        <v>50000</v>
      </c>
      <c r="J36" s="243">
        <v>45000</v>
      </c>
      <c r="K36" s="244">
        <v>0</v>
      </c>
      <c r="L36" s="245">
        <f t="shared" si="8"/>
        <v>45000</v>
      </c>
      <c r="M36" s="281">
        <v>50000</v>
      </c>
      <c r="N36" s="281"/>
      <c r="O36" s="233">
        <f t="shared" si="9"/>
        <v>50000</v>
      </c>
      <c r="P36" s="281">
        <v>50000</v>
      </c>
      <c r="Q36" s="281"/>
      <c r="R36" s="233">
        <f t="shared" si="10"/>
        <v>50000</v>
      </c>
      <c r="S36" s="3"/>
    </row>
    <row r="37" spans="1:19" x14ac:dyDescent="0.25">
      <c r="A37" s="3"/>
      <c r="B37" s="240" t="s">
        <v>62</v>
      </c>
      <c r="C37" s="253" t="s">
        <v>63</v>
      </c>
      <c r="D37" s="234">
        <v>8649579.1999999993</v>
      </c>
      <c r="E37" s="232">
        <v>1645057.5</v>
      </c>
      <c r="F37" s="238">
        <f t="shared" si="6"/>
        <v>10294636.699999999</v>
      </c>
      <c r="G37" s="234">
        <v>8500000</v>
      </c>
      <c r="H37" s="232">
        <f>'[7]NR 2026'!N37</f>
        <v>1700000</v>
      </c>
      <c r="I37" s="235">
        <f t="shared" si="7"/>
        <v>10200000</v>
      </c>
      <c r="J37" s="243">
        <v>11042000</v>
      </c>
      <c r="K37" s="244">
        <v>1446000</v>
      </c>
      <c r="L37" s="245">
        <f t="shared" si="8"/>
        <v>12488000</v>
      </c>
      <c r="M37" s="281">
        <v>8500000</v>
      </c>
      <c r="N37" s="281">
        <v>1700000</v>
      </c>
      <c r="O37" s="233">
        <f t="shared" si="9"/>
        <v>10200000</v>
      </c>
      <c r="P37" s="281">
        <v>8700000</v>
      </c>
      <c r="Q37" s="281">
        <v>1984500</v>
      </c>
      <c r="R37" s="233">
        <f t="shared" si="10"/>
        <v>10684500</v>
      </c>
      <c r="S37" s="3"/>
    </row>
    <row r="38" spans="1:19" ht="15.75" thickBot="1" x14ac:dyDescent="0.3">
      <c r="A38" s="3"/>
      <c r="B38" s="374" t="s">
        <v>64</v>
      </c>
      <c r="C38" s="284" t="s">
        <v>65</v>
      </c>
      <c r="D38" s="234">
        <v>3199668</v>
      </c>
      <c r="E38" s="232">
        <v>193875</v>
      </c>
      <c r="F38" s="238">
        <f t="shared" si="6"/>
        <v>3393543</v>
      </c>
      <c r="G38" s="234">
        <v>4578000</v>
      </c>
      <c r="H38" s="232">
        <f>'[7]NR 2026'!N38</f>
        <v>3032000</v>
      </c>
      <c r="I38" s="257">
        <f t="shared" si="7"/>
        <v>7610000</v>
      </c>
      <c r="J38" s="243">
        <v>4400000</v>
      </c>
      <c r="K38" s="244">
        <v>3100000</v>
      </c>
      <c r="L38" s="245">
        <f t="shared" si="8"/>
        <v>7500000</v>
      </c>
      <c r="M38" s="285">
        <v>4088000</v>
      </c>
      <c r="N38" s="285">
        <v>3032000</v>
      </c>
      <c r="O38" s="260">
        <f t="shared" si="9"/>
        <v>7120000</v>
      </c>
      <c r="P38" s="285">
        <v>4250000</v>
      </c>
      <c r="Q38" s="285">
        <v>3100000</v>
      </c>
      <c r="R38" s="260">
        <f t="shared" si="10"/>
        <v>7350000</v>
      </c>
      <c r="S38" s="3"/>
    </row>
    <row r="39" spans="1:19" ht="15.75" thickBot="1" x14ac:dyDescent="0.3">
      <c r="A39" s="3"/>
      <c r="B39" s="262" t="s">
        <v>66</v>
      </c>
      <c r="C39" s="286" t="s">
        <v>67</v>
      </c>
      <c r="D39" s="287">
        <f>SUM(D28:D32)+SUM(D35:D38)</f>
        <v>100024611.2</v>
      </c>
      <c r="E39" s="287">
        <f>SUM(E28:E32)+SUM(E35:E38)</f>
        <v>9834700.3000000007</v>
      </c>
      <c r="F39" s="288">
        <f>SUM(F35:F38)+SUM(F28:F32)</f>
        <v>109859311.5</v>
      </c>
      <c r="G39" s="287">
        <f>SUM(G28:G32)+SUM(G35:G38)</f>
        <v>102912380</v>
      </c>
      <c r="H39" s="287">
        <f>SUM(H28:H32)+SUM(H35:H38)</f>
        <v>10087620</v>
      </c>
      <c r="I39" s="289">
        <f>SUM(I35:I38)+SUM(I28:I32)</f>
        <v>113000000</v>
      </c>
      <c r="J39" s="289">
        <f t="shared" ref="J39:K39" si="11">SUM(J35:J38)+SUM(J28:J32)</f>
        <v>110023000</v>
      </c>
      <c r="K39" s="289">
        <f t="shared" si="11"/>
        <v>10377000</v>
      </c>
      <c r="L39" s="290">
        <f>SUM(L35:L38)+SUM(L28:L32)</f>
        <v>120400000</v>
      </c>
      <c r="M39" s="287">
        <f>SUM(M28:M32)+SUM(M35:M38)</f>
        <v>107403000</v>
      </c>
      <c r="N39" s="287">
        <f>SUM(N28:N32)+SUM(N35:N38)</f>
        <v>10507000</v>
      </c>
      <c r="O39" s="288">
        <f>SUM(O35:O38)+SUM(O28:O32)</f>
        <v>117910000</v>
      </c>
      <c r="P39" s="287">
        <f>SUM(P28:P32)+SUM(P35:P38)</f>
        <v>114200000</v>
      </c>
      <c r="Q39" s="287">
        <f>SUM(Q28:Q32)+SUM(Q35:Q38)</f>
        <v>11200000</v>
      </c>
      <c r="R39" s="288">
        <f>SUM(R35:R38)+SUM(R28:R32)</f>
        <v>125400000</v>
      </c>
      <c r="S39" s="3"/>
    </row>
    <row r="40" spans="1:19" ht="19.5" thickBot="1" x14ac:dyDescent="0.35">
      <c r="A40" s="3"/>
      <c r="B40" s="292" t="s">
        <v>68</v>
      </c>
      <c r="C40" s="293" t="s">
        <v>69</v>
      </c>
      <c r="D40" s="294">
        <f t="shared" ref="D40:R40" si="12">D24-D39</f>
        <v>1072051.3999999911</v>
      </c>
      <c r="E40" s="294">
        <f t="shared" si="12"/>
        <v>1530202.2999999989</v>
      </c>
      <c r="F40" s="295">
        <f t="shared" si="12"/>
        <v>2602253.6999999881</v>
      </c>
      <c r="G40" s="296">
        <f t="shared" si="12"/>
        <v>-412380</v>
      </c>
      <c r="H40" s="296">
        <f t="shared" si="12"/>
        <v>412380</v>
      </c>
      <c r="I40" s="297">
        <f t="shared" si="12"/>
        <v>0</v>
      </c>
      <c r="J40" s="294">
        <f t="shared" si="12"/>
        <v>-623000</v>
      </c>
      <c r="K40" s="294">
        <f t="shared" si="12"/>
        <v>623000</v>
      </c>
      <c r="L40" s="295">
        <f t="shared" si="12"/>
        <v>0</v>
      </c>
      <c r="M40" s="298">
        <f t="shared" si="12"/>
        <v>-193000</v>
      </c>
      <c r="N40" s="294">
        <f t="shared" si="12"/>
        <v>193000</v>
      </c>
      <c r="O40" s="295">
        <f t="shared" si="12"/>
        <v>0</v>
      </c>
      <c r="P40" s="294">
        <f t="shared" si="12"/>
        <v>-800000</v>
      </c>
      <c r="Q40" s="294">
        <f t="shared" si="12"/>
        <v>800000</v>
      </c>
      <c r="R40" s="295">
        <f t="shared" si="12"/>
        <v>0</v>
      </c>
      <c r="S40" s="3"/>
    </row>
    <row r="41" spans="1:19" ht="15.75" thickBot="1" x14ac:dyDescent="0.3">
      <c r="A41" s="3"/>
      <c r="B41" s="299" t="s">
        <v>70</v>
      </c>
      <c r="C41" s="300" t="s">
        <v>71</v>
      </c>
      <c r="D41" s="301"/>
      <c r="E41" s="302"/>
      <c r="F41" s="303">
        <f>F40-D16</f>
        <v>-51697746.300000012</v>
      </c>
      <c r="G41" s="301"/>
      <c r="H41" s="304"/>
      <c r="I41" s="305">
        <f>I40-G16</f>
        <v>-52000000</v>
      </c>
      <c r="J41" s="306"/>
      <c r="K41" s="304"/>
      <c r="L41" s="303">
        <f>L40-J16</f>
        <v>-55000000</v>
      </c>
      <c r="M41" s="307"/>
      <c r="N41" s="304"/>
      <c r="O41" s="303">
        <f>O40-M16</f>
        <v>-60000000</v>
      </c>
      <c r="P41" s="301"/>
      <c r="Q41" s="304"/>
      <c r="R41" s="303">
        <f>R40-P16</f>
        <v>-62000000</v>
      </c>
      <c r="S41" s="3"/>
    </row>
    <row r="42" spans="1:19" ht="8.25" customHeight="1" thickBot="1" x14ac:dyDescent="0.3">
      <c r="A42" s="3"/>
      <c r="B42" s="308"/>
      <c r="C42" s="309"/>
      <c r="D42" s="3"/>
      <c r="E42" s="310"/>
      <c r="F42" s="310"/>
      <c r="G42" s="3"/>
      <c r="H42" s="310"/>
      <c r="I42" s="310"/>
      <c r="J42" s="310"/>
      <c r="K42" s="310"/>
      <c r="L42" s="3"/>
      <c r="M42" s="3"/>
      <c r="N42" s="3"/>
      <c r="O42" s="3"/>
      <c r="P42" s="3"/>
      <c r="Q42" s="3"/>
      <c r="R42" s="3"/>
      <c r="S42" s="3"/>
    </row>
    <row r="43" spans="1:19" ht="15.75" customHeight="1" x14ac:dyDescent="0.25">
      <c r="A43" s="3"/>
      <c r="B43" s="308"/>
      <c r="C43" s="311" t="s">
        <v>72</v>
      </c>
      <c r="D43" s="312" t="s">
        <v>73</v>
      </c>
      <c r="E43" s="310"/>
      <c r="F43" s="313"/>
      <c r="G43" s="312" t="s">
        <v>74</v>
      </c>
      <c r="H43" s="310"/>
      <c r="I43" s="310"/>
      <c r="J43" s="312" t="s">
        <v>75</v>
      </c>
      <c r="K43" s="310"/>
      <c r="L43" s="310"/>
      <c r="M43" s="312" t="s">
        <v>76</v>
      </c>
      <c r="N43" s="3"/>
      <c r="O43" s="3"/>
      <c r="P43" s="312" t="s">
        <v>76</v>
      </c>
      <c r="Q43" s="3"/>
      <c r="R43" s="3"/>
      <c r="S43" s="3"/>
    </row>
    <row r="44" spans="1:19" ht="15.75" thickBot="1" x14ac:dyDescent="0.3">
      <c r="A44" s="3"/>
      <c r="B44" s="308"/>
      <c r="C44" s="314"/>
      <c r="D44" s="315">
        <v>0</v>
      </c>
      <c r="E44" s="310"/>
      <c r="F44" s="313"/>
      <c r="G44" s="315">
        <v>0</v>
      </c>
      <c r="H44" s="316"/>
      <c r="I44" s="316"/>
      <c r="J44" s="315">
        <v>0</v>
      </c>
      <c r="K44" s="316"/>
      <c r="L44" s="316"/>
      <c r="M44" s="315">
        <v>0</v>
      </c>
      <c r="N44" s="3"/>
      <c r="O44" s="3"/>
      <c r="P44" s="315">
        <v>0</v>
      </c>
      <c r="Q44" s="3"/>
      <c r="R44" s="3"/>
      <c r="S44" s="3"/>
    </row>
    <row r="45" spans="1:19" ht="8.25" customHeight="1" thickBot="1" x14ac:dyDescent="0.3">
      <c r="A45" s="3"/>
      <c r="B45" s="308"/>
      <c r="C45" s="309"/>
      <c r="D45" s="310"/>
      <c r="E45" s="310"/>
      <c r="F45" s="313"/>
      <c r="G45" s="310"/>
      <c r="H45" s="310"/>
      <c r="I45" s="313"/>
      <c r="J45" s="313"/>
      <c r="K45" s="313"/>
      <c r="L45" s="3"/>
      <c r="M45" s="3"/>
      <c r="N45" s="3"/>
      <c r="O45" s="3"/>
      <c r="P45" s="3"/>
      <c r="Q45" s="3"/>
      <c r="R45" s="3"/>
      <c r="S45" s="3"/>
    </row>
    <row r="46" spans="1:19" ht="37.5" customHeight="1" thickBot="1" x14ac:dyDescent="0.3">
      <c r="A46" s="3"/>
      <c r="B46" s="308"/>
      <c r="C46" s="311" t="s">
        <v>77</v>
      </c>
      <c r="D46" s="145" t="s">
        <v>78</v>
      </c>
      <c r="E46" s="317" t="s">
        <v>79</v>
      </c>
      <c r="F46" s="313"/>
      <c r="G46" s="145" t="s">
        <v>78</v>
      </c>
      <c r="H46" s="317" t="s">
        <v>79</v>
      </c>
      <c r="I46" s="3"/>
      <c r="J46" s="145" t="s">
        <v>78</v>
      </c>
      <c r="K46" s="317" t="s">
        <v>79</v>
      </c>
      <c r="L46" s="318"/>
      <c r="M46" s="145" t="s">
        <v>78</v>
      </c>
      <c r="N46" s="317" t="s">
        <v>79</v>
      </c>
      <c r="O46" s="3"/>
      <c r="P46" s="145" t="s">
        <v>78</v>
      </c>
      <c r="Q46" s="317" t="s">
        <v>79</v>
      </c>
      <c r="R46" s="3"/>
      <c r="S46" s="3"/>
    </row>
    <row r="47" spans="1:19" ht="15.75" thickBot="1" x14ac:dyDescent="0.3">
      <c r="A47" s="3"/>
      <c r="B47" s="319"/>
      <c r="C47" s="320"/>
      <c r="D47" s="321">
        <v>10000000</v>
      </c>
      <c r="E47" s="322">
        <v>0</v>
      </c>
      <c r="F47" s="313"/>
      <c r="G47" s="321">
        <v>0</v>
      </c>
      <c r="H47" s="322">
        <v>0</v>
      </c>
      <c r="I47" s="3"/>
      <c r="J47" s="321">
        <v>0</v>
      </c>
      <c r="K47" s="322">
        <v>0</v>
      </c>
      <c r="L47" s="316"/>
      <c r="M47" s="321">
        <v>10000000</v>
      </c>
      <c r="N47" s="322">
        <v>0</v>
      </c>
      <c r="O47" s="3"/>
      <c r="P47" s="321">
        <v>10000000</v>
      </c>
      <c r="Q47" s="322">
        <v>0</v>
      </c>
      <c r="R47" s="3"/>
      <c r="S47" s="3"/>
    </row>
    <row r="48" spans="1:19" x14ac:dyDescent="0.25">
      <c r="A48" s="3"/>
      <c r="B48" s="319"/>
      <c r="C48" s="309"/>
      <c r="D48" s="310"/>
      <c r="E48" s="310"/>
      <c r="F48" s="313"/>
      <c r="G48" s="310"/>
      <c r="H48" s="310"/>
      <c r="I48" s="313"/>
      <c r="J48" s="313"/>
      <c r="K48" s="313"/>
      <c r="L48" s="3"/>
      <c r="M48" s="3"/>
      <c r="N48" s="3"/>
      <c r="O48" s="3"/>
      <c r="P48" s="3"/>
      <c r="Q48" s="3"/>
      <c r="R48" s="3"/>
      <c r="S48" s="3"/>
    </row>
    <row r="49" spans="1:19" x14ac:dyDescent="0.25">
      <c r="A49" s="3"/>
      <c r="B49" s="319"/>
      <c r="C49" s="323" t="s">
        <v>80</v>
      </c>
      <c r="D49" s="324" t="s">
        <v>81</v>
      </c>
      <c r="E49" s="310"/>
      <c r="F49" s="3"/>
      <c r="G49" s="324" t="s">
        <v>82</v>
      </c>
      <c r="H49" s="3"/>
      <c r="I49" s="3"/>
      <c r="J49" s="324" t="s">
        <v>83</v>
      </c>
      <c r="K49" s="3"/>
      <c r="L49" s="325"/>
      <c r="M49" s="324" t="s">
        <v>84</v>
      </c>
      <c r="N49" s="325"/>
      <c r="O49" s="325"/>
      <c r="P49" s="324" t="s">
        <v>85</v>
      </c>
      <c r="Q49" s="3"/>
      <c r="R49" s="3"/>
      <c r="S49" s="3"/>
    </row>
    <row r="50" spans="1:19" x14ac:dyDescent="0.25">
      <c r="A50" s="3"/>
      <c r="B50" s="319"/>
      <c r="C50" s="326" t="s">
        <v>86</v>
      </c>
      <c r="D50" s="327">
        <f>D51+D52+D53+D54</f>
        <v>43649614.809999995</v>
      </c>
      <c r="E50" s="310"/>
      <c r="F50" s="3"/>
      <c r="G50" s="327">
        <f>G51+G52+G53+G54</f>
        <v>31816400</v>
      </c>
      <c r="H50" s="3"/>
      <c r="I50" s="3"/>
      <c r="J50" s="327">
        <f>J51+J52+J53+J54</f>
        <v>60440897.299999997</v>
      </c>
      <c r="K50" s="3"/>
      <c r="L50" s="328"/>
      <c r="M50" s="327">
        <f>M51+M52+M53+M54</f>
        <v>48090000</v>
      </c>
      <c r="N50" s="328"/>
      <c r="O50" s="328"/>
      <c r="P50" s="327">
        <f>P52+P53+P54</f>
        <v>46040000</v>
      </c>
      <c r="Q50" s="3"/>
      <c r="R50" s="3"/>
      <c r="S50" s="3"/>
    </row>
    <row r="51" spans="1:19" x14ac:dyDescent="0.25">
      <c r="A51" s="3"/>
      <c r="B51" s="319"/>
      <c r="C51" s="326" t="s">
        <v>87</v>
      </c>
      <c r="D51" s="327">
        <v>6963117.5</v>
      </c>
      <c r="E51" s="310"/>
      <c r="F51" s="3"/>
      <c r="G51" s="327">
        <v>5350000</v>
      </c>
      <c r="H51" s="3"/>
      <c r="I51" s="3"/>
      <c r="J51" s="327">
        <v>8166600</v>
      </c>
      <c r="K51" s="3"/>
      <c r="L51" s="328"/>
      <c r="M51" s="327">
        <v>2050000</v>
      </c>
      <c r="N51" s="328"/>
      <c r="O51" s="328"/>
      <c r="P51" s="327">
        <v>2000000</v>
      </c>
      <c r="Q51" s="3"/>
      <c r="R51" s="3"/>
      <c r="S51" s="3"/>
    </row>
    <row r="52" spans="1:19" x14ac:dyDescent="0.25">
      <c r="A52" s="3"/>
      <c r="B52" s="319"/>
      <c r="C52" s="326" t="s">
        <v>88</v>
      </c>
      <c r="D52" s="327">
        <v>35465697.299999997</v>
      </c>
      <c r="E52" s="310"/>
      <c r="F52" s="3"/>
      <c r="G52" s="327">
        <v>25200000</v>
      </c>
      <c r="H52" s="3"/>
      <c r="I52" s="3"/>
      <c r="J52" s="327">
        <v>51100697.299999997</v>
      </c>
      <c r="K52" s="3"/>
      <c r="L52" s="328"/>
      <c r="M52" s="327">
        <v>45000000</v>
      </c>
      <c r="N52" s="328"/>
      <c r="O52" s="328"/>
      <c r="P52" s="327">
        <v>45000000</v>
      </c>
      <c r="Q52" s="3"/>
      <c r="R52" s="3"/>
      <c r="S52" s="3"/>
    </row>
    <row r="53" spans="1:19" x14ac:dyDescent="0.25">
      <c r="A53" s="3"/>
      <c r="B53" s="319"/>
      <c r="C53" s="326" t="s">
        <v>89</v>
      </c>
      <c r="D53" s="327">
        <v>690000</v>
      </c>
      <c r="E53" s="310"/>
      <c r="F53" s="3"/>
      <c r="G53" s="327">
        <v>690000</v>
      </c>
      <c r="H53" s="3"/>
      <c r="I53" s="3"/>
      <c r="J53" s="327">
        <v>690000</v>
      </c>
      <c r="K53" s="3"/>
      <c r="L53" s="328"/>
      <c r="M53" s="327">
        <v>690000</v>
      </c>
      <c r="N53" s="328"/>
      <c r="O53" s="328"/>
      <c r="P53" s="327">
        <v>690000</v>
      </c>
      <c r="Q53" s="3"/>
      <c r="R53" s="3"/>
      <c r="S53" s="3"/>
    </row>
    <row r="54" spans="1:19" x14ac:dyDescent="0.25">
      <c r="A54" s="3"/>
      <c r="B54" s="319"/>
      <c r="C54" s="329" t="s">
        <v>90</v>
      </c>
      <c r="D54" s="327">
        <v>530800.01</v>
      </c>
      <c r="E54" s="310"/>
      <c r="F54" s="3"/>
      <c r="G54" s="327">
        <v>576400</v>
      </c>
      <c r="H54" s="3"/>
      <c r="I54" s="3"/>
      <c r="J54" s="327">
        <v>483600</v>
      </c>
      <c r="K54" s="3"/>
      <c r="L54" s="328"/>
      <c r="M54" s="327">
        <v>350000</v>
      </c>
      <c r="N54" s="328"/>
      <c r="O54" s="328"/>
      <c r="P54" s="327">
        <v>350000</v>
      </c>
      <c r="Q54" s="3"/>
      <c r="R54" s="3"/>
      <c r="S54" s="3"/>
    </row>
    <row r="55" spans="1:19" ht="10.5" customHeight="1" x14ac:dyDescent="0.25">
      <c r="A55" s="3"/>
      <c r="B55" s="319"/>
      <c r="C55" s="309"/>
      <c r="D55" s="327">
        <f t="shared" ref="D55" si="13">A55+B55-C55</f>
        <v>0</v>
      </c>
      <c r="E55" s="31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3"/>
      <c r="B56" s="319"/>
      <c r="C56" s="323" t="s">
        <v>91</v>
      </c>
      <c r="D56" s="324" t="s">
        <v>81</v>
      </c>
      <c r="E56" s="310"/>
      <c r="F56" s="313"/>
      <c r="G56" s="324" t="s">
        <v>92</v>
      </c>
      <c r="H56" s="310"/>
      <c r="I56" s="313"/>
      <c r="J56" s="324" t="s">
        <v>83</v>
      </c>
      <c r="K56" s="313"/>
      <c r="L56" s="3"/>
      <c r="M56" s="324" t="s">
        <v>84</v>
      </c>
      <c r="N56" s="325"/>
      <c r="O56" s="325"/>
      <c r="P56" s="324" t="s">
        <v>85</v>
      </c>
      <c r="Q56" s="3"/>
      <c r="R56" s="3"/>
      <c r="S56" s="3"/>
    </row>
    <row r="57" spans="1:19" x14ac:dyDescent="0.25">
      <c r="A57" s="3"/>
      <c r="B57" s="319"/>
      <c r="C57" s="326"/>
      <c r="D57" s="330">
        <v>80</v>
      </c>
      <c r="E57" s="310"/>
      <c r="F57" s="313"/>
      <c r="G57" s="330">
        <v>90</v>
      </c>
      <c r="H57" s="310"/>
      <c r="I57" s="313"/>
      <c r="J57" s="330">
        <v>95</v>
      </c>
      <c r="K57" s="313"/>
      <c r="L57" s="3"/>
      <c r="M57" s="330">
        <v>95</v>
      </c>
      <c r="N57" s="3"/>
      <c r="O57" s="3"/>
      <c r="P57" s="330">
        <v>95</v>
      </c>
      <c r="Q57" s="3"/>
      <c r="R57" s="3"/>
      <c r="S57" s="3"/>
    </row>
    <row r="58" spans="1:19" x14ac:dyDescent="0.25">
      <c r="A58" s="3"/>
      <c r="B58" s="319"/>
      <c r="C58" s="309"/>
      <c r="D58" s="310"/>
      <c r="E58" s="310"/>
      <c r="F58" s="313"/>
      <c r="G58" s="310"/>
      <c r="H58" s="310"/>
      <c r="I58" s="313"/>
      <c r="J58" s="313"/>
      <c r="K58" s="313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3"/>
      <c r="B59" s="331" t="s">
        <v>93</v>
      </c>
      <c r="C59" s="332"/>
      <c r="D59" s="333"/>
      <c r="E59" s="333"/>
      <c r="F59" s="333"/>
      <c r="G59" s="333"/>
      <c r="H59" s="333"/>
      <c r="I59" s="333"/>
      <c r="J59" s="333"/>
      <c r="K59" s="333"/>
      <c r="L59" s="334"/>
      <c r="M59" s="334"/>
      <c r="N59" s="334"/>
      <c r="O59" s="334"/>
      <c r="P59" s="334"/>
      <c r="Q59" s="334"/>
      <c r="R59" s="335"/>
      <c r="S59" s="3"/>
    </row>
    <row r="60" spans="1:19" x14ac:dyDescent="0.25">
      <c r="A60" s="3"/>
      <c r="B60" s="336"/>
      <c r="G60"/>
      <c r="R60" s="337"/>
      <c r="S60" s="3"/>
    </row>
    <row r="61" spans="1:19" x14ac:dyDescent="0.25">
      <c r="A61" s="3"/>
      <c r="B61" s="338"/>
      <c r="C61" s="339"/>
      <c r="D61" s="339"/>
      <c r="E61" s="339"/>
      <c r="F61" s="339"/>
      <c r="G61" s="339"/>
      <c r="H61" s="339"/>
      <c r="I61" s="339"/>
      <c r="J61" s="339"/>
      <c r="K61" s="339"/>
      <c r="R61" s="337"/>
      <c r="S61" s="3"/>
    </row>
    <row r="62" spans="1:19" x14ac:dyDescent="0.25">
      <c r="A62" s="3"/>
      <c r="B62" s="338"/>
      <c r="C62" s="339"/>
      <c r="D62" s="339"/>
      <c r="E62" s="339"/>
      <c r="F62" s="339"/>
      <c r="G62" s="339"/>
      <c r="H62" s="339"/>
      <c r="I62" s="339"/>
      <c r="J62" s="339"/>
      <c r="K62" s="339"/>
      <c r="R62" s="337"/>
      <c r="S62" s="3"/>
    </row>
    <row r="63" spans="1:19" x14ac:dyDescent="0.25">
      <c r="A63" s="3"/>
      <c r="B63" s="338"/>
      <c r="C63" s="339"/>
      <c r="D63" s="339"/>
      <c r="E63" s="339"/>
      <c r="F63" s="339"/>
      <c r="G63" s="339"/>
      <c r="H63" s="339"/>
      <c r="I63" s="339"/>
      <c r="J63" s="339"/>
      <c r="K63" s="339"/>
      <c r="R63" s="337"/>
      <c r="S63" s="3"/>
    </row>
    <row r="64" spans="1:19" x14ac:dyDescent="0.25">
      <c r="A64" s="3"/>
      <c r="B64" s="338"/>
      <c r="C64" s="339"/>
      <c r="D64" s="339"/>
      <c r="E64" s="339"/>
      <c r="F64" s="339"/>
      <c r="G64" s="339"/>
      <c r="H64" s="339"/>
      <c r="I64" s="339"/>
      <c r="J64" s="339"/>
      <c r="K64" s="339"/>
      <c r="R64" s="337"/>
      <c r="S64" s="3"/>
    </row>
    <row r="65" spans="1:19" x14ac:dyDescent="0.25">
      <c r="A65" s="3"/>
      <c r="B65" s="340"/>
      <c r="D65" s="341"/>
      <c r="E65" s="341"/>
      <c r="F65" s="341"/>
      <c r="G65" s="341"/>
      <c r="H65" s="341"/>
      <c r="I65" s="341"/>
      <c r="J65" s="341"/>
      <c r="K65" s="341"/>
      <c r="R65" s="337"/>
      <c r="S65" s="3"/>
    </row>
    <row r="66" spans="1:19" x14ac:dyDescent="0.25">
      <c r="A66" s="3"/>
      <c r="B66" s="340"/>
      <c r="C66" s="342"/>
      <c r="D66" s="341"/>
      <c r="E66" s="341"/>
      <c r="F66" s="341"/>
      <c r="G66" s="341"/>
      <c r="H66" s="341"/>
      <c r="I66" s="341"/>
      <c r="J66" s="341"/>
      <c r="K66" s="341"/>
      <c r="R66" s="337"/>
      <c r="S66" s="3"/>
    </row>
    <row r="67" spans="1:19" x14ac:dyDescent="0.25">
      <c r="A67" s="3"/>
      <c r="B67" s="340"/>
      <c r="C67" s="343"/>
      <c r="D67" s="341"/>
      <c r="E67" s="341"/>
      <c r="F67" s="341"/>
      <c r="G67" s="341"/>
      <c r="H67" s="341"/>
      <c r="I67" s="341"/>
      <c r="J67" s="341"/>
      <c r="K67" s="341"/>
      <c r="R67" s="337"/>
      <c r="S67" s="3"/>
    </row>
    <row r="68" spans="1:19" x14ac:dyDescent="0.25">
      <c r="A68" s="3"/>
      <c r="B68" s="340"/>
      <c r="C68" s="343"/>
      <c r="D68" s="341"/>
      <c r="E68" s="341"/>
      <c r="F68" s="341"/>
      <c r="G68" s="341"/>
      <c r="H68" s="341"/>
      <c r="I68" s="341"/>
      <c r="J68" s="341"/>
      <c r="K68" s="341"/>
      <c r="R68" s="337"/>
      <c r="S68" s="3"/>
    </row>
    <row r="69" spans="1:19" x14ac:dyDescent="0.25">
      <c r="A69" s="3"/>
      <c r="B69" s="344"/>
      <c r="C69" s="345"/>
      <c r="D69" s="346"/>
      <c r="E69" s="346"/>
      <c r="F69" s="346"/>
      <c r="G69" s="346"/>
      <c r="H69" s="346"/>
      <c r="I69" s="346"/>
      <c r="J69" s="346"/>
      <c r="K69" s="346"/>
      <c r="L69" s="347"/>
      <c r="M69" s="347"/>
      <c r="N69" s="347"/>
      <c r="O69" s="347"/>
      <c r="P69" s="347"/>
      <c r="Q69" s="347"/>
      <c r="R69" s="348"/>
      <c r="S69" s="3"/>
    </row>
    <row r="70" spans="1:19" x14ac:dyDescent="0.25">
      <c r="A70" s="3"/>
      <c r="B70" s="349"/>
      <c r="C70" s="350"/>
      <c r="D70" s="351"/>
      <c r="E70" s="351"/>
      <c r="F70" s="351"/>
      <c r="G70" s="351"/>
      <c r="H70" s="351"/>
      <c r="I70" s="351"/>
      <c r="J70" s="351"/>
      <c r="K70" s="35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3"/>
      <c r="B71" s="352"/>
      <c r="C71" s="352"/>
      <c r="D71" s="352"/>
      <c r="E71" s="352"/>
      <c r="F71" s="352"/>
      <c r="G71" s="352"/>
      <c r="H71" s="352"/>
      <c r="I71" s="352"/>
      <c r="J71" s="352"/>
      <c r="K71" s="35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3"/>
      <c r="B72" s="352" t="s">
        <v>94</v>
      </c>
      <c r="C72" s="353">
        <v>45938</v>
      </c>
      <c r="D72" s="341"/>
      <c r="E72" s="352"/>
      <c r="F72" s="352" t="s">
        <v>95</v>
      </c>
      <c r="G72" s="354" t="s">
        <v>141</v>
      </c>
      <c r="H72" s="352"/>
      <c r="I72" s="352"/>
      <c r="J72" s="352"/>
      <c r="K72" s="35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3"/>
      <c r="B73" s="352"/>
      <c r="C73" s="352"/>
      <c r="D73" s="352"/>
      <c r="E73" s="352"/>
      <c r="F73" s="352"/>
      <c r="G73" s="352"/>
      <c r="H73" s="352"/>
      <c r="I73" s="352"/>
      <c r="J73" s="352"/>
      <c r="K73" s="35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3"/>
      <c r="B74" s="352"/>
      <c r="C74" s="352" t="s">
        <v>142</v>
      </c>
      <c r="D74" s="355" t="s">
        <v>143</v>
      </c>
      <c r="E74" s="352"/>
      <c r="F74" s="352" t="s">
        <v>97</v>
      </c>
      <c r="G74" s="356"/>
      <c r="H74" s="352"/>
      <c r="I74" s="352"/>
      <c r="J74" s="352"/>
      <c r="K74" s="35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3"/>
      <c r="B75" s="352"/>
      <c r="C75" s="352"/>
      <c r="D75" s="355"/>
      <c r="E75" s="352"/>
      <c r="F75" s="352"/>
      <c r="G75" s="356"/>
      <c r="H75" s="352"/>
      <c r="I75" s="352"/>
      <c r="J75" s="352"/>
      <c r="K75" s="35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3"/>
      <c r="B76" s="352"/>
      <c r="C76" s="352"/>
      <c r="D76" s="352"/>
      <c r="E76" s="352"/>
      <c r="F76" s="352"/>
      <c r="G76" s="352"/>
      <c r="H76" s="352"/>
      <c r="I76" s="352"/>
      <c r="J76" s="352"/>
      <c r="K76" s="35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3"/>
      <c r="B77" s="349"/>
      <c r="C77" s="350"/>
      <c r="D77" s="351"/>
      <c r="E77" s="351"/>
      <c r="F77" s="351"/>
      <c r="G77" s="351"/>
      <c r="H77" s="351"/>
      <c r="I77" s="351"/>
      <c r="J77" s="351"/>
      <c r="K77" s="351"/>
      <c r="L77" s="3"/>
      <c r="M77" s="3"/>
      <c r="N77" s="3"/>
      <c r="O77" s="3"/>
      <c r="P77" s="3"/>
      <c r="Q77" s="3"/>
      <c r="R77" s="3"/>
      <c r="S77" s="3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286"/>
  <sheetViews>
    <sheetView showGridLines="0" topLeftCell="B1" zoomScale="80" zoomScaleNormal="80" zoomScaleSheetLayoutView="80" workbookViewId="0">
      <selection activeCell="J40" sqref="J4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21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21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21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21" ht="21" x14ac:dyDescent="0.35">
      <c r="A4" s="1"/>
      <c r="B4" s="1" t="s">
        <v>1</v>
      </c>
      <c r="C4" s="1"/>
      <c r="D4" s="6" t="s">
        <v>144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3.75" customHeight="1" x14ac:dyDescent="0.25">
      <c r="A5" s="1"/>
      <c r="B5" s="1"/>
      <c r="C5" s="1"/>
      <c r="D5" s="359"/>
      <c r="E5" s="359"/>
      <c r="F5" s="359"/>
      <c r="G5" s="359"/>
      <c r="H5" s="359"/>
      <c r="I5" s="359"/>
      <c r="J5" s="359"/>
      <c r="K5" s="359"/>
      <c r="L5" s="3"/>
      <c r="M5" s="3"/>
      <c r="N5" s="3"/>
      <c r="O5" s="3"/>
      <c r="P5" s="3"/>
      <c r="Q5" s="3"/>
      <c r="R5" s="3"/>
      <c r="S5" s="3"/>
    </row>
    <row r="6" spans="1:21" x14ac:dyDescent="0.25">
      <c r="A6" s="1"/>
      <c r="B6" s="1" t="s">
        <v>3</v>
      </c>
      <c r="C6" s="1"/>
      <c r="D6" s="360" t="s">
        <v>145</v>
      </c>
      <c r="E6" s="359"/>
      <c r="F6" s="359"/>
      <c r="G6" s="359"/>
      <c r="H6" s="359"/>
      <c r="I6" s="359"/>
      <c r="J6" s="359"/>
      <c r="K6" s="359"/>
      <c r="L6" s="3"/>
      <c r="M6" s="3"/>
      <c r="N6" s="3"/>
      <c r="O6" s="3"/>
      <c r="P6" s="3"/>
      <c r="Q6" s="3"/>
      <c r="R6" s="3"/>
      <c r="S6" s="3"/>
    </row>
    <row r="7" spans="1:21" ht="3.75" customHeight="1" x14ac:dyDescent="0.25">
      <c r="A7" s="1"/>
      <c r="B7" s="1"/>
      <c r="C7" s="1"/>
      <c r="D7" s="359"/>
      <c r="E7" s="359"/>
      <c r="F7" s="359"/>
      <c r="G7" s="359"/>
      <c r="H7" s="359"/>
      <c r="I7" s="359"/>
      <c r="J7" s="359"/>
      <c r="K7" s="359"/>
      <c r="L7" s="3"/>
      <c r="M7" s="3"/>
      <c r="N7" s="3"/>
      <c r="O7" s="3"/>
      <c r="P7" s="3"/>
      <c r="Q7" s="3"/>
      <c r="R7" s="3"/>
      <c r="S7" s="3"/>
    </row>
    <row r="8" spans="1:21" x14ac:dyDescent="0.25">
      <c r="A8" s="1"/>
      <c r="B8" s="1" t="s">
        <v>5</v>
      </c>
      <c r="C8" s="1"/>
      <c r="D8" s="382" t="s">
        <v>146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21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21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21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21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21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21" x14ac:dyDescent="0.25">
      <c r="A15" s="1"/>
      <c r="B15" s="44" t="s">
        <v>20</v>
      </c>
      <c r="C15" s="45" t="s">
        <v>21</v>
      </c>
      <c r="D15" s="46">
        <v>1047.5</v>
      </c>
      <c r="E15" s="47">
        <v>84.3</v>
      </c>
      <c r="F15" s="48">
        <v>1131.8</v>
      </c>
      <c r="G15" s="46">
        <f>'[8]NR 2026'!M15</f>
        <v>700</v>
      </c>
      <c r="H15" s="383">
        <v>80</v>
      </c>
      <c r="I15" s="49">
        <f t="shared" ref="I15:I24" si="0">G15+H15</f>
        <v>780</v>
      </c>
      <c r="J15" s="50">
        <v>800</v>
      </c>
      <c r="K15" s="51">
        <v>80</v>
      </c>
      <c r="L15" s="52">
        <f>SUM(J15:K15)</f>
        <v>880</v>
      </c>
      <c r="M15" s="50">
        <v>800</v>
      </c>
      <c r="N15" s="51">
        <v>80</v>
      </c>
      <c r="O15" s="52">
        <f>SUM(M15:N15)</f>
        <v>880</v>
      </c>
      <c r="P15" s="50">
        <v>800</v>
      </c>
      <c r="Q15" s="51">
        <v>80</v>
      </c>
      <c r="R15" s="52">
        <f>SUM(P15:Q15)</f>
        <v>880</v>
      </c>
      <c r="S15" s="3"/>
    </row>
    <row r="16" spans="1:21" x14ac:dyDescent="0.25">
      <c r="A16" s="1"/>
      <c r="B16" s="54" t="s">
        <v>22</v>
      </c>
      <c r="C16" s="55" t="s">
        <v>23</v>
      </c>
      <c r="D16" s="46">
        <v>5312.8</v>
      </c>
      <c r="E16" s="56"/>
      <c r="F16" s="48">
        <v>5312.8</v>
      </c>
      <c r="G16" s="46">
        <f>'[8]NR 2026'!M16</f>
        <v>5142.5</v>
      </c>
      <c r="H16" s="384"/>
      <c r="I16" s="49">
        <f t="shared" si="0"/>
        <v>5142.5</v>
      </c>
      <c r="J16" s="362">
        <v>5290.9</v>
      </c>
      <c r="K16" s="103"/>
      <c r="L16" s="52">
        <f t="shared" ref="L16:L24" si="1">SUM(J16:K16)</f>
        <v>5290.9</v>
      </c>
      <c r="M16" s="362">
        <v>5167.8</v>
      </c>
      <c r="N16" s="103"/>
      <c r="O16" s="52">
        <f t="shared" ref="O16:O24" si="2">SUM(M16:N16)</f>
        <v>5167.8</v>
      </c>
      <c r="P16" s="362">
        <v>5167.8</v>
      </c>
      <c r="Q16" s="103"/>
      <c r="R16" s="52">
        <f t="shared" ref="R16:R24" si="3">SUM(P16:Q16)</f>
        <v>5167.8</v>
      </c>
      <c r="S16" s="3"/>
    </row>
    <row r="17" spans="1:19" x14ac:dyDescent="0.25">
      <c r="A17" s="1"/>
      <c r="B17" s="54" t="s">
        <v>24</v>
      </c>
      <c r="C17" s="61" t="s">
        <v>25</v>
      </c>
      <c r="D17" s="46">
        <v>172.9</v>
      </c>
      <c r="E17" s="56"/>
      <c r="F17" s="48">
        <v>172.9</v>
      </c>
      <c r="G17" s="46">
        <f>'[8]NR 2026'!M17</f>
        <v>120.8</v>
      </c>
      <c r="H17" s="385"/>
      <c r="I17" s="49">
        <f t="shared" si="0"/>
        <v>120.8</v>
      </c>
      <c r="J17" s="362">
        <v>50</v>
      </c>
      <c r="K17" s="103"/>
      <c r="L17" s="52">
        <f t="shared" si="1"/>
        <v>50</v>
      </c>
      <c r="M17" s="362">
        <v>0</v>
      </c>
      <c r="N17" s="103"/>
      <c r="O17" s="52">
        <f t="shared" si="2"/>
        <v>0</v>
      </c>
      <c r="P17" s="362">
        <v>0</v>
      </c>
      <c r="Q17" s="103"/>
      <c r="R17" s="52">
        <f t="shared" si="3"/>
        <v>0</v>
      </c>
      <c r="S17" s="3"/>
    </row>
    <row r="18" spans="1:19" x14ac:dyDescent="0.25">
      <c r="A18" s="1"/>
      <c r="B18" s="54" t="s">
        <v>110</v>
      </c>
      <c r="C18" s="363" t="s">
        <v>111</v>
      </c>
      <c r="D18" s="46">
        <v>0</v>
      </c>
      <c r="E18" s="56"/>
      <c r="F18" s="48">
        <v>0</v>
      </c>
      <c r="G18" s="46">
        <f>'[8]NR 2026'!M18</f>
        <v>0</v>
      </c>
      <c r="H18" s="384"/>
      <c r="I18" s="49">
        <f t="shared" si="0"/>
        <v>0</v>
      </c>
      <c r="J18" s="362">
        <v>6567.7</v>
      </c>
      <c r="K18" s="103"/>
      <c r="L18" s="52">
        <f t="shared" si="1"/>
        <v>6567.7</v>
      </c>
      <c r="M18" s="362">
        <v>6573.6</v>
      </c>
      <c r="N18" s="103"/>
      <c r="O18" s="52">
        <f t="shared" si="2"/>
        <v>6573.6</v>
      </c>
      <c r="P18" s="362">
        <v>6576.3</v>
      </c>
      <c r="Q18" s="103"/>
      <c r="R18" s="52">
        <f t="shared" si="3"/>
        <v>6576.3</v>
      </c>
      <c r="S18" s="3"/>
    </row>
    <row r="19" spans="1:19" x14ac:dyDescent="0.25">
      <c r="A19" s="1"/>
      <c r="B19" s="54" t="s">
        <v>26</v>
      </c>
      <c r="C19" s="63" t="s">
        <v>27</v>
      </c>
      <c r="D19" s="46">
        <v>59844.4</v>
      </c>
      <c r="E19" s="47">
        <v>0</v>
      </c>
      <c r="F19" s="48">
        <v>59844.4</v>
      </c>
      <c r="G19" s="46">
        <f>'[8]NR 2026'!M19</f>
        <v>57884</v>
      </c>
      <c r="H19" s="383">
        <v>0</v>
      </c>
      <c r="I19" s="49">
        <f t="shared" si="0"/>
        <v>57884</v>
      </c>
      <c r="J19" s="362">
        <v>53920</v>
      </c>
      <c r="K19" s="57">
        <v>0</v>
      </c>
      <c r="L19" s="52">
        <f t="shared" si="1"/>
        <v>53920</v>
      </c>
      <c r="M19" s="362">
        <v>54135.7</v>
      </c>
      <c r="N19" s="57">
        <v>0</v>
      </c>
      <c r="O19" s="52">
        <f t="shared" si="2"/>
        <v>54135.7</v>
      </c>
      <c r="P19" s="362">
        <v>54189.599999999999</v>
      </c>
      <c r="Q19" s="57">
        <v>0</v>
      </c>
      <c r="R19" s="52">
        <f t="shared" si="3"/>
        <v>54189.599999999999</v>
      </c>
      <c r="S19" s="3"/>
    </row>
    <row r="20" spans="1:19" x14ac:dyDescent="0.25">
      <c r="A20" s="1"/>
      <c r="B20" s="54" t="s">
        <v>28</v>
      </c>
      <c r="C20" s="64" t="s">
        <v>29</v>
      </c>
      <c r="D20" s="46">
        <v>0</v>
      </c>
      <c r="E20" s="47">
        <v>0</v>
      </c>
      <c r="F20" s="48">
        <v>0</v>
      </c>
      <c r="G20" s="46">
        <f>'[8]NR 2026'!M20</f>
        <v>0</v>
      </c>
      <c r="H20" s="386">
        <v>0</v>
      </c>
      <c r="I20" s="49">
        <f t="shared" si="0"/>
        <v>0</v>
      </c>
      <c r="J20" s="362">
        <v>0</v>
      </c>
      <c r="K20" s="57">
        <v>0</v>
      </c>
      <c r="L20" s="52">
        <f t="shared" si="1"/>
        <v>0</v>
      </c>
      <c r="M20" s="362">
        <v>0</v>
      </c>
      <c r="N20" s="57">
        <v>0</v>
      </c>
      <c r="O20" s="52">
        <f t="shared" si="2"/>
        <v>0</v>
      </c>
      <c r="P20" s="362">
        <v>0</v>
      </c>
      <c r="Q20" s="57">
        <v>0</v>
      </c>
      <c r="R20" s="52">
        <f t="shared" si="3"/>
        <v>0</v>
      </c>
      <c r="S20" s="3"/>
    </row>
    <row r="21" spans="1:19" x14ac:dyDescent="0.25">
      <c r="A21" s="1"/>
      <c r="B21" s="54" t="s">
        <v>30</v>
      </c>
      <c r="C21" s="66" t="s">
        <v>31</v>
      </c>
      <c r="D21" s="46">
        <v>592.6</v>
      </c>
      <c r="E21" s="47">
        <v>0</v>
      </c>
      <c r="F21" s="48">
        <v>592.6</v>
      </c>
      <c r="G21" s="46">
        <f>'[8]NR 2026'!M21</f>
        <v>300</v>
      </c>
      <c r="H21" s="386">
        <v>0</v>
      </c>
      <c r="I21" s="49">
        <f t="shared" si="0"/>
        <v>300</v>
      </c>
      <c r="J21" s="362">
        <v>496.1</v>
      </c>
      <c r="K21" s="57">
        <v>0</v>
      </c>
      <c r="L21" s="52">
        <f t="shared" si="1"/>
        <v>496.1</v>
      </c>
      <c r="M21" s="362">
        <v>490</v>
      </c>
      <c r="N21" s="57">
        <v>0</v>
      </c>
      <c r="O21" s="52">
        <f t="shared" si="2"/>
        <v>490</v>
      </c>
      <c r="P21" s="362">
        <v>490</v>
      </c>
      <c r="Q21" s="57">
        <v>0</v>
      </c>
      <c r="R21" s="52">
        <f t="shared" si="3"/>
        <v>490</v>
      </c>
      <c r="S21" s="3"/>
    </row>
    <row r="22" spans="1:19" x14ac:dyDescent="0.25">
      <c r="A22" s="1"/>
      <c r="B22" s="54" t="s">
        <v>32</v>
      </c>
      <c r="C22" s="67" t="s">
        <v>33</v>
      </c>
      <c r="D22" s="46">
        <v>336.3</v>
      </c>
      <c r="E22" s="47">
        <v>569</v>
      </c>
      <c r="F22" s="48">
        <v>905.3</v>
      </c>
      <c r="G22" s="46">
        <f>'[8]NR 2026'!M22</f>
        <v>280</v>
      </c>
      <c r="H22" s="387">
        <v>360</v>
      </c>
      <c r="I22" s="49">
        <f t="shared" si="0"/>
        <v>640</v>
      </c>
      <c r="J22" s="362">
        <v>200</v>
      </c>
      <c r="K22" s="57">
        <v>360</v>
      </c>
      <c r="L22" s="52">
        <f t="shared" si="1"/>
        <v>560</v>
      </c>
      <c r="M22" s="362">
        <v>200</v>
      </c>
      <c r="N22" s="57">
        <v>360</v>
      </c>
      <c r="O22" s="52">
        <f t="shared" si="2"/>
        <v>560</v>
      </c>
      <c r="P22" s="362">
        <v>200</v>
      </c>
      <c r="Q22" s="57">
        <v>360</v>
      </c>
      <c r="R22" s="52">
        <f t="shared" si="3"/>
        <v>560</v>
      </c>
      <c r="S22" s="3"/>
    </row>
    <row r="23" spans="1:19" x14ac:dyDescent="0.25">
      <c r="A23" s="1"/>
      <c r="B23" s="54" t="s">
        <v>34</v>
      </c>
      <c r="C23" s="67" t="s">
        <v>35</v>
      </c>
      <c r="D23" s="46">
        <v>0</v>
      </c>
      <c r="E23" s="47">
        <v>569</v>
      </c>
      <c r="F23" s="48">
        <v>569</v>
      </c>
      <c r="G23" s="46">
        <f>'[8]NR 2026'!M23</f>
        <v>0</v>
      </c>
      <c r="H23" s="387">
        <v>360</v>
      </c>
      <c r="I23" s="49">
        <f t="shared" si="0"/>
        <v>360</v>
      </c>
      <c r="J23" s="362">
        <v>0</v>
      </c>
      <c r="K23" s="57">
        <v>360</v>
      </c>
      <c r="L23" s="52">
        <f t="shared" si="1"/>
        <v>360</v>
      </c>
      <c r="M23" s="362">
        <v>0</v>
      </c>
      <c r="N23" s="57">
        <v>360</v>
      </c>
      <c r="O23" s="52">
        <f t="shared" si="2"/>
        <v>360</v>
      </c>
      <c r="P23" s="362">
        <v>0</v>
      </c>
      <c r="Q23" s="57">
        <v>360</v>
      </c>
      <c r="R23" s="52">
        <f t="shared" si="3"/>
        <v>360</v>
      </c>
      <c r="S23" s="3"/>
    </row>
    <row r="24" spans="1:19" ht="15.75" thickBot="1" x14ac:dyDescent="0.3">
      <c r="A24" s="1"/>
      <c r="B24" s="70" t="s">
        <v>36</v>
      </c>
      <c r="C24" s="71" t="s">
        <v>37</v>
      </c>
      <c r="D24" s="46">
        <v>0</v>
      </c>
      <c r="E24" s="47">
        <v>0</v>
      </c>
      <c r="F24" s="75">
        <v>0</v>
      </c>
      <c r="G24" s="46">
        <f>'[8]NR 2026'!M24</f>
        <v>0</v>
      </c>
      <c r="H24" s="388">
        <v>0</v>
      </c>
      <c r="I24" s="72">
        <f t="shared" si="0"/>
        <v>0</v>
      </c>
      <c r="J24" s="389">
        <v>0</v>
      </c>
      <c r="K24" s="390">
        <v>0</v>
      </c>
      <c r="L24" s="52">
        <f t="shared" si="1"/>
        <v>0</v>
      </c>
      <c r="M24" s="389">
        <v>0</v>
      </c>
      <c r="N24" s="390">
        <v>0</v>
      </c>
      <c r="O24" s="52">
        <f t="shared" si="2"/>
        <v>0</v>
      </c>
      <c r="P24" s="389">
        <v>0</v>
      </c>
      <c r="Q24" s="390">
        <v>0</v>
      </c>
      <c r="R24" s="52">
        <f t="shared" si="3"/>
        <v>0</v>
      </c>
      <c r="S24" s="3"/>
    </row>
    <row r="25" spans="1:19" ht="15.75" thickBot="1" x14ac:dyDescent="0.3">
      <c r="A25" s="1"/>
      <c r="B25" s="77" t="s">
        <v>38</v>
      </c>
      <c r="C25" s="78" t="s">
        <v>39</v>
      </c>
      <c r="D25" s="79">
        <f t="shared" ref="D25:N25" si="4">SUM(D15:D22)</f>
        <v>67306.500000000015</v>
      </c>
      <c r="E25" s="79">
        <f t="shared" si="4"/>
        <v>653.29999999999995</v>
      </c>
      <c r="F25" s="79">
        <f t="shared" si="4"/>
        <v>67959.8</v>
      </c>
      <c r="G25" s="79">
        <f t="shared" si="4"/>
        <v>64427.3</v>
      </c>
      <c r="H25" s="79">
        <f>SUM(H15:H22)</f>
        <v>440</v>
      </c>
      <c r="I25" s="80">
        <f t="shared" si="4"/>
        <v>64867.3</v>
      </c>
      <c r="J25" s="391">
        <f>SUM(J15:J24)</f>
        <v>67324.700000000012</v>
      </c>
      <c r="K25" s="391">
        <v>440</v>
      </c>
      <c r="L25" s="391">
        <f>SUM(J25:K25)</f>
        <v>67764.700000000012</v>
      </c>
      <c r="M25" s="82">
        <f>SUM(M15:M24)</f>
        <v>67367.100000000006</v>
      </c>
      <c r="N25" s="79">
        <f t="shared" si="4"/>
        <v>440</v>
      </c>
      <c r="O25" s="79">
        <f>SUM(M25:N25)</f>
        <v>67807.100000000006</v>
      </c>
      <c r="P25" s="82">
        <f>SUM(P15:P24)</f>
        <v>67423.7</v>
      </c>
      <c r="Q25" s="79">
        <f t="shared" ref="Q25" si="5">SUM(Q15:Q22)</f>
        <v>440</v>
      </c>
      <c r="R25" s="79">
        <f>SUM(P25:Q25)</f>
        <v>67863.7</v>
      </c>
      <c r="S25" s="3"/>
    </row>
    <row r="26" spans="1:19" ht="15.75" customHeight="1" thickBot="1" x14ac:dyDescent="0.3">
      <c r="A26" s="1"/>
      <c r="B26" s="83"/>
      <c r="C26" s="84" t="s">
        <v>40</v>
      </c>
      <c r="D26" s="85"/>
      <c r="E26" s="85"/>
      <c r="F26" s="86"/>
      <c r="G26" s="85"/>
      <c r="H26" s="85"/>
      <c r="I26" s="85"/>
      <c r="J26" s="87"/>
      <c r="K26" s="85"/>
      <c r="L26" s="86"/>
      <c r="M26" s="85"/>
      <c r="N26" s="85"/>
      <c r="O26" s="86"/>
      <c r="P26" s="85"/>
      <c r="Q26" s="85"/>
      <c r="R26" s="86"/>
      <c r="S26" s="3"/>
    </row>
    <row r="27" spans="1:19" x14ac:dyDescent="0.25">
      <c r="A27" s="1"/>
      <c r="B27" s="28" t="s">
        <v>7</v>
      </c>
      <c r="C27" s="29" t="s">
        <v>8</v>
      </c>
      <c r="D27" s="88" t="s">
        <v>41</v>
      </c>
      <c r="E27" s="89" t="s">
        <v>42</v>
      </c>
      <c r="F27" s="90" t="s">
        <v>43</v>
      </c>
      <c r="G27" s="91" t="s">
        <v>41</v>
      </c>
      <c r="H27" s="88" t="s">
        <v>42</v>
      </c>
      <c r="I27" s="92" t="s">
        <v>43</v>
      </c>
      <c r="J27" s="88" t="s">
        <v>41</v>
      </c>
      <c r="K27" s="89" t="s">
        <v>42</v>
      </c>
      <c r="L27" s="90" t="s">
        <v>43</v>
      </c>
      <c r="M27" s="93" t="s">
        <v>41</v>
      </c>
      <c r="N27" s="89" t="s">
        <v>42</v>
      </c>
      <c r="O27" s="90" t="s">
        <v>43</v>
      </c>
      <c r="P27" s="91" t="s">
        <v>41</v>
      </c>
      <c r="Q27" s="89" t="s">
        <v>42</v>
      </c>
      <c r="R27" s="90" t="s">
        <v>43</v>
      </c>
      <c r="S27" s="3"/>
    </row>
    <row r="28" spans="1:19" ht="15.75" thickBot="1" x14ac:dyDescent="0.3">
      <c r="A28" s="1"/>
      <c r="B28" s="36"/>
      <c r="C28" s="37"/>
      <c r="D28" s="94"/>
      <c r="E28" s="95"/>
      <c r="F28" s="96"/>
      <c r="G28" s="97"/>
      <c r="H28" s="94"/>
      <c r="I28" s="98"/>
      <c r="J28" s="94"/>
      <c r="K28" s="95"/>
      <c r="L28" s="96"/>
      <c r="M28" s="99"/>
      <c r="N28" s="95"/>
      <c r="O28" s="96"/>
      <c r="P28" s="97"/>
      <c r="Q28" s="95"/>
      <c r="R28" s="96"/>
      <c r="S28" s="3"/>
    </row>
    <row r="29" spans="1:19" x14ac:dyDescent="0.25">
      <c r="A29" s="1"/>
      <c r="B29" s="44" t="s">
        <v>44</v>
      </c>
      <c r="C29" s="100" t="s">
        <v>45</v>
      </c>
      <c r="D29" s="46">
        <v>438</v>
      </c>
      <c r="E29" s="47">
        <v>56.7</v>
      </c>
      <c r="F29" s="48">
        <v>494.7</v>
      </c>
      <c r="G29" s="392">
        <v>785</v>
      </c>
      <c r="H29" s="47">
        <f>'[8]NR 2026'!N29</f>
        <v>95.5</v>
      </c>
      <c r="I29" s="49">
        <f t="shared" ref="I29:I39" si="6">G29+H29</f>
        <v>880.5</v>
      </c>
      <c r="J29" s="50">
        <v>725</v>
      </c>
      <c r="K29" s="51">
        <v>95.5</v>
      </c>
      <c r="L29" s="52">
        <f>SUM(J29:K29)</f>
        <v>820.5</v>
      </c>
      <c r="M29" s="50">
        <v>730</v>
      </c>
      <c r="N29" s="51">
        <v>95.5</v>
      </c>
      <c r="O29" s="52">
        <f>SUM(M29:N29)</f>
        <v>825.5</v>
      </c>
      <c r="P29" s="50">
        <v>730</v>
      </c>
      <c r="Q29" s="51">
        <v>95.5</v>
      </c>
      <c r="R29" s="52">
        <f>SUM(P29:Q29)</f>
        <v>825.5</v>
      </c>
      <c r="S29" s="3"/>
    </row>
    <row r="30" spans="1:19" x14ac:dyDescent="0.25">
      <c r="A30" s="1"/>
      <c r="B30" s="54" t="s">
        <v>46</v>
      </c>
      <c r="C30" s="102" t="s">
        <v>47</v>
      </c>
      <c r="D30" s="46">
        <v>2161.1999999999998</v>
      </c>
      <c r="E30" s="47">
        <v>67.8</v>
      </c>
      <c r="F30" s="48">
        <v>2229</v>
      </c>
      <c r="G30" s="392">
        <v>1650</v>
      </c>
      <c r="H30" s="47">
        <f>'[8]NR 2026'!N30</f>
        <v>100</v>
      </c>
      <c r="I30" s="49">
        <f t="shared" si="6"/>
        <v>1750</v>
      </c>
      <c r="J30" s="393">
        <v>1743.5</v>
      </c>
      <c r="K30" s="394">
        <v>100</v>
      </c>
      <c r="L30" s="52">
        <f t="shared" ref="L30:L39" si="7">SUM(J30:K30)</f>
        <v>1843.5</v>
      </c>
      <c r="M30" s="393">
        <v>1640</v>
      </c>
      <c r="N30" s="394">
        <v>100</v>
      </c>
      <c r="O30" s="52">
        <f t="shared" ref="O30:O39" si="8">SUM(M30:N30)</f>
        <v>1740</v>
      </c>
      <c r="P30" s="393">
        <v>1640</v>
      </c>
      <c r="Q30" s="394">
        <v>100</v>
      </c>
      <c r="R30" s="52">
        <f t="shared" ref="R30:R39" si="9">SUM(P30:Q30)</f>
        <v>1740</v>
      </c>
      <c r="S30" s="3"/>
    </row>
    <row r="31" spans="1:19" x14ac:dyDescent="0.25">
      <c r="A31" s="1"/>
      <c r="B31" s="54" t="s">
        <v>48</v>
      </c>
      <c r="C31" s="67" t="s">
        <v>49</v>
      </c>
      <c r="D31" s="46">
        <v>2400.5</v>
      </c>
      <c r="E31" s="47">
        <v>216.5</v>
      </c>
      <c r="F31" s="48">
        <v>2617</v>
      </c>
      <c r="G31" s="392">
        <v>2147.5</v>
      </c>
      <c r="H31" s="47">
        <f>'[8]NR 2026'!N31</f>
        <v>130</v>
      </c>
      <c r="I31" s="49">
        <f t="shared" si="6"/>
        <v>2277.5</v>
      </c>
      <c r="J31" s="393">
        <v>2147.5</v>
      </c>
      <c r="K31" s="394">
        <v>130</v>
      </c>
      <c r="L31" s="52">
        <f t="shared" si="7"/>
        <v>2277.5</v>
      </c>
      <c r="M31" s="393">
        <v>2160</v>
      </c>
      <c r="N31" s="394">
        <v>130</v>
      </c>
      <c r="O31" s="52">
        <f t="shared" si="8"/>
        <v>2290</v>
      </c>
      <c r="P31" s="393">
        <v>2160</v>
      </c>
      <c r="Q31" s="394">
        <v>130</v>
      </c>
      <c r="R31" s="52">
        <f t="shared" si="9"/>
        <v>2290</v>
      </c>
      <c r="S31" s="3"/>
    </row>
    <row r="32" spans="1:19" x14ac:dyDescent="0.25">
      <c r="A32" s="1"/>
      <c r="B32" s="54" t="s">
        <v>50</v>
      </c>
      <c r="C32" s="67" t="s">
        <v>51</v>
      </c>
      <c r="D32" s="46">
        <v>1295.3000000000002</v>
      </c>
      <c r="E32" s="47">
        <v>37.799999999999997</v>
      </c>
      <c r="F32" s="48">
        <v>1333.1000000000001</v>
      </c>
      <c r="G32" s="392">
        <v>1087</v>
      </c>
      <c r="H32" s="47">
        <f>'[8]NR 2026'!N32</f>
        <v>80</v>
      </c>
      <c r="I32" s="49">
        <f t="shared" si="6"/>
        <v>1167</v>
      </c>
      <c r="J32" s="362">
        <v>945</v>
      </c>
      <c r="K32" s="57">
        <v>80</v>
      </c>
      <c r="L32" s="52">
        <f t="shared" si="7"/>
        <v>1025</v>
      </c>
      <c r="M32" s="362">
        <v>960</v>
      </c>
      <c r="N32" s="57">
        <v>80</v>
      </c>
      <c r="O32" s="52">
        <f t="shared" si="8"/>
        <v>1040</v>
      </c>
      <c r="P32" s="362">
        <v>960</v>
      </c>
      <c r="Q32" s="57">
        <v>80</v>
      </c>
      <c r="R32" s="52">
        <f t="shared" si="9"/>
        <v>1040</v>
      </c>
      <c r="S32" s="3"/>
    </row>
    <row r="33" spans="1:19" x14ac:dyDescent="0.25">
      <c r="A33" s="1"/>
      <c r="B33" s="54" t="s">
        <v>52</v>
      </c>
      <c r="C33" s="67" t="s">
        <v>53</v>
      </c>
      <c r="D33" s="46">
        <v>43441.2</v>
      </c>
      <c r="E33" s="47">
        <v>22.7</v>
      </c>
      <c r="F33" s="48">
        <v>43463.899999999994</v>
      </c>
      <c r="G33" s="392">
        <v>42120.2</v>
      </c>
      <c r="H33" s="47">
        <f>'[8]NR 2026'!N33</f>
        <v>25</v>
      </c>
      <c r="I33" s="49">
        <f t="shared" si="6"/>
        <v>42145.2</v>
      </c>
      <c r="J33" s="362">
        <v>44448.800000000003</v>
      </c>
      <c r="K33" s="57">
        <v>25</v>
      </c>
      <c r="L33" s="52">
        <f t="shared" si="7"/>
        <v>44473.8</v>
      </c>
      <c r="M33" s="362">
        <v>44610</v>
      </c>
      <c r="N33" s="57">
        <v>25</v>
      </c>
      <c r="O33" s="52">
        <f t="shared" si="8"/>
        <v>44635</v>
      </c>
      <c r="P33" s="362">
        <v>44652</v>
      </c>
      <c r="Q33" s="57">
        <v>25</v>
      </c>
      <c r="R33" s="52">
        <f t="shared" si="9"/>
        <v>44677</v>
      </c>
      <c r="S33" s="3"/>
    </row>
    <row r="34" spans="1:19" x14ac:dyDescent="0.25">
      <c r="A34" s="1"/>
      <c r="B34" s="54" t="s">
        <v>54</v>
      </c>
      <c r="C34" s="64" t="s">
        <v>55</v>
      </c>
      <c r="D34" s="46">
        <v>43199.8</v>
      </c>
      <c r="E34" s="47">
        <v>22.7</v>
      </c>
      <c r="F34" s="48">
        <v>43222.5</v>
      </c>
      <c r="G34" s="392">
        <v>41940.199999999997</v>
      </c>
      <c r="H34" s="47">
        <f>'[8]NR 2026'!N34</f>
        <v>25</v>
      </c>
      <c r="I34" s="49">
        <f t="shared" si="6"/>
        <v>41965.2</v>
      </c>
      <c r="J34" s="362">
        <v>44448.800000000003</v>
      </c>
      <c r="K34" s="57">
        <v>25</v>
      </c>
      <c r="L34" s="52">
        <f t="shared" si="7"/>
        <v>44473.8</v>
      </c>
      <c r="M34" s="362">
        <v>44610</v>
      </c>
      <c r="N34" s="57">
        <v>25</v>
      </c>
      <c r="O34" s="52">
        <f t="shared" si="8"/>
        <v>44635</v>
      </c>
      <c r="P34" s="362">
        <v>44652</v>
      </c>
      <c r="Q34" s="57">
        <v>25</v>
      </c>
      <c r="R34" s="52">
        <f t="shared" si="9"/>
        <v>44677</v>
      </c>
      <c r="S34" s="3"/>
    </row>
    <row r="35" spans="1:19" x14ac:dyDescent="0.25">
      <c r="A35" s="1"/>
      <c r="B35" s="54" t="s">
        <v>56</v>
      </c>
      <c r="C35" s="106" t="s">
        <v>57</v>
      </c>
      <c r="D35" s="46">
        <v>241.4</v>
      </c>
      <c r="E35" s="47">
        <v>0</v>
      </c>
      <c r="F35" s="48">
        <v>241.4</v>
      </c>
      <c r="G35" s="392">
        <v>180</v>
      </c>
      <c r="H35" s="47">
        <f>'[8]NR 2026'!N35</f>
        <v>0</v>
      </c>
      <c r="I35" s="49">
        <f t="shared" si="6"/>
        <v>180</v>
      </c>
      <c r="J35" s="362">
        <v>0</v>
      </c>
      <c r="K35" s="57">
        <v>0</v>
      </c>
      <c r="L35" s="52">
        <f t="shared" si="7"/>
        <v>0</v>
      </c>
      <c r="M35" s="362">
        <v>0</v>
      </c>
      <c r="N35" s="57">
        <v>0</v>
      </c>
      <c r="O35" s="52">
        <f t="shared" si="8"/>
        <v>0</v>
      </c>
      <c r="P35" s="362">
        <v>0</v>
      </c>
      <c r="Q35" s="57">
        <v>0</v>
      </c>
      <c r="R35" s="52">
        <f t="shared" si="9"/>
        <v>0</v>
      </c>
      <c r="S35" s="3"/>
    </row>
    <row r="36" spans="1:19" x14ac:dyDescent="0.25">
      <c r="A36" s="1"/>
      <c r="B36" s="54" t="s">
        <v>58</v>
      </c>
      <c r="C36" s="67" t="s">
        <v>59</v>
      </c>
      <c r="D36" s="46">
        <v>14531.6</v>
      </c>
      <c r="E36" s="47">
        <v>7.7</v>
      </c>
      <c r="F36" s="48">
        <v>14539.300000000001</v>
      </c>
      <c r="G36" s="392">
        <v>14175.8</v>
      </c>
      <c r="H36" s="47">
        <f>'[8]NR 2026'!N36</f>
        <v>8.5</v>
      </c>
      <c r="I36" s="49">
        <f t="shared" si="6"/>
        <v>14184.3</v>
      </c>
      <c r="J36" s="362">
        <v>15023.7</v>
      </c>
      <c r="K36" s="57">
        <v>8.5</v>
      </c>
      <c r="L36" s="52">
        <f t="shared" si="7"/>
        <v>15032.2</v>
      </c>
      <c r="M36" s="362">
        <v>15078.2</v>
      </c>
      <c r="N36" s="57">
        <v>8.5</v>
      </c>
      <c r="O36" s="52">
        <f t="shared" si="8"/>
        <v>15086.7</v>
      </c>
      <c r="P36" s="362">
        <v>15092.4</v>
      </c>
      <c r="Q36" s="57">
        <v>8.5</v>
      </c>
      <c r="R36" s="52">
        <f t="shared" si="9"/>
        <v>15100.9</v>
      </c>
      <c r="S36" s="3"/>
    </row>
    <row r="37" spans="1:19" x14ac:dyDescent="0.25">
      <c r="A37" s="1"/>
      <c r="B37" s="54" t="s">
        <v>60</v>
      </c>
      <c r="C37" s="67" t="s">
        <v>61</v>
      </c>
      <c r="D37" s="46">
        <v>20</v>
      </c>
      <c r="E37" s="47">
        <v>0</v>
      </c>
      <c r="F37" s="48">
        <v>20</v>
      </c>
      <c r="G37" s="392">
        <v>20</v>
      </c>
      <c r="H37" s="47">
        <f>'[8]NR 2026'!N37</f>
        <v>0</v>
      </c>
      <c r="I37" s="49">
        <f t="shared" si="6"/>
        <v>20</v>
      </c>
      <c r="J37" s="362">
        <v>12</v>
      </c>
      <c r="K37" s="57">
        <v>0</v>
      </c>
      <c r="L37" s="52">
        <f t="shared" si="7"/>
        <v>12</v>
      </c>
      <c r="M37" s="362">
        <v>10</v>
      </c>
      <c r="N37" s="57">
        <v>0</v>
      </c>
      <c r="O37" s="52">
        <f t="shared" si="8"/>
        <v>10</v>
      </c>
      <c r="P37" s="362">
        <v>10</v>
      </c>
      <c r="Q37" s="57">
        <v>0</v>
      </c>
      <c r="R37" s="52">
        <f t="shared" si="9"/>
        <v>10</v>
      </c>
      <c r="S37" s="3"/>
    </row>
    <row r="38" spans="1:19" x14ac:dyDescent="0.25">
      <c r="A38" s="1"/>
      <c r="B38" s="54" t="s">
        <v>62</v>
      </c>
      <c r="C38" s="67" t="s">
        <v>63</v>
      </c>
      <c r="D38" s="46">
        <v>880</v>
      </c>
      <c r="E38" s="47">
        <v>0</v>
      </c>
      <c r="F38" s="48">
        <v>1244.3</v>
      </c>
      <c r="G38" s="392">
        <v>810.8</v>
      </c>
      <c r="H38" s="47">
        <f>'[8]NR 2026'!N38</f>
        <v>0</v>
      </c>
      <c r="I38" s="49">
        <f t="shared" si="6"/>
        <v>810.8</v>
      </c>
      <c r="J38" s="362">
        <v>816.2</v>
      </c>
      <c r="K38" s="57">
        <v>0</v>
      </c>
      <c r="L38" s="52">
        <f t="shared" si="7"/>
        <v>816.2</v>
      </c>
      <c r="M38" s="362">
        <v>790.8</v>
      </c>
      <c r="N38" s="57">
        <v>0</v>
      </c>
      <c r="O38" s="52">
        <f t="shared" si="8"/>
        <v>790.8</v>
      </c>
      <c r="P38" s="362">
        <v>790.8</v>
      </c>
      <c r="Q38" s="57">
        <v>0</v>
      </c>
      <c r="R38" s="52">
        <f t="shared" si="9"/>
        <v>790.8</v>
      </c>
      <c r="S38" s="3"/>
    </row>
    <row r="39" spans="1:19" ht="15.75" thickBot="1" x14ac:dyDescent="0.3">
      <c r="A39" s="1"/>
      <c r="B39" s="107" t="s">
        <v>64</v>
      </c>
      <c r="C39" s="108" t="s">
        <v>65</v>
      </c>
      <c r="D39" s="46">
        <v>2138.6999999999998</v>
      </c>
      <c r="E39" s="47">
        <v>0.2</v>
      </c>
      <c r="F39" s="75">
        <v>1774.6000000000001</v>
      </c>
      <c r="G39" s="392">
        <v>1631</v>
      </c>
      <c r="H39" s="47">
        <f>'[8]NR 2026'!N39</f>
        <v>1</v>
      </c>
      <c r="I39" s="72">
        <f t="shared" si="6"/>
        <v>1632</v>
      </c>
      <c r="J39" s="389">
        <v>1463</v>
      </c>
      <c r="K39" s="390">
        <v>1</v>
      </c>
      <c r="L39" s="52">
        <f t="shared" si="7"/>
        <v>1464</v>
      </c>
      <c r="M39" s="389">
        <v>1388.1</v>
      </c>
      <c r="N39" s="390">
        <v>1</v>
      </c>
      <c r="O39" s="52">
        <f t="shared" si="8"/>
        <v>1389.1</v>
      </c>
      <c r="P39" s="389">
        <v>1388.5</v>
      </c>
      <c r="Q39" s="390">
        <v>1</v>
      </c>
      <c r="R39" s="52">
        <f t="shared" si="9"/>
        <v>1389.5</v>
      </c>
      <c r="S39" s="3"/>
    </row>
    <row r="40" spans="1:19" ht="15.75" thickBot="1" x14ac:dyDescent="0.3">
      <c r="A40" s="1"/>
      <c r="B40" s="77" t="s">
        <v>66</v>
      </c>
      <c r="C40" s="110" t="s">
        <v>67</v>
      </c>
      <c r="D40" s="111">
        <v>67306.5</v>
      </c>
      <c r="E40" s="111">
        <v>409.4</v>
      </c>
      <c r="F40" s="112">
        <v>67715.899999999994</v>
      </c>
      <c r="G40" s="395">
        <v>64427.3</v>
      </c>
      <c r="H40" s="111">
        <f>SUM(H29:H33)+SUM(H36:H39)</f>
        <v>440</v>
      </c>
      <c r="I40" s="113">
        <f>SUM(I36:I39)+SUM(I29:I33)</f>
        <v>64867.299999999996</v>
      </c>
      <c r="J40" s="112">
        <f>SUM(J29:J33,J36:J39)</f>
        <v>67324.7</v>
      </c>
      <c r="K40" s="111">
        <v>440</v>
      </c>
      <c r="L40" s="112">
        <f>SUM(J40:K40)</f>
        <v>67764.7</v>
      </c>
      <c r="M40" s="112">
        <f>SUM(M29:M33,M36:M39)</f>
        <v>67367.100000000006</v>
      </c>
      <c r="N40" s="111">
        <v>440</v>
      </c>
      <c r="O40" s="112">
        <f>SUM(M40:N40)</f>
        <v>67807.100000000006</v>
      </c>
      <c r="P40" s="112">
        <f>SUM(P29:P33,P36:P39)</f>
        <v>67423.7</v>
      </c>
      <c r="Q40" s="111">
        <v>440</v>
      </c>
      <c r="R40" s="112">
        <f>SUM(P40:Q40)</f>
        <v>67863.7</v>
      </c>
      <c r="S40" s="3"/>
    </row>
    <row r="41" spans="1:19" ht="19.5" thickBot="1" x14ac:dyDescent="0.35">
      <c r="A41" s="1"/>
      <c r="B41" s="116" t="s">
        <v>68</v>
      </c>
      <c r="C41" s="117" t="s">
        <v>69</v>
      </c>
      <c r="D41" s="118">
        <f t="shared" ref="D41:R41" si="10">D25-D40</f>
        <v>0</v>
      </c>
      <c r="E41" s="118">
        <f t="shared" si="10"/>
        <v>243.89999999999998</v>
      </c>
      <c r="F41" s="119">
        <f t="shared" si="10"/>
        <v>243.90000000000873</v>
      </c>
      <c r="G41" s="120">
        <f t="shared" si="10"/>
        <v>0</v>
      </c>
      <c r="H41" s="120">
        <f t="shared" si="10"/>
        <v>0</v>
      </c>
      <c r="I41" s="121">
        <f t="shared" si="10"/>
        <v>0</v>
      </c>
      <c r="J41" s="118">
        <f t="shared" si="10"/>
        <v>0</v>
      </c>
      <c r="K41" s="118">
        <f t="shared" si="10"/>
        <v>0</v>
      </c>
      <c r="L41" s="119">
        <f t="shared" si="10"/>
        <v>0</v>
      </c>
      <c r="M41" s="122">
        <f t="shared" si="10"/>
        <v>0</v>
      </c>
      <c r="N41" s="118">
        <f t="shared" si="10"/>
        <v>0</v>
      </c>
      <c r="O41" s="119">
        <f t="shared" si="10"/>
        <v>0</v>
      </c>
      <c r="P41" s="118">
        <f t="shared" si="10"/>
        <v>0</v>
      </c>
      <c r="Q41" s="118">
        <f t="shared" si="10"/>
        <v>0</v>
      </c>
      <c r="R41" s="119">
        <f t="shared" si="10"/>
        <v>0</v>
      </c>
      <c r="S41" s="3"/>
    </row>
    <row r="42" spans="1:19" ht="15.75" thickBot="1" x14ac:dyDescent="0.3">
      <c r="A42" s="1"/>
      <c r="B42" s="123" t="s">
        <v>70</v>
      </c>
      <c r="C42" s="124" t="s">
        <v>71</v>
      </c>
      <c r="D42" s="125"/>
      <c r="E42" s="126"/>
      <c r="F42" s="127">
        <f>F41-D16</f>
        <v>-5068.8999999999915</v>
      </c>
      <c r="G42" s="125"/>
      <c r="H42" s="128"/>
      <c r="I42" s="129">
        <f>I41-G16</f>
        <v>-5142.5</v>
      </c>
      <c r="J42" s="130"/>
      <c r="K42" s="128"/>
      <c r="L42" s="127">
        <f>L41-J16</f>
        <v>-5290.9</v>
      </c>
      <c r="M42" s="131"/>
      <c r="N42" s="128"/>
      <c r="O42" s="127">
        <f>O41-M16</f>
        <v>-5167.8</v>
      </c>
      <c r="P42" s="125"/>
      <c r="Q42" s="128"/>
      <c r="R42" s="127">
        <f>R41-P16</f>
        <v>-5167.8</v>
      </c>
      <c r="S42" s="3"/>
    </row>
    <row r="43" spans="1:19" s="137" customFormat="1" ht="8.25" customHeight="1" thickBot="1" x14ac:dyDescent="0.3">
      <c r="A43" s="132"/>
      <c r="B43" s="133"/>
      <c r="C43" s="134"/>
      <c r="D43" s="132"/>
      <c r="E43" s="135"/>
      <c r="F43" s="135"/>
      <c r="G43" s="132"/>
      <c r="H43" s="135"/>
      <c r="I43" s="135"/>
      <c r="J43" s="135"/>
      <c r="K43" s="135"/>
      <c r="L43" s="136"/>
      <c r="M43" s="136"/>
      <c r="N43" s="136"/>
      <c r="O43" s="136"/>
      <c r="P43" s="136"/>
      <c r="Q43" s="136"/>
      <c r="R43" s="136"/>
      <c r="S43" s="136"/>
    </row>
    <row r="44" spans="1:19" s="137" customFormat="1" ht="15.75" customHeight="1" x14ac:dyDescent="0.25">
      <c r="A44" s="132"/>
      <c r="B44" s="138"/>
      <c r="C44" s="139" t="s">
        <v>72</v>
      </c>
      <c r="D44" s="140" t="s">
        <v>73</v>
      </c>
      <c r="E44" s="135"/>
      <c r="F44" s="141"/>
      <c r="G44" s="140" t="s">
        <v>74</v>
      </c>
      <c r="H44" s="135"/>
      <c r="I44" s="135"/>
      <c r="J44" s="140" t="s">
        <v>75</v>
      </c>
      <c r="K44" s="135"/>
      <c r="L44" s="135"/>
      <c r="M44" s="140" t="s">
        <v>76</v>
      </c>
      <c r="N44" s="136"/>
      <c r="O44" s="136"/>
      <c r="P44" s="140" t="s">
        <v>76</v>
      </c>
      <c r="Q44" s="136"/>
      <c r="R44" s="396"/>
      <c r="S44" s="136"/>
    </row>
    <row r="45" spans="1:19" ht="15.75" thickBot="1" x14ac:dyDescent="0.3">
      <c r="A45" s="1"/>
      <c r="B45" s="138"/>
      <c r="C45" s="142"/>
      <c r="D45" s="143">
        <v>603.9</v>
      </c>
      <c r="E45" s="135"/>
      <c r="F45" s="141"/>
      <c r="G45" s="143">
        <v>603.9</v>
      </c>
      <c r="H45" s="144"/>
      <c r="I45" s="144"/>
      <c r="J45" s="143">
        <v>603.9</v>
      </c>
      <c r="K45" s="144"/>
      <c r="L45" s="144"/>
      <c r="M45" s="143">
        <v>603.9</v>
      </c>
      <c r="N45" s="3"/>
      <c r="O45" s="3"/>
      <c r="P45" s="143">
        <v>603.9</v>
      </c>
      <c r="Q45" s="3"/>
      <c r="R45" s="3"/>
      <c r="S45" s="3"/>
    </row>
    <row r="46" spans="1:19" s="137" customFormat="1" ht="8.25" customHeight="1" thickBot="1" x14ac:dyDescent="0.3">
      <c r="A46" s="132"/>
      <c r="B46" s="138"/>
      <c r="C46" s="134"/>
      <c r="D46" s="135"/>
      <c r="E46" s="135"/>
      <c r="F46" s="141"/>
      <c r="G46" s="135"/>
      <c r="H46" s="135"/>
      <c r="I46" s="141"/>
      <c r="J46" s="141"/>
      <c r="K46" s="141"/>
      <c r="L46" s="136"/>
      <c r="M46" s="136"/>
      <c r="N46" s="136"/>
      <c r="O46" s="136"/>
      <c r="P46" s="136"/>
      <c r="Q46" s="136"/>
      <c r="R46" s="136"/>
      <c r="S46" s="136"/>
    </row>
    <row r="47" spans="1:19" s="137" customFormat="1" ht="37.5" customHeight="1" thickBot="1" x14ac:dyDescent="0.3">
      <c r="A47" s="132"/>
      <c r="B47" s="138"/>
      <c r="C47" s="139" t="s">
        <v>77</v>
      </c>
      <c r="D47" s="145" t="s">
        <v>78</v>
      </c>
      <c r="E47" s="146" t="s">
        <v>79</v>
      </c>
      <c r="F47" s="141"/>
      <c r="G47" s="145" t="s">
        <v>78</v>
      </c>
      <c r="H47" s="146" t="s">
        <v>79</v>
      </c>
      <c r="I47" s="136"/>
      <c r="J47" s="145" t="s">
        <v>78</v>
      </c>
      <c r="K47" s="146" t="s">
        <v>79</v>
      </c>
      <c r="L47" s="147"/>
      <c r="M47" s="145" t="s">
        <v>78</v>
      </c>
      <c r="N47" s="146" t="s">
        <v>79</v>
      </c>
      <c r="O47" s="136"/>
      <c r="P47" s="145" t="s">
        <v>78</v>
      </c>
      <c r="Q47" s="146" t="s">
        <v>79</v>
      </c>
      <c r="R47" s="136"/>
      <c r="S47" s="136"/>
    </row>
    <row r="48" spans="1:19" ht="15.75" thickBot="1" x14ac:dyDescent="0.3">
      <c r="A48" s="1"/>
      <c r="B48" s="148"/>
      <c r="C48" s="149"/>
      <c r="D48" s="150">
        <v>0</v>
      </c>
      <c r="E48" s="151">
        <v>0</v>
      </c>
      <c r="F48" s="141"/>
      <c r="G48" s="150">
        <v>0</v>
      </c>
      <c r="H48" s="151">
        <v>0</v>
      </c>
      <c r="I48" s="3"/>
      <c r="J48" s="150">
        <v>0</v>
      </c>
      <c r="K48" s="151">
        <v>0</v>
      </c>
      <c r="L48" s="144"/>
      <c r="M48" s="150">
        <v>0</v>
      </c>
      <c r="N48" s="151">
        <v>0</v>
      </c>
      <c r="O48" s="3"/>
      <c r="P48" s="150">
        <v>0</v>
      </c>
      <c r="Q48" s="151">
        <v>0</v>
      </c>
      <c r="R48" s="3"/>
      <c r="S48" s="3"/>
    </row>
    <row r="49" spans="1:19" x14ac:dyDescent="0.25">
      <c r="A49" s="1"/>
      <c r="B49" s="148"/>
      <c r="C49" s="134"/>
      <c r="D49" s="135"/>
      <c r="E49" s="135"/>
      <c r="F49" s="141"/>
      <c r="G49" s="135"/>
      <c r="H49" s="135"/>
      <c r="I49" s="141"/>
      <c r="J49" s="141"/>
      <c r="K49" s="141"/>
      <c r="L49" s="136"/>
      <c r="M49" s="3"/>
      <c r="N49" s="136"/>
      <c r="O49" s="136"/>
      <c r="P49" s="3"/>
      <c r="Q49" s="3"/>
      <c r="R49" s="3"/>
      <c r="S49" s="3"/>
    </row>
    <row r="50" spans="1:19" x14ac:dyDescent="0.25">
      <c r="A50" s="1"/>
      <c r="B50" s="148"/>
      <c r="C50" s="152" t="s">
        <v>80</v>
      </c>
      <c r="D50" s="153" t="s">
        <v>81</v>
      </c>
      <c r="E50" s="135"/>
      <c r="F50" s="3"/>
      <c r="G50" s="153" t="s">
        <v>82</v>
      </c>
      <c r="H50" s="3"/>
      <c r="I50" s="3"/>
      <c r="J50" s="153" t="s">
        <v>83</v>
      </c>
      <c r="K50" s="3"/>
      <c r="L50" s="154"/>
      <c r="M50" s="153" t="s">
        <v>84</v>
      </c>
      <c r="N50" s="154"/>
      <c r="O50" s="154"/>
      <c r="P50" s="153" t="s">
        <v>85</v>
      </c>
      <c r="Q50" s="3"/>
      <c r="R50" s="3"/>
      <c r="S50" s="3"/>
    </row>
    <row r="51" spans="1:19" x14ac:dyDescent="0.25">
      <c r="A51" s="1"/>
      <c r="B51" s="148"/>
      <c r="C51" s="155" t="s">
        <v>86</v>
      </c>
      <c r="D51" s="156">
        <v>3652.6000000000004</v>
      </c>
      <c r="E51" s="135"/>
      <c r="F51" s="3"/>
      <c r="G51" s="156">
        <v>830.80000000000018</v>
      </c>
      <c r="H51" s="3"/>
      <c r="I51" s="3"/>
      <c r="J51" s="156">
        <v>1366.6</v>
      </c>
      <c r="K51" s="3"/>
      <c r="L51" s="157"/>
      <c r="M51" s="156">
        <f>SUM(M52:M55)</f>
        <v>1307</v>
      </c>
      <c r="N51" s="157"/>
      <c r="O51" s="157"/>
      <c r="P51" s="156">
        <f>SUM(P52:P55)</f>
        <v>1138</v>
      </c>
      <c r="Q51" s="3"/>
      <c r="R51" s="3"/>
      <c r="S51" s="3"/>
    </row>
    <row r="52" spans="1:19" x14ac:dyDescent="0.25">
      <c r="A52" s="1"/>
      <c r="B52" s="148"/>
      <c r="C52" s="155" t="s">
        <v>87</v>
      </c>
      <c r="D52" s="156">
        <v>1656.3000000000002</v>
      </c>
      <c r="E52" s="135"/>
      <c r="F52" s="3"/>
      <c r="G52" s="156">
        <v>0</v>
      </c>
      <c r="H52" s="3"/>
      <c r="I52" s="3"/>
      <c r="J52" s="156">
        <v>0</v>
      </c>
      <c r="K52" s="3"/>
      <c r="L52" s="157"/>
      <c r="M52" s="156">
        <v>0</v>
      </c>
      <c r="N52" s="157"/>
      <c r="O52" s="157"/>
      <c r="P52" s="156">
        <v>0</v>
      </c>
      <c r="Q52" s="3"/>
      <c r="R52" s="3"/>
      <c r="S52" s="3"/>
    </row>
    <row r="53" spans="1:19" x14ac:dyDescent="0.25">
      <c r="A53" s="1"/>
      <c r="B53" s="148"/>
      <c r="C53" s="155" t="s">
        <v>88</v>
      </c>
      <c r="D53" s="156">
        <v>1382.8</v>
      </c>
      <c r="E53" s="135"/>
      <c r="F53" s="3"/>
      <c r="G53" s="156">
        <v>810.8</v>
      </c>
      <c r="H53" s="3"/>
      <c r="I53" s="3"/>
      <c r="J53" s="156">
        <v>1216.2</v>
      </c>
      <c r="K53" s="3"/>
      <c r="L53" s="157"/>
      <c r="M53" s="156">
        <v>1207</v>
      </c>
      <c r="N53" s="157"/>
      <c r="O53" s="157"/>
      <c r="P53" s="156">
        <v>1038</v>
      </c>
      <c r="Q53" s="3"/>
      <c r="R53" s="3"/>
      <c r="S53" s="3"/>
    </row>
    <row r="54" spans="1:19" x14ac:dyDescent="0.25">
      <c r="A54" s="1"/>
      <c r="B54" s="148"/>
      <c r="C54" s="155" t="s">
        <v>89</v>
      </c>
      <c r="D54" s="156">
        <v>342.09999999999997</v>
      </c>
      <c r="E54" s="135"/>
      <c r="F54" s="3"/>
      <c r="G54" s="156">
        <v>0</v>
      </c>
      <c r="H54" s="3"/>
      <c r="I54" s="3"/>
      <c r="J54" s="156">
        <v>0</v>
      </c>
      <c r="K54" s="3"/>
      <c r="L54" s="157"/>
      <c r="M54" s="156">
        <v>0</v>
      </c>
      <c r="N54" s="157"/>
      <c r="O54" s="157"/>
      <c r="P54" s="156">
        <v>0</v>
      </c>
      <c r="Q54" s="3"/>
      <c r="R54" s="3"/>
      <c r="S54" s="3"/>
    </row>
    <row r="55" spans="1:19" x14ac:dyDescent="0.25">
      <c r="A55" s="1"/>
      <c r="B55" s="148"/>
      <c r="C55" s="158" t="s">
        <v>90</v>
      </c>
      <c r="D55" s="156">
        <v>271.40000000000009</v>
      </c>
      <c r="E55" s="135"/>
      <c r="F55" s="3"/>
      <c r="G55" s="156">
        <v>20</v>
      </c>
      <c r="H55" s="3"/>
      <c r="I55" s="3"/>
      <c r="J55" s="156">
        <v>150.39999999999998</v>
      </c>
      <c r="K55" s="3"/>
      <c r="L55" s="157"/>
      <c r="M55" s="156">
        <v>100</v>
      </c>
      <c r="N55" s="157"/>
      <c r="O55" s="157"/>
      <c r="P55" s="156">
        <v>100</v>
      </c>
      <c r="Q55" s="3"/>
      <c r="R55" s="3"/>
      <c r="S55" s="3"/>
    </row>
    <row r="56" spans="1:19" ht="10.5" customHeight="1" x14ac:dyDescent="0.25">
      <c r="A56" s="1"/>
      <c r="B56" s="148"/>
      <c r="C56" s="134"/>
      <c r="D56" s="135"/>
      <c r="E56" s="13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1"/>
      <c r="B57" s="148"/>
      <c r="C57" s="152" t="s">
        <v>112</v>
      </c>
      <c r="D57" s="153" t="s">
        <v>81</v>
      </c>
      <c r="E57" s="135"/>
      <c r="F57" s="141"/>
      <c r="G57" s="153" t="s">
        <v>92</v>
      </c>
      <c r="H57" s="135"/>
      <c r="I57" s="141"/>
      <c r="J57" s="153" t="s">
        <v>83</v>
      </c>
      <c r="K57" s="141"/>
      <c r="L57" s="3"/>
      <c r="M57" s="153" t="s">
        <v>84</v>
      </c>
      <c r="N57" s="154"/>
      <c r="O57" s="154"/>
      <c r="P57" s="153" t="s">
        <v>85</v>
      </c>
      <c r="Q57" s="3"/>
      <c r="R57" s="3"/>
      <c r="S57" s="3"/>
    </row>
    <row r="58" spans="1:19" x14ac:dyDescent="0.25">
      <c r="A58" s="1"/>
      <c r="B58" s="148"/>
      <c r="C58" s="364" t="s">
        <v>91</v>
      </c>
      <c r="D58" s="159">
        <v>83.1</v>
      </c>
      <c r="E58" s="135"/>
      <c r="F58" s="141"/>
      <c r="G58" s="159">
        <v>80.3</v>
      </c>
      <c r="H58" s="135"/>
      <c r="I58" s="141"/>
      <c r="J58" s="159">
        <v>82.13</v>
      </c>
      <c r="K58" s="141"/>
      <c r="L58" s="3"/>
      <c r="M58" s="159">
        <v>82.1</v>
      </c>
      <c r="N58" s="3"/>
      <c r="O58" s="3"/>
      <c r="P58" s="159">
        <v>82.1</v>
      </c>
      <c r="Q58" s="3"/>
      <c r="R58" s="3"/>
      <c r="S58" s="3"/>
    </row>
    <row r="59" spans="1:19" x14ac:dyDescent="0.25">
      <c r="A59" s="1"/>
      <c r="B59" s="148"/>
      <c r="C59" s="365" t="s">
        <v>113</v>
      </c>
      <c r="D59" s="159">
        <v>11.5</v>
      </c>
      <c r="E59" s="135"/>
      <c r="F59" s="141"/>
      <c r="G59" s="159">
        <v>11.5</v>
      </c>
      <c r="H59" s="135"/>
      <c r="I59" s="141"/>
      <c r="J59" s="159">
        <v>11.5</v>
      </c>
      <c r="K59" s="141"/>
      <c r="L59" s="3"/>
      <c r="M59" s="159">
        <v>11.5</v>
      </c>
      <c r="N59" s="3"/>
      <c r="O59" s="3"/>
      <c r="P59" s="159">
        <v>11.5</v>
      </c>
      <c r="Q59" s="3"/>
      <c r="R59" s="3"/>
      <c r="S59" s="3"/>
    </row>
    <row r="60" spans="1:19" s="136" customFormat="1" x14ac:dyDescent="0.25">
      <c r="A60" s="132"/>
      <c r="B60" s="148"/>
      <c r="C60" s="366"/>
      <c r="D60" s="367"/>
      <c r="E60" s="144"/>
      <c r="F60" s="135"/>
      <c r="G60" s="141"/>
      <c r="H60" s="144"/>
      <c r="I60" s="141"/>
      <c r="K60" s="144"/>
      <c r="N60" s="144"/>
    </row>
    <row r="61" spans="1:19" s="3" customFormat="1" x14ac:dyDescent="0.25">
      <c r="A61" s="1"/>
      <c r="B61" s="148"/>
      <c r="C61" s="368" t="s">
        <v>114</v>
      </c>
      <c r="D61" s="153" t="s">
        <v>81</v>
      </c>
      <c r="E61" s="144"/>
      <c r="F61" s="135"/>
      <c r="G61" s="153" t="s">
        <v>92</v>
      </c>
      <c r="H61" s="135"/>
      <c r="I61" s="141"/>
      <c r="J61" s="153" t="s">
        <v>83</v>
      </c>
      <c r="K61" s="141"/>
      <c r="M61" s="153" t="s">
        <v>84</v>
      </c>
      <c r="N61" s="154"/>
      <c r="O61" s="154"/>
      <c r="P61" s="153" t="s">
        <v>85</v>
      </c>
    </row>
    <row r="62" spans="1:19" s="3" customFormat="1" x14ac:dyDescent="0.25">
      <c r="A62" s="1"/>
      <c r="B62" s="148"/>
      <c r="C62" s="369" t="s">
        <v>115</v>
      </c>
      <c r="D62" s="370">
        <v>0</v>
      </c>
      <c r="E62" s="144"/>
      <c r="F62" s="135"/>
      <c r="G62" s="370">
        <v>0</v>
      </c>
      <c r="H62" s="144"/>
      <c r="I62" s="141"/>
      <c r="J62" s="370">
        <v>4448.8</v>
      </c>
      <c r="K62" s="144"/>
      <c r="M62" s="370">
        <v>4450</v>
      </c>
      <c r="N62" s="144"/>
      <c r="P62" s="370">
        <v>4452</v>
      </c>
    </row>
    <row r="63" spans="1:19" s="3" customFormat="1" x14ac:dyDescent="0.25">
      <c r="A63" s="1"/>
      <c r="B63" s="148"/>
      <c r="C63" s="369" t="s">
        <v>116</v>
      </c>
      <c r="D63" s="370">
        <v>0</v>
      </c>
      <c r="E63" s="144"/>
      <c r="F63" s="135"/>
      <c r="G63" s="370">
        <v>0</v>
      </c>
      <c r="H63" s="144"/>
      <c r="I63" s="141"/>
      <c r="J63" s="370">
        <v>1503.7</v>
      </c>
      <c r="K63" s="144"/>
      <c r="M63" s="370">
        <v>1504.1</v>
      </c>
      <c r="N63" s="144"/>
      <c r="P63" s="370">
        <v>1504.8</v>
      </c>
    </row>
    <row r="64" spans="1:19" s="3" customFormat="1" x14ac:dyDescent="0.25">
      <c r="A64" s="1"/>
      <c r="B64" s="148"/>
      <c r="C64" s="369" t="s">
        <v>117</v>
      </c>
      <c r="D64" s="370">
        <v>0</v>
      </c>
      <c r="E64" s="144"/>
      <c r="F64" s="135"/>
      <c r="G64" s="370">
        <v>0</v>
      </c>
      <c r="H64" s="144"/>
      <c r="I64" s="141"/>
      <c r="J64" s="370">
        <v>0</v>
      </c>
      <c r="K64" s="144"/>
      <c r="M64" s="370">
        <v>0</v>
      </c>
      <c r="N64" s="144"/>
      <c r="P64" s="370">
        <v>0</v>
      </c>
    </row>
    <row r="65" spans="1:19" s="3" customFormat="1" x14ac:dyDescent="0.25">
      <c r="A65" s="1"/>
      <c r="B65" s="148"/>
      <c r="C65" s="369" t="s">
        <v>118</v>
      </c>
      <c r="D65" s="370">
        <v>0</v>
      </c>
      <c r="E65" s="144"/>
      <c r="F65" s="135"/>
      <c r="G65" s="370">
        <v>0</v>
      </c>
      <c r="H65" s="144"/>
      <c r="I65" s="141"/>
      <c r="J65" s="370">
        <v>44.5</v>
      </c>
      <c r="K65" s="144"/>
      <c r="M65" s="370">
        <v>44.5</v>
      </c>
      <c r="N65" s="144"/>
      <c r="P65" s="370">
        <v>44.5</v>
      </c>
    </row>
    <row r="66" spans="1:19" s="3" customFormat="1" x14ac:dyDescent="0.25">
      <c r="A66" s="1"/>
      <c r="B66" s="148"/>
      <c r="C66" s="369" t="s">
        <v>119</v>
      </c>
      <c r="D66" s="371">
        <f>SUM(D67,D68,D69,D70)</f>
        <v>0</v>
      </c>
      <c r="E66" s="144"/>
      <c r="F66" s="135"/>
      <c r="G66" s="371">
        <f>SUM(G67:G70)</f>
        <v>0</v>
      </c>
      <c r="H66" s="144"/>
      <c r="I66" s="141"/>
      <c r="J66" s="371">
        <v>570.70000000000005</v>
      </c>
      <c r="K66" s="144"/>
      <c r="M66" s="371">
        <f>SUM(M67:M70)</f>
        <v>575</v>
      </c>
      <c r="N66" s="144"/>
      <c r="P66" s="371">
        <f>SUM(P67:P70)</f>
        <v>575</v>
      </c>
    </row>
    <row r="67" spans="1:19" s="3" customFormat="1" x14ac:dyDescent="0.25">
      <c r="A67" s="1"/>
      <c r="B67" s="148"/>
      <c r="C67" s="372" t="s">
        <v>120</v>
      </c>
      <c r="D67" s="370">
        <v>0</v>
      </c>
      <c r="E67" s="144"/>
      <c r="F67" s="135"/>
      <c r="G67" s="370">
        <v>0</v>
      </c>
      <c r="H67" s="144"/>
      <c r="I67" s="141"/>
      <c r="J67" s="370">
        <v>285</v>
      </c>
      <c r="K67" s="144"/>
      <c r="M67" s="370">
        <v>285</v>
      </c>
      <c r="N67" s="144"/>
      <c r="P67" s="370">
        <v>285</v>
      </c>
    </row>
    <row r="68" spans="1:19" s="3" customFormat="1" x14ac:dyDescent="0.25">
      <c r="A68" s="1"/>
      <c r="B68" s="148"/>
      <c r="C68" s="372" t="s">
        <v>121</v>
      </c>
      <c r="D68" s="370">
        <v>0</v>
      </c>
      <c r="E68" s="144"/>
      <c r="F68" s="135"/>
      <c r="G68" s="370">
        <v>0</v>
      </c>
      <c r="H68" s="144"/>
      <c r="I68" s="141"/>
      <c r="J68" s="370">
        <v>30</v>
      </c>
      <c r="K68" s="144"/>
      <c r="M68" s="370">
        <v>30</v>
      </c>
      <c r="N68" s="144"/>
      <c r="P68" s="370">
        <v>30</v>
      </c>
    </row>
    <row r="69" spans="1:19" s="3" customFormat="1" x14ac:dyDescent="0.25">
      <c r="A69" s="1"/>
      <c r="B69" s="148"/>
      <c r="C69" s="372" t="s">
        <v>122</v>
      </c>
      <c r="D69" s="370">
        <v>0</v>
      </c>
      <c r="E69" s="144"/>
      <c r="F69" s="135"/>
      <c r="G69" s="370">
        <v>0</v>
      </c>
      <c r="H69" s="144"/>
      <c r="I69" s="141"/>
      <c r="J69" s="370">
        <v>20</v>
      </c>
      <c r="K69" s="144"/>
      <c r="M69" s="370">
        <v>20</v>
      </c>
      <c r="N69" s="144"/>
      <c r="P69" s="370">
        <v>20</v>
      </c>
    </row>
    <row r="70" spans="1:19" s="3" customFormat="1" x14ac:dyDescent="0.25">
      <c r="A70" s="1"/>
      <c r="B70" s="148"/>
      <c r="C70" s="372" t="s">
        <v>123</v>
      </c>
      <c r="D70" s="370">
        <v>0</v>
      </c>
      <c r="E70" s="144"/>
      <c r="F70" s="135"/>
      <c r="G70" s="370">
        <v>0</v>
      </c>
      <c r="H70" s="144"/>
      <c r="I70" s="141"/>
      <c r="J70" s="370">
        <v>235.7</v>
      </c>
      <c r="K70" s="144"/>
      <c r="M70" s="370">
        <v>240</v>
      </c>
      <c r="N70" s="144"/>
      <c r="P70" s="370">
        <v>240</v>
      </c>
    </row>
    <row r="71" spans="1:19" s="3" customFormat="1" x14ac:dyDescent="0.25">
      <c r="A71" s="1"/>
      <c r="B71" s="148"/>
      <c r="C71" s="134" t="s">
        <v>124</v>
      </c>
      <c r="D71" s="135">
        <f>SUM(D62:D66)</f>
        <v>0</v>
      </c>
      <c r="E71" s="144"/>
      <c r="F71" s="135"/>
      <c r="G71" s="135">
        <f>SUM(G62:G66)</f>
        <v>0</v>
      </c>
      <c r="H71" s="144"/>
      <c r="I71" s="141"/>
      <c r="J71" s="135">
        <f>SUM(J62:J66)</f>
        <v>6567.7</v>
      </c>
      <c r="K71" s="144"/>
      <c r="M71" s="135">
        <f>SUM(M62:M66)</f>
        <v>6573.6</v>
      </c>
      <c r="N71" s="144"/>
      <c r="P71" s="135">
        <f>SUM(P62:P66)</f>
        <v>6576.3</v>
      </c>
    </row>
    <row r="72" spans="1:19" s="3" customFormat="1" x14ac:dyDescent="0.25">
      <c r="A72" s="1"/>
      <c r="B72" s="148"/>
      <c r="C72" s="134"/>
      <c r="D72" s="135"/>
      <c r="E72" s="135"/>
      <c r="F72" s="141"/>
      <c r="G72" s="135"/>
      <c r="H72" s="135"/>
      <c r="I72" s="141"/>
      <c r="J72" s="141"/>
      <c r="K72" s="141"/>
    </row>
    <row r="73" spans="1:19" x14ac:dyDescent="0.25">
      <c r="A73" s="1"/>
      <c r="B73" s="160" t="s">
        <v>93</v>
      </c>
      <c r="C73" s="161"/>
      <c r="D73" s="162"/>
      <c r="E73" s="162"/>
      <c r="F73" s="162"/>
      <c r="G73" s="162"/>
      <c r="H73" s="162"/>
      <c r="I73" s="162"/>
      <c r="J73" s="162"/>
      <c r="K73" s="162"/>
      <c r="L73" s="163"/>
      <c r="M73" s="163"/>
      <c r="N73" s="163"/>
      <c r="O73" s="163"/>
      <c r="P73" s="163"/>
      <c r="Q73" s="163"/>
      <c r="R73" s="164"/>
      <c r="S73" s="3"/>
    </row>
    <row r="74" spans="1:19" x14ac:dyDescent="0.25">
      <c r="A74" s="1"/>
      <c r="B74" s="165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66"/>
      <c r="S74" s="3"/>
    </row>
    <row r="75" spans="1:19" x14ac:dyDescent="0.25">
      <c r="A75" s="1"/>
      <c r="B75" s="167"/>
      <c r="C75" s="168"/>
      <c r="D75" s="168"/>
      <c r="E75" s="168"/>
      <c r="F75" s="168"/>
      <c r="G75" s="168"/>
      <c r="H75" s="168"/>
      <c r="I75" s="168"/>
      <c r="J75" s="168"/>
      <c r="K75" s="168"/>
      <c r="L75" s="137"/>
      <c r="N75" s="137"/>
      <c r="O75" s="137"/>
      <c r="P75" s="137"/>
      <c r="Q75" s="137"/>
      <c r="R75" s="166"/>
      <c r="S75" s="3"/>
    </row>
    <row r="76" spans="1:19" x14ac:dyDescent="0.25">
      <c r="A76" s="1"/>
      <c r="B76" s="167"/>
      <c r="C76" s="168"/>
      <c r="D76" s="168"/>
      <c r="E76" s="168"/>
      <c r="F76" s="168"/>
      <c r="G76" s="168"/>
      <c r="H76" s="168"/>
      <c r="I76" s="168"/>
      <c r="J76" s="168"/>
      <c r="K76" s="168"/>
      <c r="L76" s="137"/>
      <c r="M76" s="137"/>
      <c r="N76" s="137"/>
      <c r="O76" s="137"/>
      <c r="P76" s="137"/>
      <c r="Q76" s="137"/>
      <c r="R76" s="166"/>
      <c r="S76" s="3"/>
    </row>
    <row r="77" spans="1:19" x14ac:dyDescent="0.25">
      <c r="A77" s="1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137"/>
      <c r="M77" s="137"/>
      <c r="N77" s="137"/>
      <c r="O77" s="137"/>
      <c r="P77" s="137"/>
      <c r="Q77" s="137"/>
      <c r="R77" s="166"/>
      <c r="S77" s="3"/>
    </row>
    <row r="78" spans="1:19" x14ac:dyDescent="0.25">
      <c r="A78" s="1"/>
      <c r="B78" s="167"/>
      <c r="C78" s="168"/>
      <c r="D78" s="168"/>
      <c r="E78" s="168"/>
      <c r="F78" s="168"/>
      <c r="G78" s="168"/>
      <c r="H78" s="168"/>
      <c r="I78" s="168"/>
      <c r="J78" s="168"/>
      <c r="K78" s="168"/>
      <c r="L78" s="137"/>
      <c r="M78" s="137"/>
      <c r="N78" s="137"/>
      <c r="O78" s="137"/>
      <c r="P78" s="137"/>
      <c r="Q78" s="137"/>
      <c r="R78" s="166"/>
      <c r="S78" s="3"/>
    </row>
    <row r="79" spans="1:19" x14ac:dyDescent="0.25">
      <c r="A79" s="1"/>
      <c r="B79" s="169"/>
      <c r="C79" s="170"/>
      <c r="D79" s="171"/>
      <c r="E79" s="171"/>
      <c r="F79" s="171"/>
      <c r="G79" s="171"/>
      <c r="H79" s="171"/>
      <c r="I79" s="171"/>
      <c r="J79" s="171"/>
      <c r="K79" s="171"/>
      <c r="L79" s="137"/>
      <c r="M79" s="137"/>
      <c r="N79" s="137"/>
      <c r="O79" s="137"/>
      <c r="P79" s="137"/>
      <c r="Q79" s="137"/>
      <c r="R79" s="166"/>
      <c r="S79" s="3"/>
    </row>
    <row r="80" spans="1:19" x14ac:dyDescent="0.25">
      <c r="A80" s="1"/>
      <c r="B80" s="172"/>
      <c r="C80" s="173"/>
      <c r="D80" s="171"/>
      <c r="E80" s="171"/>
      <c r="F80" s="171"/>
      <c r="G80" s="171"/>
      <c r="H80" s="171"/>
      <c r="I80" s="171"/>
      <c r="J80" s="171"/>
      <c r="K80" s="171"/>
      <c r="L80" s="137"/>
      <c r="M80" s="137"/>
      <c r="N80" s="137"/>
      <c r="O80" s="137"/>
      <c r="P80" s="137"/>
      <c r="Q80" s="137"/>
      <c r="R80" s="166"/>
      <c r="S80" s="3"/>
    </row>
    <row r="81" spans="1:19" x14ac:dyDescent="0.25">
      <c r="A81" s="1"/>
      <c r="B81" s="169"/>
      <c r="C81" s="174"/>
      <c r="D81" s="171"/>
      <c r="E81" s="171"/>
      <c r="F81" s="171"/>
      <c r="G81" s="171"/>
      <c r="H81" s="171"/>
      <c r="I81" s="171"/>
      <c r="J81" s="171"/>
      <c r="K81" s="171"/>
      <c r="L81" s="137"/>
      <c r="M81" s="137"/>
      <c r="N81" s="137"/>
      <c r="O81" s="137"/>
      <c r="P81" s="137"/>
      <c r="Q81" s="137"/>
      <c r="R81" s="166"/>
      <c r="S81" s="3"/>
    </row>
    <row r="82" spans="1:19" x14ac:dyDescent="0.25">
      <c r="A82" s="1"/>
      <c r="B82" s="169"/>
      <c r="C82" s="174"/>
      <c r="D82" s="171"/>
      <c r="E82" s="171"/>
      <c r="F82" s="171"/>
      <c r="G82" s="171"/>
      <c r="H82" s="171"/>
      <c r="I82" s="171"/>
      <c r="J82" s="171"/>
      <c r="K82" s="171"/>
      <c r="L82" s="137"/>
      <c r="M82" s="137"/>
      <c r="N82" s="137"/>
      <c r="O82" s="137"/>
      <c r="P82" s="137"/>
      <c r="Q82" s="137"/>
      <c r="R82" s="166"/>
      <c r="S82" s="3"/>
    </row>
    <row r="83" spans="1:19" x14ac:dyDescent="0.25">
      <c r="A83" s="1"/>
      <c r="B83" s="175"/>
      <c r="C83" s="176"/>
      <c r="D83" s="177"/>
      <c r="E83" s="177"/>
      <c r="F83" s="177"/>
      <c r="G83" s="177"/>
      <c r="H83" s="177"/>
      <c r="I83" s="177"/>
      <c r="J83" s="177"/>
      <c r="K83" s="177"/>
      <c r="L83" s="178"/>
      <c r="M83" s="178"/>
      <c r="N83" s="178"/>
      <c r="O83" s="178"/>
      <c r="P83" s="178"/>
      <c r="Q83" s="178"/>
      <c r="R83" s="179"/>
      <c r="S83" s="3"/>
    </row>
    <row r="84" spans="1:19" x14ac:dyDescent="0.25">
      <c r="A84" s="132"/>
      <c r="B84" s="180"/>
      <c r="C84" s="181"/>
      <c r="D84" s="182"/>
      <c r="E84" s="182"/>
      <c r="F84" s="182"/>
      <c r="G84" s="182"/>
      <c r="H84" s="182"/>
      <c r="I84" s="182"/>
      <c r="J84" s="182"/>
      <c r="K84" s="182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1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1"/>
      <c r="B86" s="183" t="s">
        <v>94</v>
      </c>
      <c r="C86" s="184">
        <v>45918</v>
      </c>
      <c r="D86" s="183" t="s">
        <v>147</v>
      </c>
      <c r="E86" s="168" t="s">
        <v>148</v>
      </c>
      <c r="F86" s="168"/>
      <c r="G86" s="168"/>
      <c r="H86" s="183"/>
      <c r="I86" s="183" t="s">
        <v>95</v>
      </c>
      <c r="J86" s="185" t="s">
        <v>149</v>
      </c>
      <c r="K86" s="185"/>
      <c r="L86" s="185"/>
      <c r="M86" s="185"/>
      <c r="N86" s="3"/>
      <c r="O86" s="3"/>
      <c r="P86" s="3"/>
      <c r="Q86" s="3"/>
      <c r="R86" s="3"/>
      <c r="S86" s="3"/>
    </row>
    <row r="87" spans="1:19" ht="7.5" customHeight="1" x14ac:dyDescent="0.25">
      <c r="A87" s="1"/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3"/>
      <c r="O87" s="3"/>
      <c r="P87" s="3"/>
      <c r="Q87" s="3"/>
      <c r="R87" s="3"/>
      <c r="S87" s="3"/>
    </row>
    <row r="88" spans="1:19" x14ac:dyDescent="0.25">
      <c r="A88" s="1"/>
      <c r="B88" s="183"/>
      <c r="C88" s="183"/>
      <c r="D88" s="183" t="s">
        <v>97</v>
      </c>
      <c r="E88" s="186"/>
      <c r="F88" s="186"/>
      <c r="G88" s="186"/>
      <c r="H88" s="183"/>
      <c r="I88" s="183" t="s">
        <v>97</v>
      </c>
      <c r="J88" s="187"/>
      <c r="K88" s="187"/>
      <c r="L88" s="187"/>
      <c r="M88" s="187"/>
      <c r="N88" s="3"/>
      <c r="O88" s="3"/>
      <c r="P88" s="3"/>
      <c r="Q88" s="3"/>
      <c r="R88" s="3"/>
      <c r="S88" s="3"/>
    </row>
    <row r="89" spans="1:19" x14ac:dyDescent="0.25">
      <c r="A89" s="1"/>
      <c r="B89" s="183"/>
      <c r="C89" s="183"/>
      <c r="D89" s="183"/>
      <c r="E89" s="186"/>
      <c r="F89" s="186"/>
      <c r="G89" s="186"/>
      <c r="H89" s="183"/>
      <c r="I89" s="183"/>
      <c r="J89" s="187"/>
      <c r="K89" s="187"/>
      <c r="L89" s="187"/>
      <c r="M89" s="187"/>
      <c r="N89" s="3"/>
      <c r="O89" s="3"/>
      <c r="P89" s="3"/>
      <c r="Q89" s="3"/>
      <c r="R89" s="3"/>
      <c r="S89" s="3"/>
    </row>
    <row r="90" spans="1:19" x14ac:dyDescent="0.25">
      <c r="A90" s="1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132"/>
      <c r="B91" s="180"/>
      <c r="C91" s="181"/>
      <c r="D91" s="182"/>
      <c r="E91" s="182"/>
      <c r="F91" s="182"/>
      <c r="G91" s="182"/>
      <c r="H91" s="182"/>
      <c r="I91" s="182"/>
      <c r="J91" s="182"/>
      <c r="K91" s="182"/>
      <c r="L91" s="3"/>
      <c r="M91" s="3"/>
      <c r="N91" s="3"/>
      <c r="O91" s="3"/>
      <c r="P91" s="3"/>
      <c r="Q91" s="3"/>
      <c r="R91" s="3"/>
      <c r="S91" s="3"/>
    </row>
    <row r="92" spans="1:19" hidden="1" x14ac:dyDescent="0.25"/>
    <row r="93" spans="1:19" hidden="1" x14ac:dyDescent="0.25"/>
    <row r="94" spans="1:19" hidden="1" x14ac:dyDescent="0.25"/>
    <row r="95" spans="1:19" hidden="1" x14ac:dyDescent="0.25"/>
    <row r="96" spans="1:1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</sheetData>
  <mergeCells count="60">
    <mergeCell ref="B78:K78"/>
    <mergeCell ref="E86:G86"/>
    <mergeCell ref="J86:M86"/>
    <mergeCell ref="C44:C45"/>
    <mergeCell ref="C47:C48"/>
    <mergeCell ref="D73:K73"/>
    <mergeCell ref="B75:K75"/>
    <mergeCell ref="B76:K76"/>
    <mergeCell ref="B77:K77"/>
    <mergeCell ref="M27:M28"/>
    <mergeCell ref="N27:N28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D26:F26"/>
    <mergeCell ref="G26:I26"/>
    <mergeCell ref="J26:L26"/>
    <mergeCell ref="M26:O26"/>
    <mergeCell ref="P26:R26"/>
    <mergeCell ref="B27:B28"/>
    <mergeCell ref="C27:C28"/>
    <mergeCell ref="D27:D28"/>
    <mergeCell ref="E27:E28"/>
    <mergeCell ref="F27:F28"/>
    <mergeCell ref="M13:M14"/>
    <mergeCell ref="N13:N14"/>
    <mergeCell ref="O13:O14"/>
    <mergeCell ref="P13:P14"/>
    <mergeCell ref="Q13:Q14"/>
    <mergeCell ref="R13:R14"/>
    <mergeCell ref="G13:G14"/>
    <mergeCell ref="H13:H14"/>
    <mergeCell ref="I13:I14"/>
    <mergeCell ref="J13:J14"/>
    <mergeCell ref="K13:K14"/>
    <mergeCell ref="L13:L14"/>
    <mergeCell ref="D12:F12"/>
    <mergeCell ref="G12:I12"/>
    <mergeCell ref="J12:L12"/>
    <mergeCell ref="M12:O12"/>
    <mergeCell ref="P12:R12"/>
    <mergeCell ref="B13:B14"/>
    <mergeCell ref="C13:C14"/>
    <mergeCell ref="D13:D14"/>
    <mergeCell ref="E13:E14"/>
    <mergeCell ref="F13:F14"/>
    <mergeCell ref="D4:U4"/>
    <mergeCell ref="D8:U8"/>
    <mergeCell ref="D10:F10"/>
    <mergeCell ref="G10:I10"/>
    <mergeCell ref="J10:L10"/>
    <mergeCell ref="M10:O10"/>
    <mergeCell ref="P10:R10"/>
  </mergeCells>
  <pageMargins left="0.59055118110236227" right="0" top="0.78740157480314965" bottom="0.78740157480314965" header="0.31496062992125984" footer="0.31496062992125984"/>
  <pageSetup paperSize="8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23"/>
  <sheetViews>
    <sheetView showGridLines="0" zoomScale="80" zoomScaleNormal="80" zoomScaleSheetLayoutView="80" workbookViewId="0">
      <selection activeCell="G88" sqref="G8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35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21" x14ac:dyDescent="0.25">
      <c r="A1" s="3"/>
      <c r="B1" s="3"/>
      <c r="C1" s="3"/>
      <c r="D1" s="3"/>
      <c r="E1" s="3"/>
      <c r="F1" s="3"/>
      <c r="G1" s="18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1" ht="21" x14ac:dyDescent="0.35">
      <c r="A2" s="3"/>
      <c r="B2" s="190" t="s">
        <v>0</v>
      </c>
      <c r="C2" s="3"/>
      <c r="D2" s="3"/>
      <c r="E2" s="3"/>
      <c r="F2" s="3"/>
      <c r="G2" s="18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7.5" customHeight="1" x14ac:dyDescent="0.25">
      <c r="A3" s="3"/>
      <c r="B3" s="3"/>
      <c r="C3" s="3"/>
      <c r="D3" s="3"/>
      <c r="E3" s="3"/>
      <c r="F3" s="3"/>
      <c r="G3" s="18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ht="21" x14ac:dyDescent="0.35">
      <c r="A4" s="3"/>
      <c r="B4" s="3" t="s">
        <v>1</v>
      </c>
      <c r="C4" s="3"/>
      <c r="D4" s="379" t="s">
        <v>150</v>
      </c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</row>
    <row r="5" spans="1:21" ht="3.75" customHeight="1" x14ac:dyDescent="0.25">
      <c r="A5" s="3"/>
      <c r="B5" s="3"/>
      <c r="C5" s="3"/>
      <c r="D5" s="192"/>
      <c r="E5" s="192"/>
      <c r="F5" s="192"/>
      <c r="G5" s="192"/>
      <c r="H5" s="192"/>
      <c r="I5" s="192"/>
      <c r="J5" s="192"/>
      <c r="K5" s="192"/>
      <c r="L5" s="3"/>
      <c r="M5" s="3"/>
      <c r="N5" s="3"/>
      <c r="O5" s="3"/>
      <c r="P5" s="3"/>
      <c r="Q5" s="3"/>
      <c r="R5" s="3"/>
      <c r="S5" s="3"/>
    </row>
    <row r="6" spans="1:21" x14ac:dyDescent="0.25">
      <c r="A6" s="3"/>
      <c r="B6" s="3" t="s">
        <v>3</v>
      </c>
      <c r="C6" s="3"/>
      <c r="D6" s="193" t="s">
        <v>151</v>
      </c>
      <c r="E6" s="192"/>
      <c r="F6" s="192"/>
      <c r="G6" s="192"/>
      <c r="H6" s="192"/>
      <c r="I6" s="192"/>
      <c r="J6" s="192"/>
      <c r="K6" s="192"/>
      <c r="L6" s="3"/>
      <c r="M6" s="3"/>
      <c r="N6" s="3"/>
      <c r="O6" s="3"/>
      <c r="P6" s="3"/>
      <c r="Q6" s="3"/>
      <c r="R6" s="3"/>
      <c r="S6" s="3"/>
    </row>
    <row r="7" spans="1:21" ht="3.75" customHeight="1" x14ac:dyDescent="0.25">
      <c r="A7" s="3"/>
      <c r="B7" s="3"/>
      <c r="C7" s="3"/>
      <c r="D7" s="192"/>
      <c r="E7" s="192"/>
      <c r="F7" s="192"/>
      <c r="G7" s="192"/>
      <c r="H7" s="192"/>
      <c r="I7" s="192"/>
      <c r="J7" s="192"/>
      <c r="K7" s="192"/>
      <c r="L7" s="3"/>
      <c r="M7" s="3"/>
      <c r="N7" s="3"/>
      <c r="O7" s="3"/>
      <c r="P7" s="3"/>
      <c r="Q7" s="3"/>
      <c r="R7" s="3"/>
      <c r="S7" s="3"/>
    </row>
    <row r="8" spans="1:21" x14ac:dyDescent="0.25">
      <c r="A8" s="3"/>
      <c r="B8" s="3" t="s">
        <v>5</v>
      </c>
      <c r="C8" s="3"/>
      <c r="D8" s="194" t="s">
        <v>152</v>
      </c>
      <c r="E8" s="194"/>
      <c r="F8" s="194"/>
      <c r="G8" s="194"/>
      <c r="H8" s="194"/>
      <c r="I8" s="194"/>
      <c r="J8" s="194"/>
      <c r="K8" s="194"/>
      <c r="L8" s="3"/>
      <c r="M8" s="3"/>
      <c r="N8" s="3"/>
      <c r="O8" s="3"/>
      <c r="P8" s="3"/>
      <c r="Q8" s="3"/>
      <c r="R8" s="3"/>
      <c r="S8" s="3"/>
    </row>
    <row r="9" spans="1:21" ht="15.75" thickBot="1" x14ac:dyDescent="0.3">
      <c r="A9" s="3"/>
      <c r="B9" s="3"/>
      <c r="C9" s="3"/>
      <c r="D9" s="3"/>
      <c r="E9" s="3"/>
      <c r="F9" s="3"/>
      <c r="G9" s="18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1" ht="29.25" customHeight="1" thickBot="1" x14ac:dyDescent="0.3">
      <c r="A10" s="3"/>
      <c r="B10" s="195" t="s">
        <v>7</v>
      </c>
      <c r="C10" s="196" t="s">
        <v>8</v>
      </c>
      <c r="D10" s="197" t="s">
        <v>9</v>
      </c>
      <c r="E10" s="197"/>
      <c r="F10" s="198"/>
      <c r="G10" s="197" t="s">
        <v>10</v>
      </c>
      <c r="H10" s="197"/>
      <c r="I10" s="199"/>
      <c r="J10" s="200" t="s">
        <v>11</v>
      </c>
      <c r="K10" s="197"/>
      <c r="L10" s="198"/>
      <c r="M10" s="201" t="s">
        <v>12</v>
      </c>
      <c r="N10" s="197"/>
      <c r="O10" s="198"/>
      <c r="P10" s="197" t="s">
        <v>13</v>
      </c>
      <c r="Q10" s="197"/>
      <c r="R10" s="198"/>
      <c r="S10" s="3"/>
    </row>
    <row r="11" spans="1:21" ht="30.75" customHeight="1" thickBot="1" x14ac:dyDescent="0.3">
      <c r="A11" s="3"/>
      <c r="B11" s="202"/>
      <c r="C11" s="203"/>
      <c r="D11" s="204" t="s">
        <v>14</v>
      </c>
      <c r="E11" s="205" t="s">
        <v>15</v>
      </c>
      <c r="F11" s="205" t="s">
        <v>16</v>
      </c>
      <c r="G11" s="204" t="s">
        <v>14</v>
      </c>
      <c r="H11" s="205" t="s">
        <v>15</v>
      </c>
      <c r="I11" s="206" t="s">
        <v>16</v>
      </c>
      <c r="J11" s="206" t="s">
        <v>14</v>
      </c>
      <c r="K11" s="205" t="s">
        <v>15</v>
      </c>
      <c r="L11" s="205" t="s">
        <v>16</v>
      </c>
      <c r="M11" s="207" t="s">
        <v>14</v>
      </c>
      <c r="N11" s="205" t="s">
        <v>15</v>
      </c>
      <c r="O11" s="205" t="s">
        <v>16</v>
      </c>
      <c r="P11" s="204" t="s">
        <v>14</v>
      </c>
      <c r="Q11" s="205" t="s">
        <v>15</v>
      </c>
      <c r="R11" s="205" t="s">
        <v>16</v>
      </c>
      <c r="S11" s="3"/>
    </row>
    <row r="12" spans="1:21" ht="15.75" customHeight="1" thickBot="1" x14ac:dyDescent="0.3">
      <c r="A12" s="3"/>
      <c r="B12" s="208"/>
      <c r="C12" s="209" t="s">
        <v>17</v>
      </c>
      <c r="D12" s="210"/>
      <c r="E12" s="210"/>
      <c r="F12" s="211"/>
      <c r="G12" s="210"/>
      <c r="H12" s="210"/>
      <c r="I12" s="210"/>
      <c r="J12" s="212"/>
      <c r="K12" s="210"/>
      <c r="L12" s="211"/>
      <c r="M12" s="210"/>
      <c r="N12" s="210"/>
      <c r="O12" s="211"/>
      <c r="P12" s="210"/>
      <c r="Q12" s="210"/>
      <c r="R12" s="211"/>
      <c r="S12" s="3"/>
    </row>
    <row r="13" spans="1:21" ht="15.75" customHeight="1" x14ac:dyDescent="0.25">
      <c r="A13" s="3"/>
      <c r="B13" s="213" t="s">
        <v>7</v>
      </c>
      <c r="C13" s="214" t="s">
        <v>8</v>
      </c>
      <c r="D13" s="215" t="s">
        <v>18</v>
      </c>
      <c r="E13" s="216" t="s">
        <v>19</v>
      </c>
      <c r="F13" s="217" t="s">
        <v>17</v>
      </c>
      <c r="G13" s="218" t="s">
        <v>18</v>
      </c>
      <c r="H13" s="216" t="s">
        <v>19</v>
      </c>
      <c r="I13" s="219" t="s">
        <v>17</v>
      </c>
      <c r="J13" s="215" t="s">
        <v>18</v>
      </c>
      <c r="K13" s="216" t="s">
        <v>19</v>
      </c>
      <c r="L13" s="397" t="s">
        <v>17</v>
      </c>
      <c r="M13" s="220" t="s">
        <v>18</v>
      </c>
      <c r="N13" s="216" t="s">
        <v>19</v>
      </c>
      <c r="O13" s="217" t="s">
        <v>17</v>
      </c>
      <c r="P13" s="218" t="s">
        <v>18</v>
      </c>
      <c r="Q13" s="216" t="s">
        <v>19</v>
      </c>
      <c r="R13" s="217" t="s">
        <v>17</v>
      </c>
      <c r="S13" s="3"/>
    </row>
    <row r="14" spans="1:21" ht="15.75" thickBot="1" x14ac:dyDescent="0.3">
      <c r="A14" s="3"/>
      <c r="B14" s="221"/>
      <c r="C14" s="222"/>
      <c r="D14" s="223"/>
      <c r="E14" s="224"/>
      <c r="F14" s="225"/>
      <c r="G14" s="226"/>
      <c r="H14" s="224"/>
      <c r="I14" s="227"/>
      <c r="J14" s="223"/>
      <c r="K14" s="224"/>
      <c r="L14" s="398"/>
      <c r="M14" s="228"/>
      <c r="N14" s="224"/>
      <c r="O14" s="225"/>
      <c r="P14" s="226"/>
      <c r="Q14" s="224"/>
      <c r="R14" s="225"/>
      <c r="S14" s="3"/>
    </row>
    <row r="15" spans="1:21" x14ac:dyDescent="0.25">
      <c r="A15" s="3"/>
      <c r="B15" s="229" t="s">
        <v>20</v>
      </c>
      <c r="C15" s="230" t="s">
        <v>21</v>
      </c>
      <c r="D15" s="234">
        <v>1050.8</v>
      </c>
      <c r="E15" s="232"/>
      <c r="F15" s="233">
        <v>1050.8</v>
      </c>
      <c r="G15" s="234">
        <f>'[9]NR 2026'!M15</f>
        <v>1063</v>
      </c>
      <c r="H15" s="232"/>
      <c r="I15" s="235">
        <f t="shared" ref="I15:I24" si="0">G15+H15</f>
        <v>1063</v>
      </c>
      <c r="J15" s="399">
        <v>1143.2</v>
      </c>
      <c r="K15" s="399"/>
      <c r="L15" s="400">
        <f>J15+K15</f>
        <v>1143.2</v>
      </c>
      <c r="M15" s="239">
        <v>1143.2</v>
      </c>
      <c r="N15" s="232"/>
      <c r="O15" s="233">
        <f t="shared" ref="O15:O24" si="1">M15+N15</f>
        <v>1143.2</v>
      </c>
      <c r="P15" s="234">
        <v>1143.2</v>
      </c>
      <c r="Q15" s="232"/>
      <c r="R15" s="233">
        <f t="shared" ref="R15:R24" si="2">P15+Q15</f>
        <v>1143.2</v>
      </c>
      <c r="S15" s="3"/>
    </row>
    <row r="16" spans="1:21" x14ac:dyDescent="0.25">
      <c r="A16" s="3"/>
      <c r="B16" s="240" t="s">
        <v>22</v>
      </c>
      <c r="C16" s="241" t="s">
        <v>23</v>
      </c>
      <c r="D16" s="234">
        <v>3922.4</v>
      </c>
      <c r="E16" s="242"/>
      <c r="F16" s="233">
        <v>3922.4</v>
      </c>
      <c r="G16" s="234">
        <f>'[9]NR 2026'!M16</f>
        <v>4500</v>
      </c>
      <c r="H16" s="242"/>
      <c r="I16" s="235">
        <f t="shared" si="0"/>
        <v>4500</v>
      </c>
      <c r="J16" s="401">
        <v>4850</v>
      </c>
      <c r="K16" s="402"/>
      <c r="L16" s="403">
        <f t="shared" ref="L16:L24" si="3">J16+K16</f>
        <v>4850</v>
      </c>
      <c r="M16" s="246">
        <v>4850</v>
      </c>
      <c r="N16" s="242"/>
      <c r="O16" s="233">
        <f t="shared" si="1"/>
        <v>4850</v>
      </c>
      <c r="P16" s="247">
        <v>4850</v>
      </c>
      <c r="Q16" s="242"/>
      <c r="R16" s="233">
        <f t="shared" si="2"/>
        <v>4850</v>
      </c>
      <c r="S16" s="3"/>
    </row>
    <row r="17" spans="1:19" x14ac:dyDescent="0.25">
      <c r="A17" s="3"/>
      <c r="B17" s="240" t="s">
        <v>24</v>
      </c>
      <c r="C17" s="248" t="s">
        <v>25</v>
      </c>
      <c r="D17" s="234">
        <v>124</v>
      </c>
      <c r="E17" s="242"/>
      <c r="F17" s="233">
        <v>124</v>
      </c>
      <c r="G17" s="234">
        <f>'[9]NR 2026'!M17</f>
        <v>722.1</v>
      </c>
      <c r="H17" s="242"/>
      <c r="I17" s="235">
        <f t="shared" si="0"/>
        <v>722.1</v>
      </c>
      <c r="J17" s="401"/>
      <c r="K17" s="402"/>
      <c r="L17" s="403">
        <f t="shared" si="3"/>
        <v>0</v>
      </c>
      <c r="M17" s="246"/>
      <c r="N17" s="249"/>
      <c r="O17" s="233">
        <f t="shared" si="1"/>
        <v>0</v>
      </c>
      <c r="P17" s="247"/>
      <c r="Q17" s="249"/>
      <c r="R17" s="233">
        <f t="shared" si="2"/>
        <v>0</v>
      </c>
      <c r="S17" s="3"/>
    </row>
    <row r="18" spans="1:19" x14ac:dyDescent="0.25">
      <c r="A18" s="3"/>
      <c r="B18" s="240" t="s">
        <v>110</v>
      </c>
      <c r="C18" s="404" t="s">
        <v>111</v>
      </c>
      <c r="D18" s="234">
        <v>0</v>
      </c>
      <c r="E18" s="242"/>
      <c r="F18" s="233">
        <v>0</v>
      </c>
      <c r="G18" s="234">
        <f>'[9]NR 2026'!M18</f>
        <v>0</v>
      </c>
      <c r="H18" s="242"/>
      <c r="I18" s="235">
        <f t="shared" si="0"/>
        <v>0</v>
      </c>
      <c r="J18" s="401">
        <v>5988.1</v>
      </c>
      <c r="K18" s="402"/>
      <c r="L18" s="403">
        <f t="shared" si="3"/>
        <v>5988.1</v>
      </c>
      <c r="M18" s="246">
        <v>5988.1</v>
      </c>
      <c r="N18" s="242"/>
      <c r="O18" s="233">
        <f t="shared" si="1"/>
        <v>5988.1</v>
      </c>
      <c r="P18" s="247">
        <v>5988.1</v>
      </c>
      <c r="Q18" s="242"/>
      <c r="R18" s="233">
        <f t="shared" si="2"/>
        <v>5988.1</v>
      </c>
      <c r="S18" s="3"/>
    </row>
    <row r="19" spans="1:19" x14ac:dyDescent="0.25">
      <c r="A19" s="3"/>
      <c r="B19" s="240" t="s">
        <v>26</v>
      </c>
      <c r="C19" s="250" t="s">
        <v>27</v>
      </c>
      <c r="D19" s="234">
        <v>26259.9</v>
      </c>
      <c r="E19" s="232"/>
      <c r="F19" s="233">
        <f>D19</f>
        <v>26259.9</v>
      </c>
      <c r="G19" s="234">
        <f>'[9]NR 2026'!M19</f>
        <v>26351.200000000001</v>
      </c>
      <c r="H19" s="232"/>
      <c r="I19" s="235">
        <f t="shared" si="0"/>
        <v>26351.200000000001</v>
      </c>
      <c r="J19" s="401">
        <v>21129.1</v>
      </c>
      <c r="K19" s="401"/>
      <c r="L19" s="403">
        <f t="shared" si="3"/>
        <v>21129.1</v>
      </c>
      <c r="M19" s="246">
        <v>21129.1</v>
      </c>
      <c r="N19" s="232"/>
      <c r="O19" s="233">
        <f t="shared" si="1"/>
        <v>21129.1</v>
      </c>
      <c r="P19" s="247">
        <v>21129.1</v>
      </c>
      <c r="Q19" s="232"/>
      <c r="R19" s="233">
        <f t="shared" si="2"/>
        <v>21129.1</v>
      </c>
      <c r="S19" s="3"/>
    </row>
    <row r="20" spans="1:19" x14ac:dyDescent="0.25">
      <c r="A20" s="3"/>
      <c r="B20" s="240" t="s">
        <v>28</v>
      </c>
      <c r="C20" s="251" t="s">
        <v>29</v>
      </c>
      <c r="D20" s="234">
        <v>68.900000000000006</v>
      </c>
      <c r="E20" s="232"/>
      <c r="F20" s="233">
        <f>D20</f>
        <v>68.900000000000006</v>
      </c>
      <c r="G20" s="234">
        <f>'[9]NR 2026'!M20</f>
        <v>68.900000000000006</v>
      </c>
      <c r="H20" s="232"/>
      <c r="I20" s="235">
        <f t="shared" si="0"/>
        <v>68.900000000000006</v>
      </c>
      <c r="J20" s="401">
        <v>68.900000000000006</v>
      </c>
      <c r="K20" s="401"/>
      <c r="L20" s="403">
        <f t="shared" si="3"/>
        <v>68.900000000000006</v>
      </c>
      <c r="M20" s="246">
        <v>68.900000000000006</v>
      </c>
      <c r="N20" s="232"/>
      <c r="O20" s="233">
        <f t="shared" si="1"/>
        <v>68.900000000000006</v>
      </c>
      <c r="P20" s="247">
        <v>68.900000000000006</v>
      </c>
      <c r="Q20" s="232"/>
      <c r="R20" s="233">
        <f t="shared" si="2"/>
        <v>68.900000000000006</v>
      </c>
      <c r="S20" s="3"/>
    </row>
    <row r="21" spans="1:19" x14ac:dyDescent="0.25">
      <c r="A21" s="3"/>
      <c r="B21" s="240" t="s">
        <v>30</v>
      </c>
      <c r="C21" s="252" t="s">
        <v>31</v>
      </c>
      <c r="D21" s="234">
        <v>119.7</v>
      </c>
      <c r="E21" s="232"/>
      <c r="F21" s="233">
        <f>D21</f>
        <v>119.7</v>
      </c>
      <c r="G21" s="234">
        <f>'[9]NR 2026'!M21</f>
        <v>92</v>
      </c>
      <c r="H21" s="232"/>
      <c r="I21" s="235">
        <f t="shared" si="0"/>
        <v>92</v>
      </c>
      <c r="J21" s="401">
        <v>114.3</v>
      </c>
      <c r="K21" s="401"/>
      <c r="L21" s="403">
        <f t="shared" si="3"/>
        <v>114.3</v>
      </c>
      <c r="M21" s="246">
        <v>114.3</v>
      </c>
      <c r="N21" s="232"/>
      <c r="O21" s="233">
        <f t="shared" si="1"/>
        <v>114.3</v>
      </c>
      <c r="P21" s="247">
        <v>114.3</v>
      </c>
      <c r="Q21" s="232"/>
      <c r="R21" s="233">
        <f t="shared" si="2"/>
        <v>114.3</v>
      </c>
      <c r="S21" s="3"/>
    </row>
    <row r="22" spans="1:19" x14ac:dyDescent="0.25">
      <c r="A22" s="3"/>
      <c r="B22" s="240" t="s">
        <v>32</v>
      </c>
      <c r="C22" s="253" t="s">
        <v>33</v>
      </c>
      <c r="D22" s="234">
        <v>242.6</v>
      </c>
      <c r="E22" s="232"/>
      <c r="F22" s="233">
        <f>D22</f>
        <v>242.6</v>
      </c>
      <c r="G22" s="234">
        <f>'[9]NR 2026'!M22</f>
        <v>139.1</v>
      </c>
      <c r="H22" s="232"/>
      <c r="I22" s="235">
        <f t="shared" si="0"/>
        <v>139.1</v>
      </c>
      <c r="J22" s="401">
        <v>190.1</v>
      </c>
      <c r="K22" s="401"/>
      <c r="L22" s="403">
        <f>J22+K22</f>
        <v>190.1</v>
      </c>
      <c r="M22" s="246">
        <v>190.1</v>
      </c>
      <c r="N22" s="254"/>
      <c r="O22" s="233">
        <f t="shared" si="1"/>
        <v>190.1</v>
      </c>
      <c r="P22" s="247">
        <v>190.1</v>
      </c>
      <c r="Q22" s="254"/>
      <c r="R22" s="233">
        <f t="shared" si="2"/>
        <v>190.1</v>
      </c>
      <c r="S22" s="3"/>
    </row>
    <row r="23" spans="1:19" x14ac:dyDescent="0.25">
      <c r="A23" s="3"/>
      <c r="B23" s="240" t="s">
        <v>34</v>
      </c>
      <c r="C23" s="253" t="s">
        <v>35</v>
      </c>
      <c r="D23" s="234"/>
      <c r="E23" s="232"/>
      <c r="F23" s="233"/>
      <c r="G23" s="234">
        <f>'[9]NR 2026'!M23</f>
        <v>0</v>
      </c>
      <c r="H23" s="232"/>
      <c r="I23" s="235">
        <f t="shared" si="0"/>
        <v>0</v>
      </c>
      <c r="J23" s="401"/>
      <c r="K23" s="401"/>
      <c r="L23" s="403">
        <f>J23+K23</f>
        <v>0</v>
      </c>
      <c r="M23" s="246"/>
      <c r="N23" s="254"/>
      <c r="O23" s="233">
        <f t="shared" si="1"/>
        <v>0</v>
      </c>
      <c r="P23" s="247"/>
      <c r="Q23" s="254"/>
      <c r="R23" s="233">
        <f t="shared" si="2"/>
        <v>0</v>
      </c>
      <c r="S23" s="3"/>
    </row>
    <row r="24" spans="1:19" ht="15.75" thickBot="1" x14ac:dyDescent="0.3">
      <c r="A24" s="3"/>
      <c r="B24" s="255" t="s">
        <v>36</v>
      </c>
      <c r="C24" s="256" t="s">
        <v>37</v>
      </c>
      <c r="D24" s="234"/>
      <c r="E24" s="232"/>
      <c r="F24" s="260"/>
      <c r="G24" s="234">
        <f>'[9]NR 2026'!M24</f>
        <v>0</v>
      </c>
      <c r="H24" s="232"/>
      <c r="I24" s="257">
        <f t="shared" si="0"/>
        <v>0</v>
      </c>
      <c r="J24" s="401"/>
      <c r="K24" s="401"/>
      <c r="L24" s="403">
        <f t="shared" si="3"/>
        <v>0</v>
      </c>
      <c r="M24" s="258"/>
      <c r="N24" s="259"/>
      <c r="O24" s="260">
        <f t="shared" si="1"/>
        <v>0</v>
      </c>
      <c r="P24" s="261"/>
      <c r="Q24" s="259"/>
      <c r="R24" s="260">
        <f t="shared" si="2"/>
        <v>0</v>
      </c>
      <c r="S24" s="3"/>
    </row>
    <row r="25" spans="1:19" ht="15.75" thickBot="1" x14ac:dyDescent="0.3">
      <c r="A25" s="3"/>
      <c r="B25" s="262" t="s">
        <v>38</v>
      </c>
      <c r="C25" s="263" t="s">
        <v>39</v>
      </c>
      <c r="D25" s="264">
        <f t="shared" ref="D25:R25" si="4">SUM(D15:D22)</f>
        <v>31788.300000000003</v>
      </c>
      <c r="E25" s="264">
        <f t="shared" si="4"/>
        <v>0</v>
      </c>
      <c r="F25" s="264">
        <f t="shared" si="4"/>
        <v>31788.300000000003</v>
      </c>
      <c r="G25" s="264">
        <f t="shared" si="4"/>
        <v>32936.300000000003</v>
      </c>
      <c r="H25" s="264">
        <f>SUM(H15:H22)</f>
        <v>0</v>
      </c>
      <c r="I25" s="265">
        <f t="shared" si="4"/>
        <v>32936.300000000003</v>
      </c>
      <c r="J25" s="405">
        <f>SUM(J15:J22)</f>
        <v>33483.699999999997</v>
      </c>
      <c r="K25" s="405">
        <f t="shared" si="4"/>
        <v>0</v>
      </c>
      <c r="L25" s="406">
        <f t="shared" si="4"/>
        <v>33483.699999999997</v>
      </c>
      <c r="M25" s="267">
        <f>SUM(M15:M24)</f>
        <v>33483.699999999997</v>
      </c>
      <c r="N25" s="264">
        <f t="shared" si="4"/>
        <v>0</v>
      </c>
      <c r="O25" s="264">
        <f t="shared" si="4"/>
        <v>33483.699999999997</v>
      </c>
      <c r="P25" s="264">
        <f t="shared" si="4"/>
        <v>33483.699999999997</v>
      </c>
      <c r="Q25" s="264">
        <f t="shared" si="4"/>
        <v>0</v>
      </c>
      <c r="R25" s="264">
        <f t="shared" si="4"/>
        <v>33483.699999999997</v>
      </c>
      <c r="S25" s="3"/>
    </row>
    <row r="26" spans="1:19" ht="15.75" customHeight="1" thickBot="1" x14ac:dyDescent="0.3">
      <c r="A26" s="3"/>
      <c r="B26" s="268"/>
      <c r="C26" s="269" t="s">
        <v>40</v>
      </c>
      <c r="D26" s="270"/>
      <c r="E26" s="270"/>
      <c r="F26" s="271"/>
      <c r="G26" s="270"/>
      <c r="H26" s="270"/>
      <c r="I26" s="270"/>
      <c r="J26" s="272"/>
      <c r="K26" s="270"/>
      <c r="L26" s="271"/>
      <c r="M26" s="270"/>
      <c r="N26" s="270"/>
      <c r="O26" s="271"/>
      <c r="P26" s="270"/>
      <c r="Q26" s="270"/>
      <c r="R26" s="271"/>
      <c r="S26" s="3"/>
    </row>
    <row r="27" spans="1:19" x14ac:dyDescent="0.25">
      <c r="A27" s="3"/>
      <c r="B27" s="213" t="s">
        <v>7</v>
      </c>
      <c r="C27" s="214" t="s">
        <v>8</v>
      </c>
      <c r="D27" s="215" t="s">
        <v>41</v>
      </c>
      <c r="E27" s="273" t="s">
        <v>42</v>
      </c>
      <c r="F27" s="274" t="s">
        <v>43</v>
      </c>
      <c r="G27" s="218" t="s">
        <v>41</v>
      </c>
      <c r="H27" s="215" t="s">
        <v>42</v>
      </c>
      <c r="I27" s="275" t="s">
        <v>43</v>
      </c>
      <c r="J27" s="215" t="s">
        <v>41</v>
      </c>
      <c r="K27" s="407" t="s">
        <v>42</v>
      </c>
      <c r="L27" s="274" t="s">
        <v>43</v>
      </c>
      <c r="M27" s="220" t="s">
        <v>41</v>
      </c>
      <c r="N27" s="273" t="s">
        <v>42</v>
      </c>
      <c r="O27" s="274" t="s">
        <v>43</v>
      </c>
      <c r="P27" s="218" t="s">
        <v>41</v>
      </c>
      <c r="Q27" s="273" t="s">
        <v>42</v>
      </c>
      <c r="R27" s="274" t="s">
        <v>43</v>
      </c>
      <c r="S27" s="3"/>
    </row>
    <row r="28" spans="1:19" ht="15.75" thickBot="1" x14ac:dyDescent="0.3">
      <c r="A28" s="3"/>
      <c r="B28" s="221"/>
      <c r="C28" s="222"/>
      <c r="D28" s="223"/>
      <c r="E28" s="276"/>
      <c r="F28" s="277"/>
      <c r="G28" s="226"/>
      <c r="H28" s="223"/>
      <c r="I28" s="278"/>
      <c r="J28" s="223"/>
      <c r="K28" s="408"/>
      <c r="L28" s="277"/>
      <c r="M28" s="228"/>
      <c r="N28" s="276"/>
      <c r="O28" s="277"/>
      <c r="P28" s="226"/>
      <c r="Q28" s="276"/>
      <c r="R28" s="277"/>
      <c r="S28" s="3"/>
    </row>
    <row r="29" spans="1:19" x14ac:dyDescent="0.25">
      <c r="A29" s="3"/>
      <c r="B29" s="229" t="s">
        <v>44</v>
      </c>
      <c r="C29" s="230" t="s">
        <v>45</v>
      </c>
      <c r="D29" s="234">
        <v>829.2</v>
      </c>
      <c r="E29" s="232"/>
      <c r="F29" s="233">
        <f t="shared" ref="F29:F39" si="5">D29</f>
        <v>829.2</v>
      </c>
      <c r="G29" s="234">
        <v>891.4</v>
      </c>
      <c r="H29" s="232">
        <f>'[9]NR 2026'!N29</f>
        <v>0</v>
      </c>
      <c r="I29" s="235">
        <f t="shared" ref="I29:I39" si="6">G29+H29</f>
        <v>891.4</v>
      </c>
      <c r="J29" s="399">
        <v>660.7</v>
      </c>
      <c r="K29" s="409"/>
      <c r="L29" s="410">
        <f t="shared" ref="L29:L39" si="7">J29+K29</f>
        <v>660.7</v>
      </c>
      <c r="M29" s="279">
        <v>660.7</v>
      </c>
      <c r="N29" s="279"/>
      <c r="O29" s="233">
        <f t="shared" ref="O29:O39" si="8">M29+N29</f>
        <v>660.7</v>
      </c>
      <c r="P29" s="279">
        <v>660.7</v>
      </c>
      <c r="Q29" s="279"/>
      <c r="R29" s="233">
        <f t="shared" ref="R29:R39" si="9">P29+Q29</f>
        <v>660.7</v>
      </c>
      <c r="S29" s="3"/>
    </row>
    <row r="30" spans="1:19" x14ac:dyDescent="0.25">
      <c r="A30" s="3"/>
      <c r="B30" s="240" t="s">
        <v>46</v>
      </c>
      <c r="C30" s="253" t="s">
        <v>47</v>
      </c>
      <c r="D30" s="234">
        <v>1500.1</v>
      </c>
      <c r="E30" s="242"/>
      <c r="F30" s="233">
        <f t="shared" si="5"/>
        <v>1500.1</v>
      </c>
      <c r="G30" s="234">
        <v>1466.1</v>
      </c>
      <c r="H30" s="242">
        <f>'[9]NR 2026'!N30</f>
        <v>0</v>
      </c>
      <c r="I30" s="235">
        <f t="shared" si="6"/>
        <v>1466.1</v>
      </c>
      <c r="J30" s="401">
        <v>2014.7</v>
      </c>
      <c r="K30" s="411"/>
      <c r="L30" s="412">
        <f t="shared" si="7"/>
        <v>2014.7</v>
      </c>
      <c r="M30" s="281">
        <v>2014.7</v>
      </c>
      <c r="N30" s="282"/>
      <c r="O30" s="233">
        <f t="shared" si="8"/>
        <v>2014.7</v>
      </c>
      <c r="P30" s="281">
        <v>2014.7</v>
      </c>
      <c r="Q30" s="282"/>
      <c r="R30" s="233">
        <f t="shared" si="9"/>
        <v>2014.7</v>
      </c>
      <c r="S30" s="3"/>
    </row>
    <row r="31" spans="1:19" x14ac:dyDescent="0.25">
      <c r="A31" s="3"/>
      <c r="B31" s="240" t="s">
        <v>48</v>
      </c>
      <c r="C31" s="253" t="s">
        <v>49</v>
      </c>
      <c r="D31" s="234">
        <v>1355.4</v>
      </c>
      <c r="E31" s="242"/>
      <c r="F31" s="233">
        <f t="shared" si="5"/>
        <v>1355.4</v>
      </c>
      <c r="G31" s="234">
        <v>1478.9</v>
      </c>
      <c r="H31" s="242">
        <f>'[9]NR 2026'!N31</f>
        <v>0</v>
      </c>
      <c r="I31" s="235">
        <f t="shared" si="6"/>
        <v>1478.9</v>
      </c>
      <c r="J31" s="401">
        <v>1807.3</v>
      </c>
      <c r="K31" s="411"/>
      <c r="L31" s="412">
        <f t="shared" si="7"/>
        <v>1807.3</v>
      </c>
      <c r="M31" s="281">
        <v>1807.3</v>
      </c>
      <c r="N31" s="282"/>
      <c r="O31" s="233">
        <f t="shared" si="8"/>
        <v>1807.3</v>
      </c>
      <c r="P31" s="281">
        <v>1807.3</v>
      </c>
      <c r="Q31" s="282"/>
      <c r="R31" s="233">
        <f t="shared" si="9"/>
        <v>1807.3</v>
      </c>
      <c r="S31" s="3"/>
    </row>
    <row r="32" spans="1:19" x14ac:dyDescent="0.25">
      <c r="A32" s="3"/>
      <c r="B32" s="240" t="s">
        <v>50</v>
      </c>
      <c r="C32" s="253" t="s">
        <v>51</v>
      </c>
      <c r="D32" s="234">
        <v>848.5</v>
      </c>
      <c r="E32" s="232"/>
      <c r="F32" s="233">
        <f t="shared" si="5"/>
        <v>848.5</v>
      </c>
      <c r="G32" s="234">
        <v>1654.1</v>
      </c>
      <c r="H32" s="232">
        <f>'[9]NR 2026'!N32</f>
        <v>0</v>
      </c>
      <c r="I32" s="235">
        <f t="shared" si="6"/>
        <v>1654.1</v>
      </c>
      <c r="J32" s="401">
        <v>1210</v>
      </c>
      <c r="K32" s="413"/>
      <c r="L32" s="412">
        <f t="shared" si="7"/>
        <v>1210</v>
      </c>
      <c r="M32" s="281">
        <v>1210</v>
      </c>
      <c r="N32" s="281"/>
      <c r="O32" s="233">
        <f t="shared" si="8"/>
        <v>1210</v>
      </c>
      <c r="P32" s="281">
        <v>1210</v>
      </c>
      <c r="Q32" s="281"/>
      <c r="R32" s="233">
        <f t="shared" si="9"/>
        <v>1210</v>
      </c>
      <c r="S32" s="3"/>
    </row>
    <row r="33" spans="1:19" x14ac:dyDescent="0.25">
      <c r="A33" s="3"/>
      <c r="B33" s="240" t="s">
        <v>52</v>
      </c>
      <c r="C33" s="253" t="s">
        <v>53</v>
      </c>
      <c r="D33" s="234">
        <v>19534.7</v>
      </c>
      <c r="E33" s="232"/>
      <c r="F33" s="233">
        <f t="shared" si="5"/>
        <v>19534.7</v>
      </c>
      <c r="G33" s="234">
        <v>19483.099999999999</v>
      </c>
      <c r="H33" s="232">
        <f>'[9]NR 2026'!N33</f>
        <v>0</v>
      </c>
      <c r="I33" s="235">
        <f t="shared" si="6"/>
        <v>19483.099999999999</v>
      </c>
      <c r="J33" s="401">
        <v>19464.099999999999</v>
      </c>
      <c r="K33" s="413"/>
      <c r="L33" s="412">
        <f t="shared" si="7"/>
        <v>19464.099999999999</v>
      </c>
      <c r="M33" s="281">
        <v>19464.099999999999</v>
      </c>
      <c r="N33" s="281"/>
      <c r="O33" s="233">
        <f t="shared" si="8"/>
        <v>19464.099999999999</v>
      </c>
      <c r="P33" s="281">
        <v>19464.099999999999</v>
      </c>
      <c r="Q33" s="281"/>
      <c r="R33" s="233">
        <f t="shared" si="9"/>
        <v>19464.099999999999</v>
      </c>
      <c r="S33" s="3"/>
    </row>
    <row r="34" spans="1:19" x14ac:dyDescent="0.25">
      <c r="A34" s="3"/>
      <c r="B34" s="240" t="s">
        <v>54</v>
      </c>
      <c r="C34" s="251" t="s">
        <v>55</v>
      </c>
      <c r="D34" s="234">
        <v>19317.400000000001</v>
      </c>
      <c r="E34" s="232"/>
      <c r="F34" s="233">
        <f t="shared" si="5"/>
        <v>19317.400000000001</v>
      </c>
      <c r="G34" s="234">
        <v>19263</v>
      </c>
      <c r="H34" s="232">
        <f>'[9]NR 2026'!N34</f>
        <v>0</v>
      </c>
      <c r="I34" s="235">
        <f t="shared" si="6"/>
        <v>19263</v>
      </c>
      <c r="J34" s="401">
        <v>19335.5</v>
      </c>
      <c r="K34" s="413"/>
      <c r="L34" s="412">
        <f t="shared" si="7"/>
        <v>19335.5</v>
      </c>
      <c r="M34" s="281">
        <v>19335.5</v>
      </c>
      <c r="N34" s="281"/>
      <c r="O34" s="233">
        <f t="shared" si="8"/>
        <v>19335.5</v>
      </c>
      <c r="P34" s="281">
        <v>19335.5</v>
      </c>
      <c r="Q34" s="281"/>
      <c r="R34" s="233">
        <f t="shared" si="9"/>
        <v>19335.5</v>
      </c>
      <c r="S34" s="3"/>
    </row>
    <row r="35" spans="1:19" x14ac:dyDescent="0.25">
      <c r="A35" s="3"/>
      <c r="B35" s="240" t="s">
        <v>56</v>
      </c>
      <c r="C35" s="283" t="s">
        <v>57</v>
      </c>
      <c r="D35" s="234">
        <v>217.4</v>
      </c>
      <c r="E35" s="232"/>
      <c r="F35" s="233">
        <f t="shared" si="5"/>
        <v>217.4</v>
      </c>
      <c r="G35" s="234">
        <v>220.1</v>
      </c>
      <c r="H35" s="232">
        <f>'[9]NR 2026'!N35</f>
        <v>0</v>
      </c>
      <c r="I35" s="235">
        <f t="shared" si="6"/>
        <v>220.1</v>
      </c>
      <c r="J35" s="401">
        <v>128.6</v>
      </c>
      <c r="K35" s="413"/>
      <c r="L35" s="412">
        <f t="shared" si="7"/>
        <v>128.6</v>
      </c>
      <c r="M35" s="281">
        <v>128.6</v>
      </c>
      <c r="N35" s="281"/>
      <c r="O35" s="233">
        <f t="shared" si="8"/>
        <v>128.6</v>
      </c>
      <c r="P35" s="281">
        <v>128.6</v>
      </c>
      <c r="Q35" s="281"/>
      <c r="R35" s="233">
        <f t="shared" si="9"/>
        <v>128.6</v>
      </c>
      <c r="S35" s="3"/>
    </row>
    <row r="36" spans="1:19" x14ac:dyDescent="0.25">
      <c r="A36" s="3"/>
      <c r="B36" s="240" t="s">
        <v>58</v>
      </c>
      <c r="C36" s="253" t="s">
        <v>59</v>
      </c>
      <c r="D36" s="234">
        <v>6387.9</v>
      </c>
      <c r="E36" s="232"/>
      <c r="F36" s="233">
        <f t="shared" si="5"/>
        <v>6387.9</v>
      </c>
      <c r="G36" s="234">
        <v>6504.7</v>
      </c>
      <c r="H36" s="232">
        <f>'[9]NR 2026'!N36</f>
        <v>0</v>
      </c>
      <c r="I36" s="235">
        <f t="shared" si="6"/>
        <v>6504.7</v>
      </c>
      <c r="J36" s="401">
        <v>6750.7</v>
      </c>
      <c r="K36" s="413"/>
      <c r="L36" s="412">
        <f t="shared" si="7"/>
        <v>6750.7</v>
      </c>
      <c r="M36" s="281">
        <v>6750.7</v>
      </c>
      <c r="N36" s="281"/>
      <c r="O36" s="233">
        <f t="shared" si="8"/>
        <v>6750.7</v>
      </c>
      <c r="P36" s="281">
        <v>6750.7</v>
      </c>
      <c r="Q36" s="281"/>
      <c r="R36" s="233">
        <f t="shared" si="9"/>
        <v>6750.7</v>
      </c>
      <c r="S36" s="3"/>
    </row>
    <row r="37" spans="1:19" x14ac:dyDescent="0.25">
      <c r="A37" s="3"/>
      <c r="B37" s="240" t="s">
        <v>60</v>
      </c>
      <c r="C37" s="253" t="s">
        <v>61</v>
      </c>
      <c r="D37" s="234">
        <v>45.6</v>
      </c>
      <c r="E37" s="232"/>
      <c r="F37" s="233">
        <f t="shared" si="5"/>
        <v>45.6</v>
      </c>
      <c r="G37" s="234">
        <v>36.799999999999997</v>
      </c>
      <c r="H37" s="232">
        <f>'[9]NR 2026'!N37</f>
        <v>0</v>
      </c>
      <c r="I37" s="235">
        <f t="shared" si="6"/>
        <v>36.799999999999997</v>
      </c>
      <c r="J37" s="401">
        <v>45.6</v>
      </c>
      <c r="K37" s="413"/>
      <c r="L37" s="412">
        <f t="shared" si="7"/>
        <v>45.6</v>
      </c>
      <c r="M37" s="281">
        <v>45.6</v>
      </c>
      <c r="N37" s="281"/>
      <c r="O37" s="233">
        <f t="shared" si="8"/>
        <v>45.6</v>
      </c>
      <c r="P37" s="281">
        <v>45.6</v>
      </c>
      <c r="Q37" s="281"/>
      <c r="R37" s="233">
        <f t="shared" si="9"/>
        <v>45.6</v>
      </c>
      <c r="S37" s="3"/>
    </row>
    <row r="38" spans="1:19" x14ac:dyDescent="0.25">
      <c r="A38" s="3"/>
      <c r="B38" s="240" t="s">
        <v>62</v>
      </c>
      <c r="C38" s="253" t="s">
        <v>63</v>
      </c>
      <c r="D38" s="234">
        <v>468.1</v>
      </c>
      <c r="E38" s="232"/>
      <c r="F38" s="233">
        <f t="shared" si="5"/>
        <v>468.1</v>
      </c>
      <c r="G38" s="234">
        <v>460.9</v>
      </c>
      <c r="H38" s="232">
        <f>'[9]NR 2026'!N38</f>
        <v>0</v>
      </c>
      <c r="I38" s="235">
        <f t="shared" si="6"/>
        <v>460.9</v>
      </c>
      <c r="J38" s="401">
        <v>439.7</v>
      </c>
      <c r="K38" s="413"/>
      <c r="L38" s="412">
        <f t="shared" si="7"/>
        <v>439.7</v>
      </c>
      <c r="M38" s="281">
        <v>439.7</v>
      </c>
      <c r="N38" s="281"/>
      <c r="O38" s="233">
        <f t="shared" si="8"/>
        <v>439.7</v>
      </c>
      <c r="P38" s="281">
        <v>439.7</v>
      </c>
      <c r="Q38" s="281"/>
      <c r="R38" s="233">
        <f t="shared" si="9"/>
        <v>439.7</v>
      </c>
      <c r="S38" s="3"/>
    </row>
    <row r="39" spans="1:19" ht="15.75" thickBot="1" x14ac:dyDescent="0.3">
      <c r="A39" s="3"/>
      <c r="B39" s="374" t="s">
        <v>64</v>
      </c>
      <c r="C39" s="284" t="s">
        <v>65</v>
      </c>
      <c r="D39" s="234">
        <v>721.4</v>
      </c>
      <c r="E39" s="232"/>
      <c r="F39" s="260">
        <f t="shared" si="5"/>
        <v>721.4</v>
      </c>
      <c r="G39" s="234">
        <v>960.3</v>
      </c>
      <c r="H39" s="232">
        <f>'[9]NR 2026'!N39</f>
        <v>0</v>
      </c>
      <c r="I39" s="257">
        <f t="shared" si="6"/>
        <v>960.3</v>
      </c>
      <c r="J39" s="401">
        <v>1090.9000000000001</v>
      </c>
      <c r="K39" s="413"/>
      <c r="L39" s="414">
        <f t="shared" si="7"/>
        <v>1090.9000000000001</v>
      </c>
      <c r="M39" s="285">
        <v>1090.9000000000001</v>
      </c>
      <c r="N39" s="285"/>
      <c r="O39" s="260">
        <f t="shared" si="8"/>
        <v>1090.9000000000001</v>
      </c>
      <c r="P39" s="285">
        <v>1090.9000000000001</v>
      </c>
      <c r="Q39" s="285"/>
      <c r="R39" s="260">
        <f t="shared" si="9"/>
        <v>1090.9000000000001</v>
      </c>
      <c r="S39" s="3"/>
    </row>
    <row r="40" spans="1:19" ht="15.75" thickBot="1" x14ac:dyDescent="0.3">
      <c r="A40" s="3"/>
      <c r="B40" s="262" t="s">
        <v>66</v>
      </c>
      <c r="C40" s="286" t="s">
        <v>67</v>
      </c>
      <c r="D40" s="287">
        <f>SUM(D29:D33)+SUM(D36:D39)</f>
        <v>31690.9</v>
      </c>
      <c r="E40" s="287">
        <f>SUM(E29:E33)+SUM(E36:E39)</f>
        <v>0</v>
      </c>
      <c r="F40" s="288">
        <f>SUM(F36:F39)+SUM(F29:F33)</f>
        <v>31690.9</v>
      </c>
      <c r="G40" s="287">
        <f>SUM(G29:G33)+SUM(G36:G39)</f>
        <v>32936.299999999996</v>
      </c>
      <c r="H40" s="287">
        <f>SUM(H29:H33)+SUM(H36:H39)</f>
        <v>0</v>
      </c>
      <c r="I40" s="289">
        <f>SUM(I36:I39)+SUM(I29:I33)</f>
        <v>32936.299999999996</v>
      </c>
      <c r="J40" s="290">
        <f>J29+J30+J31+J32+J33+J36+J37+J38+J39</f>
        <v>33483.699999999997</v>
      </c>
      <c r="K40" s="291"/>
      <c r="L40" s="290">
        <f>SUM(L36:L39)+SUM(L29:L33)</f>
        <v>33483.699999999997</v>
      </c>
      <c r="M40" s="287">
        <f>SUM(M29:M33)+SUM(M36:M39)</f>
        <v>33483.699999999997</v>
      </c>
      <c r="N40" s="287">
        <f>SUM(N29:N33)+SUM(N36:N39)</f>
        <v>0</v>
      </c>
      <c r="O40" s="288">
        <f>SUM(O36:O39)+SUM(O29:O33)</f>
        <v>33483.699999999997</v>
      </c>
      <c r="P40" s="287">
        <f>SUM(P29:P33)+SUM(P36:P39)</f>
        <v>33483.699999999997</v>
      </c>
      <c r="Q40" s="287">
        <f>SUM(Q29:Q33)+SUM(Q36:Q39)</f>
        <v>0</v>
      </c>
      <c r="R40" s="288">
        <f>SUM(R36:R39)+SUM(R29:R33)</f>
        <v>33483.699999999997</v>
      </c>
      <c r="S40" s="3"/>
    </row>
    <row r="41" spans="1:19" ht="19.5" thickBot="1" x14ac:dyDescent="0.35">
      <c r="A41" s="3"/>
      <c r="B41" s="292" t="s">
        <v>68</v>
      </c>
      <c r="C41" s="293" t="s">
        <v>69</v>
      </c>
      <c r="D41" s="294">
        <f t="shared" ref="D41:R41" si="10">D25-D40</f>
        <v>97.400000000001455</v>
      </c>
      <c r="E41" s="294">
        <f t="shared" si="10"/>
        <v>0</v>
      </c>
      <c r="F41" s="295">
        <f t="shared" si="10"/>
        <v>97.400000000001455</v>
      </c>
      <c r="G41" s="296">
        <f t="shared" si="10"/>
        <v>0</v>
      </c>
      <c r="H41" s="296">
        <f t="shared" si="10"/>
        <v>0</v>
      </c>
      <c r="I41" s="297">
        <f t="shared" si="10"/>
        <v>0</v>
      </c>
      <c r="J41" s="294">
        <f t="shared" si="10"/>
        <v>0</v>
      </c>
      <c r="K41" s="294">
        <f t="shared" si="10"/>
        <v>0</v>
      </c>
      <c r="L41" s="295">
        <f t="shared" si="10"/>
        <v>0</v>
      </c>
      <c r="M41" s="298">
        <f t="shared" si="10"/>
        <v>0</v>
      </c>
      <c r="N41" s="294">
        <f t="shared" si="10"/>
        <v>0</v>
      </c>
      <c r="O41" s="295">
        <f t="shared" si="10"/>
        <v>0</v>
      </c>
      <c r="P41" s="294">
        <f t="shared" si="10"/>
        <v>0</v>
      </c>
      <c r="Q41" s="294">
        <f t="shared" si="10"/>
        <v>0</v>
      </c>
      <c r="R41" s="295">
        <f t="shared" si="10"/>
        <v>0</v>
      </c>
      <c r="S41" s="3"/>
    </row>
    <row r="42" spans="1:19" ht="15.75" thickBot="1" x14ac:dyDescent="0.3">
      <c r="A42" s="3"/>
      <c r="B42" s="299" t="s">
        <v>70</v>
      </c>
      <c r="C42" s="300" t="s">
        <v>71</v>
      </c>
      <c r="D42" s="301"/>
      <c r="E42" s="302"/>
      <c r="F42" s="303">
        <f>F41-D16</f>
        <v>-3824.9999999999986</v>
      </c>
      <c r="G42" s="301"/>
      <c r="H42" s="304"/>
      <c r="I42" s="305">
        <f>I41-G16</f>
        <v>-4500</v>
      </c>
      <c r="J42" s="306"/>
      <c r="K42" s="304"/>
      <c r="L42" s="303">
        <f>L41-J16</f>
        <v>-4850</v>
      </c>
      <c r="M42" s="307"/>
      <c r="N42" s="304"/>
      <c r="O42" s="303">
        <f>O41-M16</f>
        <v>-4850</v>
      </c>
      <c r="P42" s="301"/>
      <c r="Q42" s="304"/>
      <c r="R42" s="303">
        <f>R41-P16</f>
        <v>-4850</v>
      </c>
      <c r="S42" s="3"/>
    </row>
    <row r="43" spans="1:19" ht="8.25" customHeight="1" thickBot="1" x14ac:dyDescent="0.3">
      <c r="A43" s="3"/>
      <c r="B43" s="308"/>
      <c r="C43" s="309"/>
      <c r="D43" s="3"/>
      <c r="E43" s="310"/>
      <c r="F43" s="310"/>
      <c r="G43" s="3"/>
      <c r="H43" s="310"/>
      <c r="I43" s="310"/>
      <c r="J43" s="310"/>
      <c r="K43" s="310"/>
      <c r="L43" s="3"/>
      <c r="M43" s="3"/>
      <c r="N43" s="3"/>
      <c r="O43" s="3"/>
      <c r="P43" s="3"/>
      <c r="Q43" s="3"/>
      <c r="R43" s="3"/>
      <c r="S43" s="3"/>
    </row>
    <row r="44" spans="1:19" ht="15.75" customHeight="1" x14ac:dyDescent="0.25">
      <c r="A44" s="3"/>
      <c r="B44" s="308"/>
      <c r="C44" s="311" t="s">
        <v>72</v>
      </c>
      <c r="D44" s="312" t="s">
        <v>73</v>
      </c>
      <c r="E44" s="310"/>
      <c r="F44" s="313"/>
      <c r="G44" s="312" t="s">
        <v>74</v>
      </c>
      <c r="H44" s="310"/>
      <c r="I44" s="310"/>
      <c r="J44" s="312" t="s">
        <v>75</v>
      </c>
      <c r="K44" s="310"/>
      <c r="L44" s="310"/>
      <c r="M44" s="312" t="s">
        <v>76</v>
      </c>
      <c r="N44" s="3"/>
      <c r="O44" s="3"/>
      <c r="P44" s="312" t="s">
        <v>76</v>
      </c>
      <c r="Q44" s="3"/>
      <c r="R44" s="3"/>
      <c r="S44" s="3"/>
    </row>
    <row r="45" spans="1:19" ht="15.75" thickBot="1" x14ac:dyDescent="0.3">
      <c r="A45" s="3"/>
      <c r="B45" s="308"/>
      <c r="C45" s="314"/>
      <c r="D45" s="315">
        <v>267.39999999999998</v>
      </c>
      <c r="E45" s="310"/>
      <c r="F45" s="313"/>
      <c r="G45" s="315">
        <v>267.39999999999998</v>
      </c>
      <c r="H45" s="316"/>
      <c r="I45" s="316"/>
      <c r="J45" s="315">
        <v>256.89999999999998</v>
      </c>
      <c r="K45" s="316"/>
      <c r="L45" s="316"/>
      <c r="M45" s="315">
        <v>242.4</v>
      </c>
      <c r="N45" s="3"/>
      <c r="O45" s="3"/>
      <c r="P45" s="315">
        <v>242.4</v>
      </c>
      <c r="Q45" s="3"/>
      <c r="R45" s="3"/>
      <c r="S45" s="3"/>
    </row>
    <row r="46" spans="1:19" ht="8.25" customHeight="1" thickBot="1" x14ac:dyDescent="0.3">
      <c r="A46" s="3"/>
      <c r="B46" s="308"/>
      <c r="C46" s="309"/>
      <c r="D46" s="310"/>
      <c r="E46" s="310"/>
      <c r="F46" s="313"/>
      <c r="G46" s="310"/>
      <c r="H46" s="310"/>
      <c r="I46" s="313"/>
      <c r="J46" s="313"/>
      <c r="K46" s="313"/>
      <c r="L46" s="3"/>
      <c r="M46" s="3"/>
      <c r="N46" s="3"/>
      <c r="O46" s="3"/>
      <c r="P46" s="3"/>
      <c r="Q46" s="3"/>
      <c r="R46" s="3"/>
      <c r="S46" s="3"/>
    </row>
    <row r="47" spans="1:19" ht="37.5" customHeight="1" thickBot="1" x14ac:dyDescent="0.3">
      <c r="A47" s="3"/>
      <c r="B47" s="308"/>
      <c r="C47" s="311" t="s">
        <v>77</v>
      </c>
      <c r="D47" s="145" t="s">
        <v>78</v>
      </c>
      <c r="E47" s="317" t="s">
        <v>79</v>
      </c>
      <c r="F47" s="313"/>
      <c r="G47" s="145" t="s">
        <v>78</v>
      </c>
      <c r="H47" s="317" t="s">
        <v>79</v>
      </c>
      <c r="I47" s="3"/>
      <c r="J47" s="145" t="s">
        <v>78</v>
      </c>
      <c r="K47" s="317" t="s">
        <v>79</v>
      </c>
      <c r="L47" s="318"/>
      <c r="M47" s="145" t="s">
        <v>78</v>
      </c>
      <c r="N47" s="317" t="s">
        <v>79</v>
      </c>
      <c r="O47" s="3"/>
      <c r="P47" s="145" t="s">
        <v>78</v>
      </c>
      <c r="Q47" s="317" t="s">
        <v>79</v>
      </c>
      <c r="R47" s="3"/>
      <c r="S47" s="3"/>
    </row>
    <row r="48" spans="1:19" ht="15.75" thickBot="1" x14ac:dyDescent="0.3">
      <c r="A48" s="3"/>
      <c r="B48" s="319"/>
      <c r="C48" s="320"/>
      <c r="D48" s="321">
        <v>0</v>
      </c>
      <c r="E48" s="322">
        <v>0</v>
      </c>
      <c r="F48" s="313"/>
      <c r="G48" s="321">
        <v>0</v>
      </c>
      <c r="H48" s="322">
        <v>0</v>
      </c>
      <c r="I48" s="3"/>
      <c r="J48" s="321">
        <v>0</v>
      </c>
      <c r="K48" s="322">
        <v>0</v>
      </c>
      <c r="L48" s="316"/>
      <c r="M48" s="321">
        <v>0</v>
      </c>
      <c r="N48" s="322">
        <v>0</v>
      </c>
      <c r="O48" s="3"/>
      <c r="P48" s="321">
        <v>0</v>
      </c>
      <c r="Q48" s="322">
        <v>0</v>
      </c>
      <c r="R48" s="3"/>
      <c r="S48" s="3"/>
    </row>
    <row r="49" spans="1:19" x14ac:dyDescent="0.25">
      <c r="A49" s="3"/>
      <c r="B49" s="319"/>
      <c r="C49" s="309"/>
      <c r="D49" s="310"/>
      <c r="E49" s="310"/>
      <c r="F49" s="313"/>
      <c r="G49" s="310"/>
      <c r="H49" s="310"/>
      <c r="I49" s="313"/>
      <c r="J49" s="313"/>
      <c r="K49" s="313"/>
      <c r="L49" s="3"/>
      <c r="M49" s="3"/>
      <c r="N49" s="3"/>
      <c r="O49" s="3"/>
      <c r="P49" s="3"/>
      <c r="Q49" s="3"/>
      <c r="R49" s="3"/>
      <c r="S49" s="3"/>
    </row>
    <row r="50" spans="1:19" x14ac:dyDescent="0.25">
      <c r="A50" s="3"/>
      <c r="B50" s="319"/>
      <c r="C50" s="323" t="s">
        <v>80</v>
      </c>
      <c r="D50" s="324" t="s">
        <v>81</v>
      </c>
      <c r="E50" s="310"/>
      <c r="F50" s="3"/>
      <c r="G50" s="324" t="s">
        <v>82</v>
      </c>
      <c r="H50" s="3"/>
      <c r="I50" s="3"/>
      <c r="J50" s="324" t="s">
        <v>83</v>
      </c>
      <c r="K50" s="3"/>
      <c r="L50" s="325"/>
      <c r="M50" s="324" t="s">
        <v>84</v>
      </c>
      <c r="N50" s="325"/>
      <c r="O50" s="325"/>
      <c r="P50" s="324" t="s">
        <v>85</v>
      </c>
      <c r="Q50" s="3"/>
      <c r="R50" s="3"/>
      <c r="S50" s="3"/>
    </row>
    <row r="51" spans="1:19" x14ac:dyDescent="0.25">
      <c r="A51" s="3"/>
      <c r="B51" s="319"/>
      <c r="C51" s="326" t="s">
        <v>86</v>
      </c>
      <c r="D51" s="327">
        <f>D52+D53+D54+D55</f>
        <v>1584.5</v>
      </c>
      <c r="E51" s="310"/>
      <c r="F51" s="3"/>
      <c r="G51" s="327">
        <f>G52+G53+G54+G55</f>
        <v>1516.6000000000001</v>
      </c>
      <c r="H51" s="3"/>
      <c r="I51" s="3"/>
      <c r="J51" s="327">
        <f>J52+J53+J54+J55</f>
        <v>1600.7</v>
      </c>
      <c r="K51" s="3"/>
      <c r="L51" s="328"/>
      <c r="M51" s="327">
        <f>M52+M53+M54+M55</f>
        <v>1600.7</v>
      </c>
      <c r="N51" s="328"/>
      <c r="O51" s="328"/>
      <c r="P51" s="327">
        <f>P52+P53+P54+P55</f>
        <v>1600.7</v>
      </c>
      <c r="Q51" s="3"/>
      <c r="R51" s="3"/>
      <c r="S51" s="3"/>
    </row>
    <row r="52" spans="1:19" x14ac:dyDescent="0.25">
      <c r="A52" s="3"/>
      <c r="B52" s="319"/>
      <c r="C52" s="326" t="s">
        <v>87</v>
      </c>
      <c r="D52" s="327">
        <v>821.2</v>
      </c>
      <c r="E52" s="310"/>
      <c r="F52" s="3"/>
      <c r="G52" s="327">
        <v>751.6</v>
      </c>
      <c r="H52" s="3"/>
      <c r="I52" s="3"/>
      <c r="J52" s="327">
        <v>546.1</v>
      </c>
      <c r="K52" s="3"/>
      <c r="L52" s="328"/>
      <c r="M52" s="327">
        <v>546.1</v>
      </c>
      <c r="N52" s="328"/>
      <c r="O52" s="328"/>
      <c r="P52" s="327">
        <v>546.1</v>
      </c>
      <c r="Q52" s="3"/>
      <c r="R52" s="3"/>
      <c r="S52" s="3"/>
    </row>
    <row r="53" spans="1:19" x14ac:dyDescent="0.25">
      <c r="A53" s="3"/>
      <c r="B53" s="319"/>
      <c r="C53" s="326" t="s">
        <v>88</v>
      </c>
      <c r="D53" s="327">
        <v>414.9</v>
      </c>
      <c r="E53" s="310"/>
      <c r="F53" s="3"/>
      <c r="G53" s="327">
        <v>402.8</v>
      </c>
      <c r="H53" s="3"/>
      <c r="I53" s="3"/>
      <c r="J53" s="327">
        <v>660</v>
      </c>
      <c r="K53" s="3"/>
      <c r="L53" s="328"/>
      <c r="M53" s="327">
        <v>660</v>
      </c>
      <c r="N53" s="328"/>
      <c r="O53" s="328"/>
      <c r="P53" s="327">
        <v>660</v>
      </c>
      <c r="Q53" s="3"/>
      <c r="R53" s="3"/>
      <c r="S53" s="3"/>
    </row>
    <row r="54" spans="1:19" x14ac:dyDescent="0.25">
      <c r="A54" s="3"/>
      <c r="B54" s="319"/>
      <c r="C54" s="326" t="s">
        <v>89</v>
      </c>
      <c r="D54" s="327">
        <v>203</v>
      </c>
      <c r="E54" s="310"/>
      <c r="F54" s="3"/>
      <c r="G54" s="327">
        <v>203</v>
      </c>
      <c r="H54" s="3"/>
      <c r="I54" s="3"/>
      <c r="J54" s="327">
        <v>222.4</v>
      </c>
      <c r="K54" s="3"/>
      <c r="L54" s="328"/>
      <c r="M54" s="327">
        <v>222.4</v>
      </c>
      <c r="N54" s="328"/>
      <c r="O54" s="328"/>
      <c r="P54" s="327">
        <v>222.4</v>
      </c>
      <c r="Q54" s="3"/>
      <c r="R54" s="3"/>
      <c r="S54" s="3"/>
    </row>
    <row r="55" spans="1:19" x14ac:dyDescent="0.25">
      <c r="A55" s="3"/>
      <c r="B55" s="319"/>
      <c r="C55" s="329" t="s">
        <v>90</v>
      </c>
      <c r="D55" s="327">
        <v>145.4</v>
      </c>
      <c r="E55" s="310"/>
      <c r="F55" s="3"/>
      <c r="G55" s="327">
        <v>159.19999999999999</v>
      </c>
      <c r="H55" s="3"/>
      <c r="I55" s="3"/>
      <c r="J55" s="327">
        <v>172.2</v>
      </c>
      <c r="K55" s="3"/>
      <c r="L55" s="328"/>
      <c r="M55" s="327">
        <v>172.2</v>
      </c>
      <c r="N55" s="328"/>
      <c r="O55" s="328"/>
      <c r="P55" s="327">
        <v>172.2</v>
      </c>
      <c r="Q55" s="3"/>
      <c r="R55" s="3"/>
      <c r="S55" s="3"/>
    </row>
    <row r="56" spans="1:19" ht="10.5" customHeight="1" x14ac:dyDescent="0.25">
      <c r="A56" s="3"/>
      <c r="B56" s="319"/>
      <c r="C56" s="309"/>
      <c r="D56" s="310"/>
      <c r="E56" s="310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3"/>
      <c r="B57" s="319"/>
      <c r="C57" s="323" t="s">
        <v>112</v>
      </c>
      <c r="D57" s="324" t="s">
        <v>81</v>
      </c>
      <c r="E57" s="310"/>
      <c r="F57" s="313"/>
      <c r="G57" s="324" t="s">
        <v>92</v>
      </c>
      <c r="H57" s="310"/>
      <c r="I57" s="313"/>
      <c r="J57" s="324" t="s">
        <v>83</v>
      </c>
      <c r="K57" s="313"/>
      <c r="L57" s="3"/>
      <c r="M57" s="324" t="s">
        <v>84</v>
      </c>
      <c r="N57" s="325"/>
      <c r="O57" s="325"/>
      <c r="P57" s="324" t="s">
        <v>85</v>
      </c>
      <c r="Q57" s="3"/>
      <c r="R57" s="3"/>
      <c r="S57" s="3"/>
    </row>
    <row r="58" spans="1:19" x14ac:dyDescent="0.25">
      <c r="A58" s="3"/>
      <c r="B58" s="319"/>
      <c r="C58" s="415" t="s">
        <v>91</v>
      </c>
      <c r="D58" s="330">
        <v>39.6</v>
      </c>
      <c r="E58" s="310"/>
      <c r="F58" s="313"/>
      <c r="G58" s="330">
        <v>39.93</v>
      </c>
      <c r="H58" s="310"/>
      <c r="I58" s="313"/>
      <c r="J58" s="330">
        <v>39.93</v>
      </c>
      <c r="K58" s="313"/>
      <c r="L58" s="3"/>
      <c r="M58" s="330">
        <v>39.93</v>
      </c>
      <c r="N58" s="3"/>
      <c r="O58" s="3"/>
      <c r="P58" s="330">
        <v>39.93</v>
      </c>
      <c r="Q58" s="3"/>
      <c r="R58" s="3"/>
      <c r="S58" s="3"/>
    </row>
    <row r="59" spans="1:19" x14ac:dyDescent="0.25">
      <c r="A59" s="3"/>
      <c r="B59" s="319"/>
      <c r="C59" s="416" t="s">
        <v>113</v>
      </c>
      <c r="D59" s="330">
        <v>8.9</v>
      </c>
      <c r="E59" s="310"/>
      <c r="F59" s="313"/>
      <c r="G59" s="330">
        <v>8.9</v>
      </c>
      <c r="H59" s="310"/>
      <c r="I59" s="313"/>
      <c r="J59" s="330">
        <v>8.9</v>
      </c>
      <c r="K59" s="313"/>
      <c r="L59" s="3"/>
      <c r="M59" s="330">
        <v>8.9</v>
      </c>
      <c r="N59" s="3"/>
      <c r="O59" s="3"/>
      <c r="P59" s="330">
        <v>8.9</v>
      </c>
      <c r="Q59" s="3"/>
      <c r="R59" s="3"/>
      <c r="S59" s="3"/>
    </row>
    <row r="60" spans="1:19" s="3" customFormat="1" x14ac:dyDescent="0.25">
      <c r="B60" s="319"/>
      <c r="C60" s="417"/>
      <c r="D60" s="367"/>
      <c r="E60" s="316"/>
      <c r="F60" s="310"/>
      <c r="G60" s="313"/>
      <c r="H60" s="316"/>
      <c r="I60" s="313"/>
      <c r="K60" s="316"/>
      <c r="N60" s="316"/>
    </row>
    <row r="61" spans="1:19" s="3" customFormat="1" x14ac:dyDescent="0.25">
      <c r="B61" s="319"/>
      <c r="C61" s="418" t="s">
        <v>114</v>
      </c>
      <c r="D61" s="324" t="s">
        <v>81</v>
      </c>
      <c r="E61" s="316"/>
      <c r="F61" s="310"/>
      <c r="G61" s="324" t="s">
        <v>92</v>
      </c>
      <c r="H61" s="310"/>
      <c r="I61" s="313"/>
      <c r="J61" s="324" t="s">
        <v>83</v>
      </c>
      <c r="K61" s="313"/>
      <c r="M61" s="324" t="s">
        <v>84</v>
      </c>
      <c r="N61" s="325"/>
      <c r="O61" s="325"/>
      <c r="P61" s="324" t="s">
        <v>85</v>
      </c>
    </row>
    <row r="62" spans="1:19" s="3" customFormat="1" x14ac:dyDescent="0.25">
      <c r="B62" s="319"/>
      <c r="C62" s="419" t="s">
        <v>115</v>
      </c>
      <c r="D62" s="420"/>
      <c r="E62" s="316"/>
      <c r="F62" s="310"/>
      <c r="G62" s="420"/>
      <c r="H62" s="316"/>
      <c r="I62" s="313"/>
      <c r="J62" s="420">
        <v>4295.6000000000004</v>
      </c>
      <c r="K62" s="316"/>
      <c r="M62" s="420">
        <v>4295.6000000000004</v>
      </c>
      <c r="N62" s="316"/>
      <c r="P62" s="420">
        <v>4295.6000000000004</v>
      </c>
    </row>
    <row r="63" spans="1:19" s="3" customFormat="1" x14ac:dyDescent="0.25">
      <c r="B63" s="319"/>
      <c r="C63" s="419" t="s">
        <v>116</v>
      </c>
      <c r="D63" s="420"/>
      <c r="E63" s="316"/>
      <c r="F63" s="310"/>
      <c r="G63" s="420"/>
      <c r="H63" s="316"/>
      <c r="I63" s="313"/>
      <c r="J63" s="420">
        <v>1474</v>
      </c>
      <c r="K63" s="316"/>
      <c r="M63" s="420">
        <v>1474</v>
      </c>
      <c r="N63" s="316"/>
      <c r="P63" s="420">
        <v>1474</v>
      </c>
    </row>
    <row r="64" spans="1:19" s="3" customFormat="1" x14ac:dyDescent="0.25">
      <c r="B64" s="319"/>
      <c r="C64" s="419" t="s">
        <v>153</v>
      </c>
      <c r="D64" s="420"/>
      <c r="E64" s="316"/>
      <c r="F64" s="310"/>
      <c r="G64" s="420"/>
      <c r="H64" s="316"/>
      <c r="I64" s="313"/>
      <c r="J64" s="420">
        <v>20.399999999999999</v>
      </c>
      <c r="K64" s="316"/>
      <c r="M64" s="420">
        <v>20.399999999999999</v>
      </c>
      <c r="N64" s="316"/>
      <c r="P64" s="420">
        <v>20.399999999999999</v>
      </c>
    </row>
    <row r="65" spans="1:19" s="3" customFormat="1" x14ac:dyDescent="0.25">
      <c r="B65" s="319"/>
      <c r="C65" s="419" t="s">
        <v>118</v>
      </c>
      <c r="D65" s="420"/>
      <c r="E65" s="316"/>
      <c r="F65" s="310"/>
      <c r="G65" s="420"/>
      <c r="H65" s="316"/>
      <c r="I65" s="313"/>
      <c r="J65" s="420">
        <v>42.9</v>
      </c>
      <c r="K65" s="316"/>
      <c r="M65" s="420">
        <v>42.9</v>
      </c>
      <c r="N65" s="316"/>
      <c r="P65" s="420">
        <v>42.9</v>
      </c>
    </row>
    <row r="66" spans="1:19" s="3" customFormat="1" x14ac:dyDescent="0.25">
      <c r="B66" s="319"/>
      <c r="C66" s="419" t="s">
        <v>119</v>
      </c>
      <c r="D66" s="421"/>
      <c r="E66" s="316"/>
      <c r="F66" s="310"/>
      <c r="G66" s="421"/>
      <c r="H66" s="316"/>
      <c r="I66" s="313"/>
      <c r="J66" s="421">
        <f>SUM(J67:J70)</f>
        <v>155.19999999999999</v>
      </c>
      <c r="K66" s="316"/>
      <c r="M66" s="421">
        <f>SUM(M67:M70)</f>
        <v>155.19999999999999</v>
      </c>
      <c r="N66" s="316"/>
      <c r="P66" s="421">
        <f>SUM(P67:P70)</f>
        <v>155.19999999999999</v>
      </c>
    </row>
    <row r="67" spans="1:19" s="3" customFormat="1" x14ac:dyDescent="0.25">
      <c r="B67" s="319"/>
      <c r="C67" s="422" t="s">
        <v>120</v>
      </c>
      <c r="D67" s="420"/>
      <c r="E67" s="316"/>
      <c r="F67" s="310"/>
      <c r="G67" s="420"/>
      <c r="H67" s="316"/>
      <c r="I67" s="313"/>
      <c r="J67" s="420">
        <v>50</v>
      </c>
      <c r="K67" s="316"/>
      <c r="M67" s="420">
        <v>50</v>
      </c>
      <c r="N67" s="316"/>
      <c r="P67" s="420">
        <v>50</v>
      </c>
    </row>
    <row r="68" spans="1:19" s="3" customFormat="1" x14ac:dyDescent="0.25">
      <c r="B68" s="319"/>
      <c r="C68" s="422" t="s">
        <v>121</v>
      </c>
      <c r="D68" s="420"/>
      <c r="E68" s="316"/>
      <c r="F68" s="310"/>
      <c r="G68" s="420"/>
      <c r="H68" s="316"/>
      <c r="I68" s="313"/>
      <c r="J68" s="420">
        <v>20</v>
      </c>
      <c r="K68" s="316"/>
      <c r="M68" s="420">
        <v>20</v>
      </c>
      <c r="N68" s="316"/>
      <c r="P68" s="420">
        <v>20</v>
      </c>
    </row>
    <row r="69" spans="1:19" s="3" customFormat="1" x14ac:dyDescent="0.25">
      <c r="B69" s="319"/>
      <c r="C69" s="422" t="s">
        <v>122</v>
      </c>
      <c r="D69" s="420"/>
      <c r="E69" s="316"/>
      <c r="F69" s="310"/>
      <c r="G69" s="420"/>
      <c r="H69" s="316"/>
      <c r="I69" s="313"/>
      <c r="J69" s="420">
        <v>0</v>
      </c>
      <c r="K69" s="316"/>
      <c r="M69" s="420">
        <v>0</v>
      </c>
      <c r="N69" s="316"/>
      <c r="P69" s="420">
        <v>0</v>
      </c>
    </row>
    <row r="70" spans="1:19" s="3" customFormat="1" x14ac:dyDescent="0.25">
      <c r="B70" s="319"/>
      <c r="C70" s="422" t="s">
        <v>123</v>
      </c>
      <c r="D70" s="420"/>
      <c r="E70" s="316"/>
      <c r="F70" s="310"/>
      <c r="G70" s="420"/>
      <c r="H70" s="316"/>
      <c r="I70" s="313"/>
      <c r="J70" s="420">
        <v>85.2</v>
      </c>
      <c r="K70" s="316"/>
      <c r="M70" s="420">
        <v>85.2</v>
      </c>
      <c r="N70" s="316"/>
      <c r="P70" s="420">
        <v>85.2</v>
      </c>
    </row>
    <row r="71" spans="1:19" s="3" customFormat="1" x14ac:dyDescent="0.25">
      <c r="B71" s="319"/>
      <c r="C71" s="309" t="s">
        <v>124</v>
      </c>
      <c r="D71" s="310">
        <f>SUM(D62:D66)</f>
        <v>0</v>
      </c>
      <c r="E71" s="316"/>
      <c r="F71" s="310"/>
      <c r="G71" s="310">
        <f>SUM(G62:G66)</f>
        <v>0</v>
      </c>
      <c r="H71" s="316"/>
      <c r="I71" s="313"/>
      <c r="J71" s="310">
        <f>SUM(J62:J66)</f>
        <v>5988.0999999999995</v>
      </c>
      <c r="K71" s="316"/>
      <c r="M71" s="310">
        <f>SUM(M62:M66)</f>
        <v>5988.0999999999995</v>
      </c>
      <c r="N71" s="316"/>
      <c r="P71" s="310">
        <f>SUM(P62:P66)</f>
        <v>5988.0999999999995</v>
      </c>
    </row>
    <row r="72" spans="1:19" s="3" customFormat="1" x14ac:dyDescent="0.25">
      <c r="B72" s="319"/>
      <c r="C72" s="309"/>
      <c r="D72" s="310"/>
      <c r="E72" s="310"/>
      <c r="F72" s="313"/>
      <c r="G72" s="310"/>
      <c r="H72" s="310"/>
      <c r="I72" s="313"/>
      <c r="J72" s="313"/>
      <c r="K72" s="313"/>
    </row>
    <row r="73" spans="1:19" x14ac:dyDescent="0.25">
      <c r="A73" s="3"/>
      <c r="B73" s="331" t="s">
        <v>93</v>
      </c>
      <c r="C73" s="332"/>
      <c r="D73" s="333"/>
      <c r="E73" s="333"/>
      <c r="F73" s="333"/>
      <c r="G73" s="333"/>
      <c r="H73" s="333"/>
      <c r="I73" s="333"/>
      <c r="J73" s="333"/>
      <c r="K73" s="333"/>
      <c r="L73" s="334"/>
      <c r="M73" s="334"/>
      <c r="N73" s="334"/>
      <c r="O73" s="334"/>
      <c r="P73" s="334"/>
      <c r="Q73" s="334"/>
      <c r="R73" s="335"/>
      <c r="S73" s="3"/>
    </row>
    <row r="74" spans="1:19" x14ac:dyDescent="0.25">
      <c r="A74" s="3"/>
      <c r="B74" s="336"/>
      <c r="G74"/>
      <c r="R74" s="337"/>
      <c r="S74" s="3"/>
    </row>
    <row r="75" spans="1:19" x14ac:dyDescent="0.25">
      <c r="A75" s="3"/>
      <c r="B75" s="338"/>
      <c r="C75" s="339"/>
      <c r="D75" s="339"/>
      <c r="E75" s="339"/>
      <c r="F75" s="339"/>
      <c r="G75" s="339"/>
      <c r="H75" s="339"/>
      <c r="I75" s="339"/>
      <c r="J75" s="339"/>
      <c r="K75" s="339"/>
      <c r="R75" s="337"/>
      <c r="S75" s="3"/>
    </row>
    <row r="76" spans="1:19" x14ac:dyDescent="0.25">
      <c r="A76" s="3"/>
      <c r="B76" s="338"/>
      <c r="C76" s="339"/>
      <c r="D76" s="339"/>
      <c r="E76" s="339"/>
      <c r="F76" s="339"/>
      <c r="G76" s="339"/>
      <c r="H76" s="339"/>
      <c r="I76" s="339"/>
      <c r="J76" s="339"/>
      <c r="K76" s="339"/>
      <c r="R76" s="337"/>
      <c r="S76" s="3"/>
    </row>
    <row r="77" spans="1:19" x14ac:dyDescent="0.25">
      <c r="A77" s="3"/>
      <c r="B77" s="338"/>
      <c r="C77" s="339"/>
      <c r="D77" s="339"/>
      <c r="E77" s="339"/>
      <c r="F77" s="339"/>
      <c r="G77" s="339"/>
      <c r="H77" s="339"/>
      <c r="I77" s="339"/>
      <c r="J77" s="339"/>
      <c r="K77" s="339"/>
      <c r="R77" s="337"/>
      <c r="S77" s="3"/>
    </row>
    <row r="78" spans="1:19" x14ac:dyDescent="0.25">
      <c r="A78" s="3"/>
      <c r="B78" s="338"/>
      <c r="C78" s="339"/>
      <c r="D78" s="339"/>
      <c r="E78" s="339"/>
      <c r="F78" s="339"/>
      <c r="G78" s="339"/>
      <c r="H78" s="339"/>
      <c r="I78" s="339"/>
      <c r="J78" s="339"/>
      <c r="K78" s="339"/>
      <c r="R78" s="337"/>
      <c r="S78" s="3"/>
    </row>
    <row r="79" spans="1:19" x14ac:dyDescent="0.25">
      <c r="A79" s="3"/>
      <c r="B79" s="340"/>
      <c r="D79" s="341"/>
      <c r="E79" s="341"/>
      <c r="F79" s="341"/>
      <c r="G79" s="341"/>
      <c r="H79" s="341"/>
      <c r="I79" s="341"/>
      <c r="J79" s="341"/>
      <c r="K79" s="341"/>
      <c r="R79" s="337"/>
      <c r="S79" s="3"/>
    </row>
    <row r="80" spans="1:19" x14ac:dyDescent="0.25">
      <c r="A80" s="3"/>
      <c r="B80" s="340"/>
      <c r="C80" s="342"/>
      <c r="D80" s="341"/>
      <c r="E80" s="341"/>
      <c r="F80" s="341"/>
      <c r="G80" s="341"/>
      <c r="H80" s="341"/>
      <c r="I80" s="341"/>
      <c r="J80" s="341"/>
      <c r="K80" s="341"/>
      <c r="R80" s="337"/>
      <c r="S80" s="3"/>
    </row>
    <row r="81" spans="1:19" x14ac:dyDescent="0.25">
      <c r="A81" s="3"/>
      <c r="B81" s="340"/>
      <c r="C81" s="343"/>
      <c r="D81" s="341"/>
      <c r="E81" s="341"/>
      <c r="F81" s="341"/>
      <c r="G81" s="341"/>
      <c r="H81" s="341"/>
      <c r="I81" s="341"/>
      <c r="J81" s="341"/>
      <c r="K81" s="341"/>
      <c r="R81" s="337"/>
      <c r="S81" s="3"/>
    </row>
    <row r="82" spans="1:19" x14ac:dyDescent="0.25">
      <c r="A82" s="3"/>
      <c r="B82" s="340"/>
      <c r="C82" s="343"/>
      <c r="D82" s="341"/>
      <c r="E82" s="341"/>
      <c r="F82" s="341"/>
      <c r="G82" s="341"/>
      <c r="H82" s="341"/>
      <c r="I82" s="341"/>
      <c r="J82" s="341"/>
      <c r="K82" s="341"/>
      <c r="R82" s="337"/>
      <c r="S82" s="3"/>
    </row>
    <row r="83" spans="1:19" x14ac:dyDescent="0.25">
      <c r="A83" s="3"/>
      <c r="B83" s="344"/>
      <c r="C83" s="345"/>
      <c r="D83" s="346"/>
      <c r="E83" s="346"/>
      <c r="F83" s="346"/>
      <c r="G83" s="346"/>
      <c r="H83" s="346"/>
      <c r="I83" s="346"/>
      <c r="J83" s="346"/>
      <c r="K83" s="346"/>
      <c r="L83" s="347"/>
      <c r="M83" s="347"/>
      <c r="N83" s="347"/>
      <c r="O83" s="347"/>
      <c r="P83" s="347"/>
      <c r="Q83" s="347"/>
      <c r="R83" s="348"/>
      <c r="S83" s="3"/>
    </row>
    <row r="84" spans="1:19" x14ac:dyDescent="0.25">
      <c r="A84" s="3"/>
      <c r="B84" s="349"/>
      <c r="C84" s="350"/>
      <c r="D84" s="351"/>
      <c r="E84" s="351"/>
      <c r="F84" s="351"/>
      <c r="G84" s="351"/>
      <c r="H84" s="351"/>
      <c r="I84" s="351"/>
      <c r="J84" s="351"/>
      <c r="K84" s="351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3"/>
      <c r="B85" s="352"/>
      <c r="C85" s="352"/>
      <c r="D85" s="352"/>
      <c r="E85" s="352"/>
      <c r="F85" s="352"/>
      <c r="G85" s="352"/>
      <c r="H85" s="352"/>
      <c r="I85" s="352"/>
      <c r="J85" s="352"/>
      <c r="K85" s="352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3"/>
      <c r="B86" s="352" t="s">
        <v>94</v>
      </c>
      <c r="C86" s="353">
        <v>45919</v>
      </c>
      <c r="D86" s="341"/>
      <c r="E86" s="352"/>
      <c r="F86" s="352" t="s">
        <v>95</v>
      </c>
      <c r="G86" s="354" t="s">
        <v>154</v>
      </c>
      <c r="H86" s="352"/>
      <c r="I86" s="352"/>
      <c r="J86" s="352"/>
      <c r="K86" s="352"/>
      <c r="L86" s="3"/>
      <c r="M86" s="3"/>
      <c r="N86" s="3"/>
      <c r="O86" s="3"/>
      <c r="P86" s="3"/>
      <c r="Q86" s="3"/>
      <c r="R86" s="3"/>
      <c r="S86" s="3"/>
    </row>
    <row r="87" spans="1:19" ht="7.5" customHeight="1" x14ac:dyDescent="0.25">
      <c r="A87" s="3"/>
      <c r="B87" s="352"/>
      <c r="C87" s="352"/>
      <c r="D87" s="352"/>
      <c r="E87" s="352"/>
      <c r="F87" s="352"/>
      <c r="G87" s="352"/>
      <c r="H87" s="352"/>
      <c r="I87" s="352"/>
      <c r="J87" s="352"/>
      <c r="K87" s="352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3"/>
      <c r="B88" s="352"/>
      <c r="C88" s="352"/>
      <c r="D88" s="355"/>
      <c r="E88" s="352"/>
      <c r="F88" s="352" t="s">
        <v>97</v>
      </c>
      <c r="G88" s="356"/>
      <c r="H88" s="352"/>
      <c r="I88" s="352"/>
      <c r="J88" s="352"/>
      <c r="K88" s="352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3"/>
      <c r="B89" s="352"/>
      <c r="C89" s="352"/>
      <c r="D89" s="355"/>
      <c r="E89" s="352"/>
      <c r="F89" s="352"/>
      <c r="G89" s="356"/>
      <c r="H89" s="352"/>
      <c r="I89" s="352"/>
      <c r="J89" s="352"/>
      <c r="K89" s="352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3"/>
      <c r="B90" s="352"/>
      <c r="C90" s="352"/>
      <c r="D90" s="352"/>
      <c r="E90" s="352"/>
      <c r="F90" s="352"/>
      <c r="G90" s="352"/>
      <c r="H90" s="352"/>
      <c r="I90" s="352"/>
      <c r="J90" s="352"/>
      <c r="K90" s="352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3"/>
      <c r="B91" s="349"/>
      <c r="C91" s="350"/>
      <c r="D91" s="351"/>
      <c r="E91" s="351"/>
      <c r="F91" s="351"/>
      <c r="G91" s="351"/>
      <c r="H91" s="351"/>
      <c r="I91" s="351"/>
      <c r="J91" s="351"/>
      <c r="K91" s="351"/>
      <c r="L91" s="3"/>
      <c r="M91" s="3"/>
      <c r="N91" s="3"/>
      <c r="O91" s="3"/>
      <c r="P91" s="3"/>
      <c r="Q91" s="3"/>
      <c r="R91" s="3"/>
      <c r="S91" s="3"/>
    </row>
    <row r="108" ht="15" hidden="1" customHeight="1" x14ac:dyDescent="0.25"/>
    <row r="122" ht="15" hidden="1" customHeight="1" x14ac:dyDescent="0.25"/>
    <row r="123" ht="15" hidden="1" customHeight="1" x14ac:dyDescent="0.25"/>
  </sheetData>
  <mergeCells count="58">
    <mergeCell ref="B78:K78"/>
    <mergeCell ref="C44:C45"/>
    <mergeCell ref="C47:C48"/>
    <mergeCell ref="D73:K73"/>
    <mergeCell ref="B75:K75"/>
    <mergeCell ref="B76:K76"/>
    <mergeCell ref="B77:K77"/>
    <mergeCell ref="M27:M28"/>
    <mergeCell ref="N27:N28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D26:F26"/>
    <mergeCell ref="G26:I26"/>
    <mergeCell ref="J26:L26"/>
    <mergeCell ref="M26:O26"/>
    <mergeCell ref="P26:R26"/>
    <mergeCell ref="B27:B28"/>
    <mergeCell ref="C27:C28"/>
    <mergeCell ref="D27:D28"/>
    <mergeCell ref="E27:E28"/>
    <mergeCell ref="F27:F28"/>
    <mergeCell ref="M13:M14"/>
    <mergeCell ref="N13:N14"/>
    <mergeCell ref="O13:O14"/>
    <mergeCell ref="P13:P14"/>
    <mergeCell ref="Q13:Q14"/>
    <mergeCell ref="R13:R14"/>
    <mergeCell ref="G13:G14"/>
    <mergeCell ref="H13:H14"/>
    <mergeCell ref="I13:I14"/>
    <mergeCell ref="J13:J14"/>
    <mergeCell ref="K13:K14"/>
    <mergeCell ref="L13:L14"/>
    <mergeCell ref="D12:F12"/>
    <mergeCell ref="G12:I12"/>
    <mergeCell ref="J12:L12"/>
    <mergeCell ref="M12:O12"/>
    <mergeCell ref="P12:R12"/>
    <mergeCell ref="B13:B14"/>
    <mergeCell ref="C13:C14"/>
    <mergeCell ref="D13:D14"/>
    <mergeCell ref="E13:E14"/>
    <mergeCell ref="F13:F14"/>
    <mergeCell ref="D4:U4"/>
    <mergeCell ref="D8:K8"/>
    <mergeCell ref="D10:F10"/>
    <mergeCell ref="G10:I10"/>
    <mergeCell ref="J10:L10"/>
    <mergeCell ref="M10:O10"/>
    <mergeCell ref="P10:R10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CHK SVR 2027-2028</vt:lpstr>
      <vt:lpstr>MěLe SVR 2027-2028</vt:lpstr>
      <vt:lpstr>MŠCV SVR 2027-2028</vt:lpstr>
      <vt:lpstr>SOS SVR 2027-2028</vt:lpstr>
      <vt:lpstr>SVČ Domeček SVR 2027-2028</vt:lpstr>
      <vt:lpstr>TSmCh SVR 2027-2028</vt:lpstr>
      <vt:lpstr>Zoopark SVR 2027-2028</vt:lpstr>
      <vt:lpstr>ZŠaMŠ 17. Listop SVR 2027-2028</vt:lpstr>
      <vt:lpstr>ZŠSaMŠ Palach SVR 2027-2028</vt:lpstr>
      <vt:lpstr>ZŠ Ak. Heyrov. SVR 2027-2028</vt:lpstr>
      <vt:lpstr>ZŠ Březenecká SVR 2027-2028</vt:lpstr>
      <vt:lpstr>ZŠ Hornická SVR 2027-2028</vt:lpstr>
      <vt:lpstr>ZŠ Kadaňská SVR 2027-2028</vt:lpstr>
      <vt:lpstr>ZŠ Na Příkopech SVR 2027-2028</vt:lpstr>
      <vt:lpstr>ZŠ Písečná SVR 2027-2028</vt:lpstr>
      <vt:lpstr>ZŠ Školní SVR 2027-2028</vt:lpstr>
      <vt:lpstr>ZŠ Zahradní SVR 2027-2028</vt:lpstr>
      <vt:lpstr>ZUŠ SVR 2027-2028</vt:lpstr>
      <vt:lpstr>'CHK SVR 2027-2028'!Oblast_tisku</vt:lpstr>
      <vt:lpstr>'MěLe SVR 2027-2028'!Oblast_tisku</vt:lpstr>
      <vt:lpstr>'MŠCV SVR 2027-2028'!Oblast_tisku</vt:lpstr>
      <vt:lpstr>'SOS SVR 2027-2028'!Oblast_tisku</vt:lpstr>
      <vt:lpstr>'SVČ Domeček SVR 2027-2028'!Oblast_tisku</vt:lpstr>
      <vt:lpstr>'TSmCh SVR 2027-2028'!Oblast_tisku</vt:lpstr>
      <vt:lpstr>'Zoopark SVR 2027-2028'!Oblast_tisku</vt:lpstr>
      <vt:lpstr>'ZŠ Ak. Heyrov. SVR 2027-2028'!Oblast_tisku</vt:lpstr>
      <vt:lpstr>'ZŠ Březenecká SVR 2027-2028'!Oblast_tisku</vt:lpstr>
      <vt:lpstr>'ZŠ Hornická SVR 2027-2028'!Oblast_tisku</vt:lpstr>
      <vt:lpstr>'ZŠ Kadaňská SVR 2027-2028'!Oblast_tisku</vt:lpstr>
      <vt:lpstr>'ZŠ Na Příkopech SVR 2027-2028'!Oblast_tisku</vt:lpstr>
      <vt:lpstr>'ZŠ Písečná SVR 2027-2028'!Oblast_tisku</vt:lpstr>
      <vt:lpstr>'ZŠ Školní SVR 2027-2028'!Oblast_tisku</vt:lpstr>
      <vt:lpstr>'ZŠ Zahradní SVR 2027-2028'!Oblast_tisku</vt:lpstr>
      <vt:lpstr>'ZŠaMŠ 17. Listop SVR 2027-2028'!Oblast_tisku</vt:lpstr>
      <vt:lpstr>'ZŠSaMŠ Palach SVR 2027-2028'!Oblast_tisku</vt:lpstr>
      <vt:lpstr>'ZUŠ SVR 2027-2028'!Oblast_tisku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2025-11-06T09:09:21Z</dcterms:created>
  <dcterms:modified xsi:type="dcterms:W3CDTF">2025-11-06T09:19:31Z</dcterms:modified>
</cp:coreProperties>
</file>