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A2B10BE5-EF32-4850-A209-0508BD4B436E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OO" sheetId="6" r:id="rId1"/>
  </sheets>
  <externalReferences>
    <externalReference r:id="rId2"/>
  </externalReferences>
  <definedNames>
    <definedName name="_xlnm.Print_Area" localSheetId="0">ZOO!$A$1:$V$77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I15" i="6"/>
  <c r="L15" i="6"/>
  <c r="O15" i="6"/>
  <c r="R15" i="6"/>
  <c r="F16" i="6"/>
  <c r="I16" i="6"/>
  <c r="L16" i="6"/>
  <c r="O16" i="6"/>
  <c r="R16" i="6"/>
  <c r="R24" i="6" s="1"/>
  <c r="F17" i="6"/>
  <c r="I17" i="6"/>
  <c r="L17" i="6"/>
  <c r="O17" i="6"/>
  <c r="R17" i="6"/>
  <c r="F18" i="6"/>
  <c r="F24" i="6" s="1"/>
  <c r="F40" i="6" s="1"/>
  <c r="F41" i="6" s="1"/>
  <c r="I18" i="6"/>
  <c r="L18" i="6"/>
  <c r="O18" i="6"/>
  <c r="R18" i="6"/>
  <c r="F19" i="6"/>
  <c r="I19" i="6"/>
  <c r="L19" i="6"/>
  <c r="O19" i="6"/>
  <c r="R19" i="6"/>
  <c r="F20" i="6"/>
  <c r="I20" i="6"/>
  <c r="L20" i="6"/>
  <c r="O20" i="6"/>
  <c r="R20" i="6"/>
  <c r="F21" i="6"/>
  <c r="I21" i="6"/>
  <c r="L21" i="6"/>
  <c r="O21" i="6"/>
  <c r="R21" i="6"/>
  <c r="F22" i="6"/>
  <c r="I22" i="6"/>
  <c r="L22" i="6"/>
  <c r="O22" i="6"/>
  <c r="R22" i="6"/>
  <c r="F23" i="6"/>
  <c r="I23" i="6"/>
  <c r="L23" i="6"/>
  <c r="O23" i="6"/>
  <c r="R23" i="6"/>
  <c r="D24" i="6"/>
  <c r="E24" i="6"/>
  <c r="G24" i="6"/>
  <c r="H24" i="6"/>
  <c r="J24" i="6"/>
  <c r="J40" i="6" s="1"/>
  <c r="K24" i="6"/>
  <c r="K40" i="6" s="1"/>
  <c r="M24" i="6"/>
  <c r="N24" i="6"/>
  <c r="P24" i="6"/>
  <c r="Q24" i="6"/>
  <c r="Q40" i="6" s="1"/>
  <c r="F28" i="6"/>
  <c r="I28" i="6"/>
  <c r="L28" i="6"/>
  <c r="M28" i="6"/>
  <c r="N28" i="6"/>
  <c r="R28" i="6"/>
  <c r="F29" i="6"/>
  <c r="I29" i="6"/>
  <c r="L29" i="6"/>
  <c r="M29" i="6"/>
  <c r="O29" i="6"/>
  <c r="R29" i="6"/>
  <c r="F30" i="6"/>
  <c r="I30" i="6"/>
  <c r="L30" i="6"/>
  <c r="M30" i="6"/>
  <c r="N30" i="6"/>
  <c r="R30" i="6"/>
  <c r="F31" i="6"/>
  <c r="I31" i="6"/>
  <c r="L31" i="6"/>
  <c r="M31" i="6"/>
  <c r="N31" i="6"/>
  <c r="R31" i="6"/>
  <c r="F32" i="6"/>
  <c r="I32" i="6"/>
  <c r="L32" i="6"/>
  <c r="R32" i="6"/>
  <c r="F33" i="6"/>
  <c r="I33" i="6"/>
  <c r="L33" i="6"/>
  <c r="M33" i="6"/>
  <c r="N33" i="6"/>
  <c r="Q33" i="6" s="1"/>
  <c r="O33" i="6"/>
  <c r="P33" i="6"/>
  <c r="R33" i="6" s="1"/>
  <c r="F34" i="6"/>
  <c r="I34" i="6"/>
  <c r="L34" i="6"/>
  <c r="M34" i="6"/>
  <c r="P34" i="6" s="1"/>
  <c r="N34" i="6"/>
  <c r="O34" i="6" s="1"/>
  <c r="F35" i="6"/>
  <c r="F39" i="6" s="1"/>
  <c r="I35" i="6"/>
  <c r="L35" i="6"/>
  <c r="L39" i="6" s="1"/>
  <c r="O35" i="6"/>
  <c r="R35" i="6"/>
  <c r="F36" i="6"/>
  <c r="I36" i="6"/>
  <c r="L36" i="6"/>
  <c r="N36" i="6"/>
  <c r="O36" i="6" s="1"/>
  <c r="R36" i="6"/>
  <c r="F37" i="6"/>
  <c r="I37" i="6"/>
  <c r="L37" i="6"/>
  <c r="M37" i="6"/>
  <c r="N37" i="6"/>
  <c r="O37" i="6" s="1"/>
  <c r="R37" i="6"/>
  <c r="F38" i="6"/>
  <c r="I38" i="6"/>
  <c r="L38" i="6"/>
  <c r="M38" i="6"/>
  <c r="O38" i="6" s="1"/>
  <c r="N38" i="6"/>
  <c r="P38" i="6"/>
  <c r="Q38" i="6"/>
  <c r="D39" i="6"/>
  <c r="E39" i="6"/>
  <c r="E40" i="6" s="1"/>
  <c r="G39" i="6"/>
  <c r="H39" i="6"/>
  <c r="J39" i="6"/>
  <c r="K39" i="6"/>
  <c r="P39" i="6"/>
  <c r="P40" i="6" s="1"/>
  <c r="Q39" i="6"/>
  <c r="D47" i="6"/>
  <c r="G47" i="6"/>
  <c r="J47" i="6"/>
  <c r="D50" i="6"/>
  <c r="G50" i="6"/>
  <c r="J50" i="6"/>
  <c r="D51" i="6"/>
  <c r="G51" i="6"/>
  <c r="J51" i="6"/>
  <c r="M51" i="6" s="1"/>
  <c r="D52" i="6"/>
  <c r="G52" i="6"/>
  <c r="J52" i="6"/>
  <c r="D53" i="6"/>
  <c r="G53" i="6"/>
  <c r="J53" i="6"/>
  <c r="D54" i="6"/>
  <c r="G54" i="6"/>
  <c r="J54" i="6"/>
  <c r="D57" i="6"/>
  <c r="G57" i="6"/>
  <c r="J57" i="6"/>
  <c r="I39" i="6" l="1"/>
  <c r="O31" i="6"/>
  <c r="O30" i="6"/>
  <c r="G40" i="6"/>
  <c r="O24" i="6"/>
  <c r="L24" i="6"/>
  <c r="L40" i="6" s="1"/>
  <c r="L41" i="6" s="1"/>
  <c r="D40" i="6"/>
  <c r="R38" i="6"/>
  <c r="I24" i="6"/>
  <c r="I40" i="6" s="1"/>
  <c r="I41" i="6" s="1"/>
  <c r="H40" i="6"/>
  <c r="M50" i="6"/>
  <c r="P51" i="6"/>
  <c r="P50" i="6" s="1"/>
  <c r="O32" i="6"/>
  <c r="R39" i="6"/>
  <c r="R40" i="6" s="1"/>
  <c r="R41" i="6" s="1"/>
  <c r="N32" i="6"/>
  <c r="N39" i="6" s="1"/>
  <c r="N40" i="6" s="1"/>
  <c r="Q34" i="6"/>
  <c r="R34" i="6" s="1"/>
  <c r="M32" i="6"/>
  <c r="M39" i="6" s="1"/>
  <c r="M40" i="6" s="1"/>
  <c r="O28" i="6"/>
  <c r="O39" i="6" l="1"/>
  <c r="O40" i="6" s="1"/>
  <c r="O41" i="6" s="1"/>
</calcChain>
</file>

<file path=xl/sharedStrings.xml><?xml version="1.0" encoding="utf-8"?>
<sst xmlns="http://schemas.openxmlformats.org/spreadsheetml/2006/main" count="151" uniqueCount="97">
  <si>
    <t>Podpis: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</si>
  <si>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</si>
  <si>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</si>
  <si>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</si>
  <si>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</si>
  <si>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</si>
  <si>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</si>
  <si>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</si>
  <si>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</si>
  <si>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</si>
  <si>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</si>
  <si>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</si>
  <si>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</si>
  <si>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</si>
  <si>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</si>
  <si>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</si>
  <si>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</si>
  <si>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</si>
  <si>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</si>
  <si>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</si>
  <si>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</si>
  <si>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</si>
  <si>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</si>
  <si>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</si>
  <si>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</si>
  <si>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</si>
  <si>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</si>
  <si>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</si>
  <si>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</si>
  <si>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</si>
  <si>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</si>
  <si>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</si>
  <si>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</si>
  <si>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</si>
  <si>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</si>
  <si>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</si>
  <si>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</si>
  <si>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</si>
  <si>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</si>
  <si>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</si>
  <si>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</si>
  <si>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</si>
  <si>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</si>
  <si>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</si>
  <si>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</si>
  <si>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</si>
  <si>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</si>
  <si>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</si>
  <si>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</si>
  <si>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</si>
  <si>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</si>
  <si>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</si>
  <si>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</si>
  <si>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</si>
  <si>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</si>
  <si>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</si>
  <si>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</si>
  <si>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</si>
  <si>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</si>
  <si>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</si>
  <si>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</si>
  <si>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</si>
  <si>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</si>
  <si>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</si>
  <si>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</si>
  <si>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</si>
  <si>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</si>
  <si>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</si>
  <si>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</si>
  <si>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</si>
  <si>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</si>
  <si>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</si>
  <si>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</si>
  <si>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</si>
  <si>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</si>
  <si>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</si>
  <si>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</si>
  <si>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</si>
  <si>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</si>
  <si>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</si>
  <si>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</si>
  <si>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</si>
  <si>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</si>
  <si>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</si>
  <si>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</si>
  <si>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</si>
  <si>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</si>
  <si>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</si>
  <si>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</si>
  <si>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</si>
  <si>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</si>
  <si>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</si>
  <si>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</si>
  <si>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Schválil: Vlastimil Hubert, ředitel organizace</t>
  </si>
  <si>
    <t>Sestavil: Bc. Ludmila Landová, Dis, správce rozpočtu</t>
  </si>
  <si>
    <t>Přemyslova 259, 43001 Chomutov</t>
  </si>
  <si>
    <t>Zoopark Chomutov,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</si>
</sst>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9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0" borderId="37" xfId="0" applyNumberFormat="1" applyBorder="1" applyProtection="1">
      <protection locked="0"/>
    </xf>
    <xf numFmtId="0" fontId="0" fillId="0" borderId="41" xfId="0" applyBorder="1"/>
    <xf numFmtId="0" fontId="0" fillId="0" borderId="42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0" borderId="24" xfId="0" applyNumberFormat="1" applyFont="1" applyFill="1" applyBorder="1" applyAlignment="1">
      <alignment horizontal="right"/>
    </xf>
    <xf numFmtId="164" fontId="1" fillId="10" borderId="47" xfId="0" applyNumberFormat="1" applyFont="1" applyFill="1" applyBorder="1" applyAlignment="1">
      <alignment horizontal="right"/>
    </xf>
    <xf numFmtId="164" fontId="1" fillId="10" borderId="27" xfId="0" applyNumberFormat="1" applyFont="1" applyFill="1" applyBorder="1" applyAlignment="1">
      <alignment horizontal="right"/>
    </xf>
    <xf numFmtId="164" fontId="1" fillId="10" borderId="15" xfId="0" applyNumberFormat="1" applyFont="1" applyFill="1" applyBorder="1" applyAlignment="1">
      <alignment horizontal="right"/>
    </xf>
    <xf numFmtId="0" fontId="1" fillId="10" borderId="49" xfId="0" applyFont="1" applyFill="1" applyBorder="1"/>
    <xf numFmtId="164" fontId="0" fillId="0" borderId="9" xfId="0" applyNumberFormat="1" applyBorder="1" applyProtection="1">
      <protection locked="0"/>
    </xf>
    <xf numFmtId="164" fontId="0" fillId="0" borderId="30" xfId="0" applyNumberFormat="1" applyBorder="1" applyProtection="1">
      <protection locked="0"/>
    </xf>
    <xf numFmtId="0" fontId="0" fillId="0" borderId="51" xfId="0" applyBorder="1" applyAlignment="1">
      <alignment horizontal="left" indent="5"/>
    </xf>
    <xf numFmtId="0" fontId="0" fillId="0" borderId="52" xfId="0" applyBorder="1" applyAlignment="1">
      <alignment horizontal="center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0" fontId="10" fillId="9" borderId="29" xfId="0" applyFont="1" applyFill="1" applyBorder="1"/>
    <xf numFmtId="0" fontId="0" fillId="11" borderId="29" xfId="0" applyFill="1" applyBorder="1"/>
    <xf numFmtId="164" fontId="0" fillId="0" borderId="39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0" fontId="1" fillId="10" borderId="19" xfId="0" applyFont="1" applyFill="1" applyBorder="1" applyAlignment="1">
      <alignment vertical="center"/>
    </xf>
    <xf numFmtId="0" fontId="1" fillId="10" borderId="22" xfId="0" applyFont="1" applyFill="1" applyBorder="1" applyAlignment="1">
      <alignment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54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50" xfId="0" applyFont="1" applyBorder="1" applyAlignment="1">
      <alignment vertical="center" wrapText="1"/>
    </xf>
    <xf numFmtId="10" fontId="0" fillId="2" borderId="0" xfId="0" applyNumberFormat="1" applyFill="1"/>
    <xf numFmtId="0" fontId="13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0" fillId="0" borderId="29" xfId="0" applyNumberFormat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3" fontId="1" fillId="2" borderId="0" xfId="0" applyNumberFormat="1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164" fontId="10" fillId="0" borderId="9" xfId="0" applyNumberFormat="1" applyFont="1" applyBorder="1" applyProtection="1">
      <protection locked="0"/>
    </xf>
    <xf numFmtId="164" fontId="10" fillId="0" borderId="30" xfId="0" applyNumberFormat="1" applyFont="1" applyBorder="1" applyProtection="1">
      <protection locked="0"/>
    </xf>
    <xf numFmtId="3" fontId="0" fillId="0" borderId="27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164" fontId="10" fillId="0" borderId="39" xfId="0" applyNumberFormat="1" applyFont="1" applyBorder="1" applyProtection="1">
      <protection locked="0"/>
    </xf>
    <xf numFmtId="164" fontId="10" fillId="0" borderId="40" xfId="0" applyNumberFormat="1" applyFont="1" applyBorder="1" applyProtection="1">
      <protection locked="0"/>
    </xf>
    <xf numFmtId="3" fontId="0" fillId="0" borderId="18" xfId="0" applyNumberFormat="1" applyBorder="1" applyAlignment="1">
      <alignment horizontal="right"/>
    </xf>
    <xf numFmtId="3" fontId="0" fillId="2" borderId="0" xfId="0" applyNumberFormat="1" applyFill="1"/>
    <xf numFmtId="3" fontId="10" fillId="2" borderId="0" xfId="0" applyNumberFormat="1" applyFont="1" applyFill="1"/>
    <xf numFmtId="3" fontId="1" fillId="0" borderId="0" xfId="0" applyNumberFormat="1" applyFont="1" applyAlignment="1" applyProtection="1">
      <alignment horizontal="left"/>
      <protection locked="0"/>
    </xf>
    <xf numFmtId="164" fontId="5" fillId="9" borderId="49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0" borderId="5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11" fillId="0" borderId="49" xfId="0" applyNumberFormat="1" applyFont="1" applyBorder="1" applyAlignment="1">
      <alignment horizontal="center" vertical="center"/>
    </xf>
    <xf numFmtId="164" fontId="11" fillId="0" borderId="44" xfId="0" applyNumberFormat="1" applyFont="1" applyBorder="1" applyAlignment="1">
      <alignment horizontal="center" vertical="center"/>
    </xf>
    <xf numFmtId="164" fontId="5" fillId="9" borderId="47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14" xfId="0" applyFont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left"/>
      <protection locked="0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Zoopark%20Chomutov\Zoopark%20Chomutov%20NR_2025_+_SVR_2026-27%20verze%209_10_2024%2052%20000%20000%20K&#269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47">
          <cell r="D47">
            <v>5000000</v>
          </cell>
          <cell r="J47">
            <v>10000000</v>
          </cell>
          <cell r="V47">
            <v>0</v>
          </cell>
        </row>
        <row r="50">
          <cell r="G50">
            <v>33466518.370000005</v>
          </cell>
          <cell r="M50">
            <v>11370000</v>
          </cell>
          <cell r="Y50">
            <v>21801400</v>
          </cell>
        </row>
        <row r="51">
          <cell r="G51">
            <v>5344800.7299999995</v>
          </cell>
          <cell r="M51">
            <v>5500000</v>
          </cell>
          <cell r="Y51">
            <v>5350000</v>
          </cell>
        </row>
        <row r="52">
          <cell r="G52">
            <v>26769970.490000002</v>
          </cell>
          <cell r="M52">
            <v>4500000</v>
          </cell>
          <cell r="Y52">
            <v>15200000</v>
          </cell>
        </row>
        <row r="53">
          <cell r="G53">
            <v>690000</v>
          </cell>
          <cell r="M53">
            <v>690000</v>
          </cell>
          <cell r="Y53">
            <v>690000</v>
          </cell>
        </row>
        <row r="54">
          <cell r="G54">
            <v>661747.14999999991</v>
          </cell>
          <cell r="M54">
            <v>680000</v>
          </cell>
          <cell r="Y54">
            <v>561400</v>
          </cell>
        </row>
        <row r="57">
          <cell r="E57">
            <v>79</v>
          </cell>
          <cell r="J57">
            <v>87</v>
          </cell>
          <cell r="V57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109"/>
  <sheetViews>
    <sheetView tabSelected="1" topLeftCell="A23" zoomScale="70" zoomScaleNormal="70" workbookViewId="0">
      <selection activeCell="D69" sqref="D6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5" width="16.28515625" customWidth="1"/>
    <col min="6" max="6" width="15.5703125" customWidth="1"/>
    <col min="7" max="7" width="21.28515625" style="4" customWidth="1"/>
    <col min="8" max="9" width="14.28515625" customWidth="1"/>
    <col min="10" max="10" width="20.85546875" customWidth="1"/>
    <col min="11" max="11" width="18.7109375" customWidth="1"/>
    <col min="12" max="12" width="16.85546875" customWidth="1"/>
    <col min="13" max="13" width="21.140625" customWidth="1"/>
    <col min="14" max="15" width="15.85546875" customWidth="1"/>
    <col min="16" max="16" width="21.42578125" customWidth="1"/>
    <col min="17" max="17" width="15.140625" customWidth="1"/>
    <col min="18" max="18" width="16.140625" customWidth="1"/>
    <col min="19" max="19" width="4" customWidth="1"/>
    <col min="20" max="16384" width="9.140625" hidden="1"/>
  </cols>
  <sheetData>
    <row r="1" spans="1:22" x14ac:dyDescent="0.25">
      <c r="A1" s="1"/>
      <c r="B1" s="1"/>
      <c r="C1" s="1"/>
      <c r="D1" s="1"/>
      <c r="E1" s="1"/>
      <c r="F1" s="1"/>
      <c r="G1" s="10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1" x14ac:dyDescent="0.35">
      <c r="A2" s="1"/>
      <c r="B2" s="109" t="s">
        <v>91</v>
      </c>
      <c r="C2" s="1"/>
      <c r="D2" s="1"/>
      <c r="E2" s="1"/>
      <c r="F2" s="1"/>
      <c r="G2" s="10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7.5" customHeight="1" x14ac:dyDescent="0.25">
      <c r="A3" s="1"/>
      <c r="B3" s="1"/>
      <c r="C3" s="1"/>
      <c r="D3" s="1"/>
      <c r="E3" s="1"/>
      <c r="F3" s="1"/>
      <c r="G3" s="10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21" x14ac:dyDescent="0.35">
      <c r="A4" s="1"/>
      <c r="B4" s="1" t="s">
        <v>90</v>
      </c>
      <c r="C4" s="1"/>
      <c r="D4" s="163" t="s">
        <v>96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2" ht="3.75" customHeight="1" x14ac:dyDescent="0.25">
      <c r="A5" s="1"/>
      <c r="B5" s="1"/>
      <c r="C5" s="1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"/>
      <c r="V5" s="1"/>
    </row>
    <row r="6" spans="1:22" x14ac:dyDescent="0.25">
      <c r="A6" s="1"/>
      <c r="B6" s="1" t="s">
        <v>89</v>
      </c>
      <c r="C6" s="1"/>
      <c r="D6" s="125">
        <v>379719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"/>
      <c r="V6" s="1"/>
    </row>
    <row r="7" spans="1:22" ht="3.75" customHeight="1" x14ac:dyDescent="0.25">
      <c r="A7" s="1"/>
      <c r="B7" s="1"/>
      <c r="C7" s="1"/>
      <c r="D7" s="124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"/>
      <c r="V7" s="1"/>
    </row>
    <row r="8" spans="1:22" x14ac:dyDescent="0.25">
      <c r="A8" s="1"/>
      <c r="B8" s="1" t="s">
        <v>88</v>
      </c>
      <c r="C8" s="1"/>
      <c r="D8" s="164" t="s">
        <v>95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spans="1:22" ht="15.75" thickBot="1" x14ac:dyDescent="0.3">
      <c r="A9" s="1"/>
      <c r="B9" s="1"/>
      <c r="C9" s="1"/>
      <c r="D9" s="1"/>
      <c r="E9" s="1"/>
      <c r="F9" s="1"/>
      <c r="G9" s="10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29.25" customHeight="1" thickBot="1" x14ac:dyDescent="0.3">
      <c r="A10" s="1"/>
      <c r="B10" s="107" t="s">
        <v>55</v>
      </c>
      <c r="C10" s="106" t="s">
        <v>54</v>
      </c>
      <c r="D10" s="153" t="s">
        <v>87</v>
      </c>
      <c r="E10" s="153"/>
      <c r="F10" s="154"/>
      <c r="G10" s="153" t="s">
        <v>86</v>
      </c>
      <c r="H10" s="153"/>
      <c r="I10" s="161"/>
      <c r="J10" s="165" t="s">
        <v>85</v>
      </c>
      <c r="K10" s="153"/>
      <c r="L10" s="154"/>
      <c r="M10" s="158" t="s">
        <v>84</v>
      </c>
      <c r="N10" s="153"/>
      <c r="O10" s="154"/>
      <c r="P10" s="153" t="s">
        <v>83</v>
      </c>
      <c r="Q10" s="153"/>
      <c r="R10" s="154"/>
      <c r="S10" s="1"/>
    </row>
    <row r="11" spans="1:22" ht="30.75" customHeight="1" thickBot="1" x14ac:dyDescent="0.3">
      <c r="A11" s="1"/>
      <c r="B11" s="105"/>
      <c r="C11" s="104"/>
      <c r="D11" s="101" t="s">
        <v>82</v>
      </c>
      <c r="E11" s="100" t="s">
        <v>81</v>
      </c>
      <c r="F11" s="100" t="s">
        <v>80</v>
      </c>
      <c r="G11" s="101" t="s">
        <v>82</v>
      </c>
      <c r="H11" s="100" t="s">
        <v>81</v>
      </c>
      <c r="I11" s="103" t="s">
        <v>80</v>
      </c>
      <c r="J11" s="103" t="s">
        <v>82</v>
      </c>
      <c r="K11" s="100" t="s">
        <v>81</v>
      </c>
      <c r="L11" s="100" t="s">
        <v>80</v>
      </c>
      <c r="M11" s="102" t="s">
        <v>82</v>
      </c>
      <c r="N11" s="100" t="s">
        <v>81</v>
      </c>
      <c r="O11" s="100" t="s">
        <v>80</v>
      </c>
      <c r="P11" s="101" t="s">
        <v>82</v>
      </c>
      <c r="Q11" s="100" t="s">
        <v>81</v>
      </c>
      <c r="R11" s="100" t="s">
        <v>80</v>
      </c>
      <c r="S11" s="1"/>
    </row>
    <row r="12" spans="1:22" ht="15.75" customHeight="1" thickBot="1" x14ac:dyDescent="0.3">
      <c r="A12" s="1"/>
      <c r="B12" s="99"/>
      <c r="C12" s="98" t="s">
        <v>77</v>
      </c>
      <c r="D12" s="129"/>
      <c r="E12" s="129"/>
      <c r="F12" s="155"/>
      <c r="G12" s="129"/>
      <c r="H12" s="129"/>
      <c r="I12" s="129"/>
      <c r="J12" s="166"/>
      <c r="K12" s="129"/>
      <c r="L12" s="155"/>
      <c r="M12" s="129"/>
      <c r="N12" s="129"/>
      <c r="O12" s="155"/>
      <c r="P12" s="129"/>
      <c r="Q12" s="129"/>
      <c r="R12" s="155"/>
      <c r="S12" s="1"/>
    </row>
    <row r="13" spans="1:22" ht="15.75" customHeight="1" x14ac:dyDescent="0.25">
      <c r="A13" s="1"/>
      <c r="B13" s="143" t="s">
        <v>55</v>
      </c>
      <c r="C13" s="148" t="s">
        <v>54</v>
      </c>
      <c r="D13" s="137" t="s">
        <v>79</v>
      </c>
      <c r="E13" s="130" t="s">
        <v>78</v>
      </c>
      <c r="F13" s="156" t="s">
        <v>77</v>
      </c>
      <c r="G13" s="132" t="s">
        <v>79</v>
      </c>
      <c r="H13" s="130" t="s">
        <v>78</v>
      </c>
      <c r="I13" s="127" t="s">
        <v>77</v>
      </c>
      <c r="J13" s="137" t="s">
        <v>79</v>
      </c>
      <c r="K13" s="130" t="s">
        <v>78</v>
      </c>
      <c r="L13" s="156" t="s">
        <v>77</v>
      </c>
      <c r="M13" s="159" t="s">
        <v>79</v>
      </c>
      <c r="N13" s="130" t="s">
        <v>78</v>
      </c>
      <c r="O13" s="156" t="s">
        <v>77</v>
      </c>
      <c r="P13" s="132" t="s">
        <v>79</v>
      </c>
      <c r="Q13" s="130" t="s">
        <v>78</v>
      </c>
      <c r="R13" s="156" t="s">
        <v>77</v>
      </c>
      <c r="S13" s="1"/>
    </row>
    <row r="14" spans="1:22" ht="15.75" thickBot="1" x14ac:dyDescent="0.3">
      <c r="A14" s="1"/>
      <c r="B14" s="144"/>
      <c r="C14" s="149"/>
      <c r="D14" s="138"/>
      <c r="E14" s="131"/>
      <c r="F14" s="157"/>
      <c r="G14" s="133"/>
      <c r="H14" s="131"/>
      <c r="I14" s="128"/>
      <c r="J14" s="138"/>
      <c r="K14" s="131"/>
      <c r="L14" s="157"/>
      <c r="M14" s="160"/>
      <c r="N14" s="131"/>
      <c r="O14" s="157"/>
      <c r="P14" s="133"/>
      <c r="Q14" s="131"/>
      <c r="R14" s="157"/>
      <c r="S14" s="1"/>
    </row>
    <row r="15" spans="1:22" x14ac:dyDescent="0.25">
      <c r="A15" s="1"/>
      <c r="B15" s="80" t="s">
        <v>76</v>
      </c>
      <c r="C15" s="79" t="s">
        <v>75</v>
      </c>
      <c r="D15" s="68">
        <v>39885541.200000003</v>
      </c>
      <c r="E15" s="67">
        <v>9241281.870000001</v>
      </c>
      <c r="F15" s="119">
        <f t="shared" ref="F15:F23" si="0">D15+E15</f>
        <v>49126823.070000008</v>
      </c>
      <c r="G15" s="68">
        <v>32500000</v>
      </c>
      <c r="H15" s="67">
        <v>7500000</v>
      </c>
      <c r="I15" s="72">
        <f t="shared" ref="I15:I23" si="1">G15+H15</f>
        <v>40000000</v>
      </c>
      <c r="J15" s="97">
        <v>42000000</v>
      </c>
      <c r="K15" s="96">
        <v>9000000</v>
      </c>
      <c r="L15" s="113">
        <f t="shared" ref="L15:L23" si="2">J15+K15</f>
        <v>51000000</v>
      </c>
      <c r="M15" s="97">
        <v>43000000</v>
      </c>
      <c r="N15" s="96">
        <v>9000000</v>
      </c>
      <c r="O15" s="69">
        <f t="shared" ref="O15:O23" si="3">M15+N15</f>
        <v>52000000</v>
      </c>
      <c r="P15" s="97">
        <v>43500000</v>
      </c>
      <c r="Q15" s="96">
        <v>9000000</v>
      </c>
      <c r="R15" s="69">
        <f t="shared" ref="R15:R23" si="4">P15+Q15</f>
        <v>52500000</v>
      </c>
      <c r="S15" s="1"/>
    </row>
    <row r="16" spans="1:22" x14ac:dyDescent="0.25">
      <c r="A16" s="1"/>
      <c r="B16" s="75" t="s">
        <v>74</v>
      </c>
      <c r="C16" s="95" t="s">
        <v>73</v>
      </c>
      <c r="D16" s="68">
        <v>51600000.000000007</v>
      </c>
      <c r="E16" s="67"/>
      <c r="F16" s="119">
        <f t="shared" si="0"/>
        <v>51600000.000000007</v>
      </c>
      <c r="G16" s="68">
        <v>54300000</v>
      </c>
      <c r="H16" s="67">
        <v>0</v>
      </c>
      <c r="I16" s="72">
        <f t="shared" si="1"/>
        <v>54300000</v>
      </c>
      <c r="J16" s="89">
        <v>52000000</v>
      </c>
      <c r="K16" s="88">
        <v>0</v>
      </c>
      <c r="L16" s="112">
        <f t="shared" si="2"/>
        <v>52000000</v>
      </c>
      <c r="M16" s="89">
        <v>54600000</v>
      </c>
      <c r="N16" s="88">
        <v>0</v>
      </c>
      <c r="O16" s="69">
        <f t="shared" si="3"/>
        <v>54600000</v>
      </c>
      <c r="P16" s="89">
        <v>57000000</v>
      </c>
      <c r="Q16" s="88">
        <v>0</v>
      </c>
      <c r="R16" s="69">
        <f t="shared" si="4"/>
        <v>57000000</v>
      </c>
      <c r="S16" s="1"/>
    </row>
    <row r="17" spans="1:19" x14ac:dyDescent="0.25">
      <c r="A17" s="1"/>
      <c r="B17" s="75" t="s">
        <v>72</v>
      </c>
      <c r="C17" s="94" t="s">
        <v>71</v>
      </c>
      <c r="D17" s="68">
        <v>0</v>
      </c>
      <c r="E17" s="67"/>
      <c r="F17" s="119">
        <f t="shared" si="0"/>
        <v>0</v>
      </c>
      <c r="G17" s="68">
        <v>0</v>
      </c>
      <c r="H17" s="67">
        <v>0</v>
      </c>
      <c r="I17" s="72">
        <f t="shared" si="1"/>
        <v>0</v>
      </c>
      <c r="J17" s="89">
        <v>0</v>
      </c>
      <c r="K17" s="88">
        <v>0</v>
      </c>
      <c r="L17" s="112">
        <f t="shared" si="2"/>
        <v>0</v>
      </c>
      <c r="M17" s="89">
        <v>0</v>
      </c>
      <c r="N17" s="88">
        <v>0</v>
      </c>
      <c r="O17" s="69">
        <f t="shared" si="3"/>
        <v>0</v>
      </c>
      <c r="P17" s="89">
        <v>0</v>
      </c>
      <c r="Q17" s="88">
        <v>0</v>
      </c>
      <c r="R17" s="69">
        <f t="shared" si="4"/>
        <v>0</v>
      </c>
      <c r="S17" s="1"/>
    </row>
    <row r="18" spans="1:19" x14ac:dyDescent="0.25">
      <c r="A18" s="1"/>
      <c r="B18" s="75" t="s">
        <v>70</v>
      </c>
      <c r="C18" s="93" t="s">
        <v>69</v>
      </c>
      <c r="D18" s="68">
        <v>1857590</v>
      </c>
      <c r="E18" s="67"/>
      <c r="F18" s="119">
        <f t="shared" si="0"/>
        <v>1857590</v>
      </c>
      <c r="G18" s="68">
        <v>1100000</v>
      </c>
      <c r="H18" s="67">
        <v>0</v>
      </c>
      <c r="I18" s="72">
        <f t="shared" si="1"/>
        <v>1100000</v>
      </c>
      <c r="J18" s="89">
        <v>1800000</v>
      </c>
      <c r="K18" s="88">
        <v>0</v>
      </c>
      <c r="L18" s="112">
        <f t="shared" si="2"/>
        <v>1800000</v>
      </c>
      <c r="M18" s="89">
        <v>1800000</v>
      </c>
      <c r="N18" s="88">
        <v>0</v>
      </c>
      <c r="O18" s="69">
        <f t="shared" si="3"/>
        <v>1800000</v>
      </c>
      <c r="P18" s="89">
        <v>1800000</v>
      </c>
      <c r="Q18" s="88">
        <v>0</v>
      </c>
      <c r="R18" s="69">
        <f t="shared" si="4"/>
        <v>1800000</v>
      </c>
      <c r="S18" s="1"/>
    </row>
    <row r="19" spans="1:19" x14ac:dyDescent="0.25">
      <c r="A19" s="1"/>
      <c r="B19" s="75" t="s">
        <v>68</v>
      </c>
      <c r="C19" s="77" t="s">
        <v>67</v>
      </c>
      <c r="D19" s="68">
        <v>1418106.91</v>
      </c>
      <c r="E19" s="67"/>
      <c r="F19" s="119">
        <f t="shared" si="0"/>
        <v>1418106.91</v>
      </c>
      <c r="G19" s="68">
        <v>1300000</v>
      </c>
      <c r="H19" s="67">
        <v>0</v>
      </c>
      <c r="I19" s="72">
        <f t="shared" si="1"/>
        <v>1300000</v>
      </c>
      <c r="J19" s="89">
        <v>1200000</v>
      </c>
      <c r="K19" s="88">
        <v>0</v>
      </c>
      <c r="L19" s="112">
        <f t="shared" si="2"/>
        <v>1200000</v>
      </c>
      <c r="M19" s="89">
        <v>1200000</v>
      </c>
      <c r="N19" s="88">
        <v>0</v>
      </c>
      <c r="O19" s="69">
        <f t="shared" si="3"/>
        <v>1200000</v>
      </c>
      <c r="P19" s="89">
        <v>1200000</v>
      </c>
      <c r="Q19" s="88">
        <v>0</v>
      </c>
      <c r="R19" s="69">
        <f t="shared" si="4"/>
        <v>1200000</v>
      </c>
      <c r="S19" s="1"/>
    </row>
    <row r="20" spans="1:19" x14ac:dyDescent="0.25">
      <c r="A20" s="1"/>
      <c r="B20" s="75" t="s">
        <v>66</v>
      </c>
      <c r="C20" s="92" t="s">
        <v>65</v>
      </c>
      <c r="D20" s="68"/>
      <c r="E20" s="67"/>
      <c r="F20" s="119">
        <f t="shared" si="0"/>
        <v>0</v>
      </c>
      <c r="G20" s="68">
        <v>1500000</v>
      </c>
      <c r="H20" s="67">
        <v>0</v>
      </c>
      <c r="I20" s="72">
        <f t="shared" si="1"/>
        <v>1500000</v>
      </c>
      <c r="J20" s="89">
        <v>2000000</v>
      </c>
      <c r="K20" s="88">
        <v>0</v>
      </c>
      <c r="L20" s="112">
        <f t="shared" si="2"/>
        <v>2000000</v>
      </c>
      <c r="M20" s="89">
        <v>2000000</v>
      </c>
      <c r="N20" s="88">
        <v>0</v>
      </c>
      <c r="O20" s="69">
        <f t="shared" si="3"/>
        <v>2000000</v>
      </c>
      <c r="P20" s="89">
        <v>2000000</v>
      </c>
      <c r="Q20" s="88">
        <v>0</v>
      </c>
      <c r="R20" s="69">
        <f t="shared" si="4"/>
        <v>2000000</v>
      </c>
      <c r="S20" s="1"/>
    </row>
    <row r="21" spans="1:19" x14ac:dyDescent="0.25">
      <c r="A21" s="1"/>
      <c r="B21" s="75" t="s">
        <v>64</v>
      </c>
      <c r="C21" s="74" t="s">
        <v>63</v>
      </c>
      <c r="D21" s="68">
        <v>4784886.79</v>
      </c>
      <c r="E21" s="67">
        <v>2176939.5499999998</v>
      </c>
      <c r="F21" s="119">
        <f t="shared" si="0"/>
        <v>6961826.3399999999</v>
      </c>
      <c r="G21" s="68">
        <v>2500000</v>
      </c>
      <c r="H21" s="67">
        <v>1000000</v>
      </c>
      <c r="I21" s="72">
        <f t="shared" si="1"/>
        <v>3500000</v>
      </c>
      <c r="J21" s="89">
        <v>3500000</v>
      </c>
      <c r="K21" s="88">
        <v>1500000</v>
      </c>
      <c r="L21" s="112">
        <f t="shared" si="2"/>
        <v>5000000</v>
      </c>
      <c r="M21" s="89">
        <v>3500000</v>
      </c>
      <c r="N21" s="88">
        <v>1500000</v>
      </c>
      <c r="O21" s="69">
        <f t="shared" si="3"/>
        <v>5000000</v>
      </c>
      <c r="P21" s="89">
        <v>3500000</v>
      </c>
      <c r="Q21" s="88">
        <v>1500000</v>
      </c>
      <c r="R21" s="69">
        <f t="shared" si="4"/>
        <v>5000000</v>
      </c>
      <c r="S21" s="1"/>
    </row>
    <row r="22" spans="1:19" x14ac:dyDescent="0.25">
      <c r="A22" s="1"/>
      <c r="B22" s="75" t="s">
        <v>62</v>
      </c>
      <c r="C22" s="74" t="s">
        <v>61</v>
      </c>
      <c r="D22" s="68">
        <v>0</v>
      </c>
      <c r="E22" s="67"/>
      <c r="F22" s="119">
        <f t="shared" si="0"/>
        <v>0</v>
      </c>
      <c r="G22" s="68">
        <v>0</v>
      </c>
      <c r="H22" s="67">
        <v>0</v>
      </c>
      <c r="I22" s="72">
        <f t="shared" si="1"/>
        <v>0</v>
      </c>
      <c r="J22" s="89">
        <v>0</v>
      </c>
      <c r="K22" s="88">
        <v>0</v>
      </c>
      <c r="L22" s="112">
        <f t="shared" si="2"/>
        <v>0</v>
      </c>
      <c r="M22" s="89">
        <v>0</v>
      </c>
      <c r="N22" s="88">
        <v>0</v>
      </c>
      <c r="O22" s="69">
        <f t="shared" si="3"/>
        <v>0</v>
      </c>
      <c r="P22" s="89">
        <v>0</v>
      </c>
      <c r="Q22" s="88">
        <v>0</v>
      </c>
      <c r="R22" s="69">
        <f t="shared" si="4"/>
        <v>0</v>
      </c>
      <c r="S22" s="1"/>
    </row>
    <row r="23" spans="1:19" ht="15.75" thickBot="1" x14ac:dyDescent="0.3">
      <c r="A23" s="1"/>
      <c r="B23" s="91" t="s">
        <v>60</v>
      </c>
      <c r="C23" s="90" t="s">
        <v>59</v>
      </c>
      <c r="D23" s="68">
        <v>0</v>
      </c>
      <c r="E23" s="67"/>
      <c r="F23" s="118">
        <f t="shared" si="0"/>
        <v>0</v>
      </c>
      <c r="G23" s="68">
        <v>0</v>
      </c>
      <c r="H23" s="67">
        <v>0</v>
      </c>
      <c r="I23" s="66">
        <f t="shared" si="1"/>
        <v>0</v>
      </c>
      <c r="J23" s="89">
        <v>0</v>
      </c>
      <c r="K23" s="88">
        <v>0</v>
      </c>
      <c r="L23" s="112">
        <f t="shared" si="2"/>
        <v>0</v>
      </c>
      <c r="M23" s="89">
        <v>0</v>
      </c>
      <c r="N23" s="88">
        <v>0</v>
      </c>
      <c r="O23" s="64">
        <f t="shared" si="3"/>
        <v>0</v>
      </c>
      <c r="P23" s="89">
        <v>0</v>
      </c>
      <c r="Q23" s="88">
        <v>0</v>
      </c>
      <c r="R23" s="64">
        <f t="shared" si="4"/>
        <v>0</v>
      </c>
      <c r="S23" s="1"/>
    </row>
    <row r="24" spans="1:19" ht="15.75" thickBot="1" x14ac:dyDescent="0.3">
      <c r="A24" s="1"/>
      <c r="B24" s="63" t="s">
        <v>58</v>
      </c>
      <c r="C24" s="87" t="s">
        <v>57</v>
      </c>
      <c r="D24" s="83">
        <f t="shared" ref="D24:L24" si="5">SUM(D15:D21)</f>
        <v>99546124.900000021</v>
      </c>
      <c r="E24" s="83">
        <f t="shared" si="5"/>
        <v>11418221.420000002</v>
      </c>
      <c r="F24" s="83">
        <f t="shared" si="5"/>
        <v>110964346.32000002</v>
      </c>
      <c r="G24" s="83">
        <f t="shared" si="5"/>
        <v>93200000</v>
      </c>
      <c r="H24" s="83">
        <f t="shared" si="5"/>
        <v>8500000</v>
      </c>
      <c r="I24" s="86">
        <f t="shared" si="5"/>
        <v>101700000</v>
      </c>
      <c r="J24" s="85">
        <f t="shared" si="5"/>
        <v>102500000</v>
      </c>
      <c r="K24" s="85">
        <f t="shared" si="5"/>
        <v>10500000</v>
      </c>
      <c r="L24" s="85">
        <f t="shared" si="5"/>
        <v>113000000</v>
      </c>
      <c r="M24" s="84">
        <f>SUM(M15:M23)</f>
        <v>106100000</v>
      </c>
      <c r="N24" s="83">
        <f>SUM(N15:N21)</f>
        <v>10500000</v>
      </c>
      <c r="O24" s="83">
        <f>SUM(O15:O21)</f>
        <v>116600000</v>
      </c>
      <c r="P24" s="83">
        <f>SUM(P15:P21)</f>
        <v>109000000</v>
      </c>
      <c r="Q24" s="83">
        <f>SUM(Q15:Q21)</f>
        <v>10500000</v>
      </c>
      <c r="R24" s="83">
        <f>SUM(R15:R21)</f>
        <v>119500000</v>
      </c>
      <c r="S24" s="1"/>
    </row>
    <row r="25" spans="1:19" ht="15.75" customHeight="1" thickBot="1" x14ac:dyDescent="0.3">
      <c r="A25" s="1"/>
      <c r="B25" s="82"/>
      <c r="C25" s="81" t="s">
        <v>56</v>
      </c>
      <c r="D25" s="126"/>
      <c r="E25" s="126"/>
      <c r="F25" s="136"/>
      <c r="G25" s="126"/>
      <c r="H25" s="126"/>
      <c r="I25" s="126"/>
      <c r="J25" s="162"/>
      <c r="K25" s="126"/>
      <c r="L25" s="136"/>
      <c r="M25" s="126"/>
      <c r="N25" s="126"/>
      <c r="O25" s="136"/>
      <c r="P25" s="126"/>
      <c r="Q25" s="126"/>
      <c r="R25" s="136"/>
      <c r="S25" s="1"/>
    </row>
    <row r="26" spans="1:19" x14ac:dyDescent="0.25">
      <c r="A26" s="1"/>
      <c r="B26" s="143" t="s">
        <v>55</v>
      </c>
      <c r="C26" s="148" t="s">
        <v>54</v>
      </c>
      <c r="D26" s="137" t="s">
        <v>53</v>
      </c>
      <c r="E26" s="139" t="s">
        <v>52</v>
      </c>
      <c r="F26" s="141" t="s">
        <v>51</v>
      </c>
      <c r="G26" s="132" t="s">
        <v>53</v>
      </c>
      <c r="H26" s="137" t="s">
        <v>52</v>
      </c>
      <c r="I26" s="134" t="s">
        <v>51</v>
      </c>
      <c r="J26" s="137" t="s">
        <v>53</v>
      </c>
      <c r="K26" s="139" t="s">
        <v>52</v>
      </c>
      <c r="L26" s="141" t="s">
        <v>51</v>
      </c>
      <c r="M26" s="159" t="s">
        <v>53</v>
      </c>
      <c r="N26" s="139" t="s">
        <v>52</v>
      </c>
      <c r="O26" s="141" t="s">
        <v>51</v>
      </c>
      <c r="P26" s="132" t="s">
        <v>53</v>
      </c>
      <c r="Q26" s="139" t="s">
        <v>52</v>
      </c>
      <c r="R26" s="141" t="s">
        <v>51</v>
      </c>
      <c r="S26" s="1"/>
    </row>
    <row r="27" spans="1:19" ht="15.75" thickBot="1" x14ac:dyDescent="0.3">
      <c r="A27" s="1"/>
      <c r="B27" s="144"/>
      <c r="C27" s="149"/>
      <c r="D27" s="138"/>
      <c r="E27" s="140"/>
      <c r="F27" s="142"/>
      <c r="G27" s="133"/>
      <c r="H27" s="138"/>
      <c r="I27" s="135"/>
      <c r="J27" s="138"/>
      <c r="K27" s="140"/>
      <c r="L27" s="142"/>
      <c r="M27" s="160"/>
      <c r="N27" s="140"/>
      <c r="O27" s="142"/>
      <c r="P27" s="133"/>
      <c r="Q27" s="140"/>
      <c r="R27" s="142"/>
      <c r="S27" s="1"/>
    </row>
    <row r="28" spans="1:19" x14ac:dyDescent="0.25">
      <c r="A28" s="1"/>
      <c r="B28" s="80" t="s">
        <v>50</v>
      </c>
      <c r="C28" s="79" t="s">
        <v>49</v>
      </c>
      <c r="D28" s="68">
        <v>6871887.4500000002</v>
      </c>
      <c r="E28" s="67">
        <v>260519.03</v>
      </c>
      <c r="F28" s="122">
        <f t="shared" ref="F28:F38" si="6">D28+E28</f>
        <v>7132406.4800000004</v>
      </c>
      <c r="G28" s="68">
        <v>6200000</v>
      </c>
      <c r="H28" s="67">
        <v>200000</v>
      </c>
      <c r="I28" s="72">
        <f t="shared" ref="I28:I38" si="7">G28+H28</f>
        <v>6400000</v>
      </c>
      <c r="J28" s="121">
        <v>7800000</v>
      </c>
      <c r="K28" s="120">
        <v>200000</v>
      </c>
      <c r="L28" s="113">
        <f t="shared" ref="L28:L38" si="8">J28+K28</f>
        <v>8000000</v>
      </c>
      <c r="M28" s="78">
        <f>+J28</f>
        <v>7800000</v>
      </c>
      <c r="N28" s="78">
        <f>+K28</f>
        <v>200000</v>
      </c>
      <c r="O28" s="69">
        <f>M28+N28</f>
        <v>8000000</v>
      </c>
      <c r="P28" s="78">
        <v>7800000</v>
      </c>
      <c r="Q28" s="78">
        <v>200000</v>
      </c>
      <c r="R28" s="69">
        <f t="shared" ref="R28:R34" si="9">P28+Q28</f>
        <v>8000000</v>
      </c>
      <c r="S28" s="1"/>
    </row>
    <row r="29" spans="1:19" x14ac:dyDescent="0.25">
      <c r="A29" s="1"/>
      <c r="B29" s="75" t="s">
        <v>48</v>
      </c>
      <c r="C29" s="74" t="s">
        <v>47</v>
      </c>
      <c r="D29" s="68">
        <v>12505084.779999999</v>
      </c>
      <c r="E29" s="67">
        <v>625024.89999999991</v>
      </c>
      <c r="F29" s="119">
        <f t="shared" si="6"/>
        <v>13130109.68</v>
      </c>
      <c r="G29" s="68">
        <v>9600000</v>
      </c>
      <c r="H29" s="67">
        <v>1000000</v>
      </c>
      <c r="I29" s="72">
        <f t="shared" si="7"/>
        <v>10600000</v>
      </c>
      <c r="J29" s="117">
        <v>10600000</v>
      </c>
      <c r="K29" s="116">
        <v>700000</v>
      </c>
      <c r="L29" s="112">
        <f t="shared" si="8"/>
        <v>11300000</v>
      </c>
      <c r="M29" s="78">
        <f>+J29</f>
        <v>10600000</v>
      </c>
      <c r="N29" s="73">
        <v>800000</v>
      </c>
      <c r="O29" s="69">
        <f>M29+N29</f>
        <v>11400000</v>
      </c>
      <c r="P29" s="73">
        <v>10635000</v>
      </c>
      <c r="Q29" s="73">
        <v>800000</v>
      </c>
      <c r="R29" s="69">
        <f t="shared" si="9"/>
        <v>11435000</v>
      </c>
      <c r="S29" s="1"/>
    </row>
    <row r="30" spans="1:19" x14ac:dyDescent="0.25">
      <c r="A30" s="1"/>
      <c r="B30" s="75" t="s">
        <v>46</v>
      </c>
      <c r="C30" s="74" t="s">
        <v>45</v>
      </c>
      <c r="D30" s="68">
        <v>4851641.7</v>
      </c>
      <c r="E30" s="67">
        <v>225356.73</v>
      </c>
      <c r="F30" s="119">
        <f t="shared" si="6"/>
        <v>5076998.4300000006</v>
      </c>
      <c r="G30" s="68">
        <v>7000000</v>
      </c>
      <c r="H30" s="67">
        <v>200000</v>
      </c>
      <c r="I30" s="72">
        <f t="shared" si="7"/>
        <v>7200000</v>
      </c>
      <c r="J30" s="117">
        <v>6100000</v>
      </c>
      <c r="K30" s="116">
        <v>200000</v>
      </c>
      <c r="L30" s="112">
        <f t="shared" si="8"/>
        <v>6300000</v>
      </c>
      <c r="M30" s="78">
        <f>+J30</f>
        <v>6100000</v>
      </c>
      <c r="N30" s="73">
        <f>+K30</f>
        <v>200000</v>
      </c>
      <c r="O30" s="69">
        <f>M30+N30</f>
        <v>6300000</v>
      </c>
      <c r="P30" s="73">
        <v>6100000</v>
      </c>
      <c r="Q30" s="73">
        <v>200000</v>
      </c>
      <c r="R30" s="69">
        <f t="shared" si="9"/>
        <v>6300000</v>
      </c>
      <c r="S30" s="1"/>
    </row>
    <row r="31" spans="1:19" x14ac:dyDescent="0.25">
      <c r="A31" s="1"/>
      <c r="B31" s="75" t="s">
        <v>44</v>
      </c>
      <c r="C31" s="74" t="s">
        <v>43</v>
      </c>
      <c r="D31" s="68">
        <v>14845821.300000001</v>
      </c>
      <c r="E31" s="67">
        <v>250878.13</v>
      </c>
      <c r="F31" s="119">
        <f t="shared" si="6"/>
        <v>15096699.430000002</v>
      </c>
      <c r="G31" s="68">
        <v>9800000</v>
      </c>
      <c r="H31" s="67">
        <v>400000</v>
      </c>
      <c r="I31" s="72">
        <f t="shared" si="7"/>
        <v>10200000</v>
      </c>
      <c r="J31" s="117">
        <v>13150000</v>
      </c>
      <c r="K31" s="116">
        <v>250000</v>
      </c>
      <c r="L31" s="112">
        <f t="shared" si="8"/>
        <v>13400000</v>
      </c>
      <c r="M31" s="78">
        <f>+J31</f>
        <v>13150000</v>
      </c>
      <c r="N31" s="73">
        <f>+K31</f>
        <v>250000</v>
      </c>
      <c r="O31" s="69">
        <f>M31+N31</f>
        <v>13400000</v>
      </c>
      <c r="P31" s="73">
        <v>12500000</v>
      </c>
      <c r="Q31" s="73">
        <v>400000</v>
      </c>
      <c r="R31" s="69">
        <f t="shared" si="9"/>
        <v>12900000</v>
      </c>
      <c r="S31" s="1"/>
    </row>
    <row r="32" spans="1:19" x14ac:dyDescent="0.25">
      <c r="A32" s="1"/>
      <c r="B32" s="75" t="s">
        <v>42</v>
      </c>
      <c r="C32" s="74" t="s">
        <v>41</v>
      </c>
      <c r="D32" s="68">
        <v>33390584.809999999</v>
      </c>
      <c r="E32" s="67">
        <v>3034842.1900000004</v>
      </c>
      <c r="F32" s="119">
        <f t="shared" si="6"/>
        <v>36425427</v>
      </c>
      <c r="G32" s="68">
        <v>37126000</v>
      </c>
      <c r="H32" s="67">
        <v>1560000</v>
      </c>
      <c r="I32" s="72">
        <f t="shared" si="7"/>
        <v>38686000</v>
      </c>
      <c r="J32" s="117">
        <v>39770000</v>
      </c>
      <c r="K32" s="116">
        <v>3030000</v>
      </c>
      <c r="L32" s="112">
        <f t="shared" si="8"/>
        <v>42800000</v>
      </c>
      <c r="M32" s="73">
        <f>+M33+M34</f>
        <v>41758500</v>
      </c>
      <c r="N32" s="73">
        <f>+N33+N34</f>
        <v>3181500</v>
      </c>
      <c r="O32" s="73">
        <f>+O33+O34</f>
        <v>44940000</v>
      </c>
      <c r="P32" s="73">
        <v>44830000</v>
      </c>
      <c r="Q32" s="73">
        <v>3160000</v>
      </c>
      <c r="R32" s="69">
        <f t="shared" si="9"/>
        <v>47990000</v>
      </c>
      <c r="S32" s="1"/>
    </row>
    <row r="33" spans="1:19" x14ac:dyDescent="0.25">
      <c r="A33" s="1"/>
      <c r="B33" s="75" t="s">
        <v>40</v>
      </c>
      <c r="C33" s="77" t="s">
        <v>39</v>
      </c>
      <c r="D33" s="68">
        <v>29788332.559999999</v>
      </c>
      <c r="E33" s="67">
        <v>2606088.4400000004</v>
      </c>
      <c r="F33" s="119">
        <f t="shared" si="6"/>
        <v>32394421</v>
      </c>
      <c r="G33" s="68">
        <v>32526000</v>
      </c>
      <c r="H33" s="67">
        <v>1400000</v>
      </c>
      <c r="I33" s="72">
        <f t="shared" si="7"/>
        <v>33926000</v>
      </c>
      <c r="J33" s="117">
        <v>35270000</v>
      </c>
      <c r="K33" s="116">
        <v>2870000</v>
      </c>
      <c r="L33" s="112">
        <f t="shared" si="8"/>
        <v>38140000</v>
      </c>
      <c r="M33" s="73">
        <f>+J33*1.05</f>
        <v>37033500</v>
      </c>
      <c r="N33" s="73">
        <f>+K33*1.05</f>
        <v>3013500</v>
      </c>
      <c r="O33" s="69">
        <f>M33+N33</f>
        <v>40047000</v>
      </c>
      <c r="P33" s="73">
        <f>+M33*1.05</f>
        <v>38885175</v>
      </c>
      <c r="Q33" s="73">
        <f>+N33*1.05</f>
        <v>3164175</v>
      </c>
      <c r="R33" s="69">
        <f t="shared" si="9"/>
        <v>42049350</v>
      </c>
      <c r="S33" s="1"/>
    </row>
    <row r="34" spans="1:19" x14ac:dyDescent="0.25">
      <c r="A34" s="1"/>
      <c r="B34" s="75" t="s">
        <v>38</v>
      </c>
      <c r="C34" s="76" t="s">
        <v>37</v>
      </c>
      <c r="D34" s="68">
        <v>3602252.25</v>
      </c>
      <c r="E34" s="67">
        <v>428753.75</v>
      </c>
      <c r="F34" s="119">
        <f t="shared" si="6"/>
        <v>4031006</v>
      </c>
      <c r="G34" s="68">
        <v>4600000</v>
      </c>
      <c r="H34" s="67">
        <v>160000</v>
      </c>
      <c r="I34" s="72">
        <f t="shared" si="7"/>
        <v>4760000</v>
      </c>
      <c r="J34" s="117">
        <v>4500000</v>
      </c>
      <c r="K34" s="116">
        <v>160000</v>
      </c>
      <c r="L34" s="112">
        <f t="shared" si="8"/>
        <v>4660000</v>
      </c>
      <c r="M34" s="73">
        <f>+J34*1.05</f>
        <v>4725000</v>
      </c>
      <c r="N34" s="73">
        <f>+K34*1.05</f>
        <v>168000</v>
      </c>
      <c r="O34" s="69">
        <f>M34+N34</f>
        <v>4893000</v>
      </c>
      <c r="P34" s="73">
        <f>+M34*1.05</f>
        <v>4961250</v>
      </c>
      <c r="Q34" s="73">
        <f>+N34*1.05</f>
        <v>176400</v>
      </c>
      <c r="R34" s="69">
        <f t="shared" si="9"/>
        <v>5137650</v>
      </c>
      <c r="S34" s="1"/>
    </row>
    <row r="35" spans="1:19" x14ac:dyDescent="0.25">
      <c r="A35" s="1"/>
      <c r="B35" s="75" t="s">
        <v>36</v>
      </c>
      <c r="C35" s="74" t="s">
        <v>35</v>
      </c>
      <c r="D35" s="68">
        <v>10581118.029999997</v>
      </c>
      <c r="E35" s="67">
        <v>967802.96000000008</v>
      </c>
      <c r="F35" s="119">
        <f t="shared" si="6"/>
        <v>11548920.989999998</v>
      </c>
      <c r="G35" s="68">
        <v>11560000</v>
      </c>
      <c r="H35" s="67">
        <v>480000</v>
      </c>
      <c r="I35" s="72">
        <f t="shared" si="7"/>
        <v>12040000</v>
      </c>
      <c r="J35" s="117">
        <v>12364380</v>
      </c>
      <c r="K35" s="116">
        <v>975620</v>
      </c>
      <c r="L35" s="112">
        <f t="shared" si="8"/>
        <v>13340000</v>
      </c>
      <c r="M35" s="73">
        <v>13248000</v>
      </c>
      <c r="N35" s="73">
        <v>1081000</v>
      </c>
      <c r="O35" s="73">
        <f>+N35+M35</f>
        <v>14329000</v>
      </c>
      <c r="P35" s="73">
        <v>13910000</v>
      </c>
      <c r="Q35" s="73">
        <v>1135000</v>
      </c>
      <c r="R35" s="73">
        <f>+Q35+P35</f>
        <v>15045000</v>
      </c>
      <c r="S35" s="1"/>
    </row>
    <row r="36" spans="1:19" x14ac:dyDescent="0.25">
      <c r="A36" s="1"/>
      <c r="B36" s="75" t="s">
        <v>34</v>
      </c>
      <c r="C36" s="74" t="s">
        <v>33</v>
      </c>
      <c r="D36" s="68">
        <v>27639</v>
      </c>
      <c r="E36" s="67">
        <v>0</v>
      </c>
      <c r="F36" s="119">
        <f t="shared" si="6"/>
        <v>27639</v>
      </c>
      <c r="G36" s="68">
        <v>50000</v>
      </c>
      <c r="H36" s="67">
        <v>0</v>
      </c>
      <c r="I36" s="72">
        <f t="shared" si="7"/>
        <v>50000</v>
      </c>
      <c r="J36" s="117">
        <v>50000</v>
      </c>
      <c r="K36" s="116">
        <v>0</v>
      </c>
      <c r="L36" s="112">
        <f t="shared" si="8"/>
        <v>50000</v>
      </c>
      <c r="M36" s="65">
        <v>45000</v>
      </c>
      <c r="N36" s="65">
        <f>+K36</f>
        <v>0</v>
      </c>
      <c r="O36" s="64">
        <f>M36+N36</f>
        <v>45000</v>
      </c>
      <c r="P36" s="65">
        <v>50000</v>
      </c>
      <c r="Q36" s="65">
        <v>0</v>
      </c>
      <c r="R36" s="64">
        <f>P36+Q36</f>
        <v>50000</v>
      </c>
      <c r="S36" s="1"/>
    </row>
    <row r="37" spans="1:19" x14ac:dyDescent="0.25">
      <c r="A37" s="1"/>
      <c r="B37" s="75" t="s">
        <v>32</v>
      </c>
      <c r="C37" s="74" t="s">
        <v>31</v>
      </c>
      <c r="D37" s="68">
        <v>8529164.1999999993</v>
      </c>
      <c r="E37" s="67">
        <v>1524018.25</v>
      </c>
      <c r="F37" s="119">
        <f t="shared" si="6"/>
        <v>10053182.449999999</v>
      </c>
      <c r="G37" s="68">
        <v>8747000</v>
      </c>
      <c r="H37" s="67">
        <v>1700000</v>
      </c>
      <c r="I37" s="72">
        <f t="shared" si="7"/>
        <v>10447000</v>
      </c>
      <c r="J37" s="117">
        <v>8500000</v>
      </c>
      <c r="K37" s="116">
        <v>1700000</v>
      </c>
      <c r="L37" s="112">
        <f t="shared" si="8"/>
        <v>10200000</v>
      </c>
      <c r="M37" s="65">
        <f>+J37</f>
        <v>8500000</v>
      </c>
      <c r="N37" s="65">
        <f>+K37</f>
        <v>1700000</v>
      </c>
      <c r="O37" s="64">
        <f>M37+N37</f>
        <v>10200000</v>
      </c>
      <c r="P37" s="65">
        <v>8500000</v>
      </c>
      <c r="Q37" s="65">
        <v>1700000</v>
      </c>
      <c r="R37" s="64">
        <f>P37+Q37</f>
        <v>10200000</v>
      </c>
      <c r="S37" s="1"/>
    </row>
    <row r="38" spans="1:19" ht="15.75" thickBot="1" x14ac:dyDescent="0.3">
      <c r="A38" s="1"/>
      <c r="B38" s="71" t="s">
        <v>30</v>
      </c>
      <c r="C38" s="70" t="s">
        <v>29</v>
      </c>
      <c r="D38" s="68">
        <v>8107458.165000001</v>
      </c>
      <c r="E38" s="67">
        <v>3067863.71</v>
      </c>
      <c r="F38" s="118">
        <f t="shared" si="6"/>
        <v>11175321.875</v>
      </c>
      <c r="G38" s="68">
        <v>3703000</v>
      </c>
      <c r="H38" s="67">
        <v>2374000</v>
      </c>
      <c r="I38" s="66">
        <f t="shared" si="7"/>
        <v>6077000</v>
      </c>
      <c r="J38" s="117">
        <v>4578000</v>
      </c>
      <c r="K38" s="116">
        <v>3032000</v>
      </c>
      <c r="L38" s="112">
        <f t="shared" si="8"/>
        <v>7610000</v>
      </c>
      <c r="M38" s="65">
        <f>+J38+47500+500000</f>
        <v>5125500</v>
      </c>
      <c r="N38" s="65">
        <f>+K38-70500-500000</f>
        <v>2461500</v>
      </c>
      <c r="O38" s="64">
        <f>M38+N38</f>
        <v>7587000</v>
      </c>
      <c r="P38" s="65">
        <f>4625500+49500+500000</f>
        <v>5175000</v>
      </c>
      <c r="Q38" s="65">
        <f>2961500-56500-500000</f>
        <v>2405000</v>
      </c>
      <c r="R38" s="64">
        <f>P38+Q38</f>
        <v>7580000</v>
      </c>
      <c r="S38" s="1"/>
    </row>
    <row r="39" spans="1:19" ht="15.75" thickBot="1" x14ac:dyDescent="0.3">
      <c r="A39" s="1"/>
      <c r="B39" s="63" t="s">
        <v>28</v>
      </c>
      <c r="C39" s="62" t="s">
        <v>27</v>
      </c>
      <c r="D39" s="60">
        <f>SUM(D28:D32)+SUM(D35:D38)</f>
        <v>99710399.435000002</v>
      </c>
      <c r="E39" s="60">
        <f>SUM(E28:E32)+SUM(E35:E38)</f>
        <v>9956305.9000000004</v>
      </c>
      <c r="F39" s="59">
        <f>SUM(F35:F38)+SUM(F28:F32)</f>
        <v>109666705.33500001</v>
      </c>
      <c r="G39" s="60">
        <f>SUM(G28:G32)+SUM(G35:G38)</f>
        <v>93786000</v>
      </c>
      <c r="H39" s="60">
        <f>SUM(H28:H32)+SUM(H35:H38)</f>
        <v>7914000</v>
      </c>
      <c r="I39" s="61">
        <f>SUM(I35:I38)+SUM(I28:I32)</f>
        <v>101700000</v>
      </c>
      <c r="J39" s="60">
        <f>SUM(J28:J32)+SUM(J35:J38)</f>
        <v>102912380</v>
      </c>
      <c r="K39" s="60">
        <f>SUM(K28:K32)+SUM(K35:K38)</f>
        <v>10087620</v>
      </c>
      <c r="L39" s="61">
        <f>SUM(L35:L38)+SUM(L28:L32)</f>
        <v>113000000</v>
      </c>
      <c r="M39" s="60">
        <f>SUM(M28:M32)+SUM(M35:M38)</f>
        <v>106327000</v>
      </c>
      <c r="N39" s="60">
        <f>SUM(N28:N32)+SUM(N35:N38)</f>
        <v>9874000</v>
      </c>
      <c r="O39" s="59">
        <f>SUM(O35:O38)+SUM(O28:O32)</f>
        <v>116201000</v>
      </c>
      <c r="P39" s="60">
        <f>SUM(P28:P32)+SUM(P35:P38)</f>
        <v>109500000</v>
      </c>
      <c r="Q39" s="60">
        <f>SUM(Q28:Q32)+SUM(Q35:Q38)</f>
        <v>10000000</v>
      </c>
      <c r="R39" s="59">
        <f>SUM(R35:R38)+SUM(R28:R32)</f>
        <v>119500000</v>
      </c>
      <c r="S39" s="1"/>
    </row>
    <row r="40" spans="1:19" ht="19.5" thickBot="1" x14ac:dyDescent="0.35">
      <c r="A40" s="1"/>
      <c r="B40" s="58" t="s">
        <v>26</v>
      </c>
      <c r="C40" s="57" t="s">
        <v>25</v>
      </c>
      <c r="D40" s="54">
        <f t="shared" ref="D40:R40" si="10">D24-D39</f>
        <v>-164274.53499998152</v>
      </c>
      <c r="E40" s="54">
        <f t="shared" si="10"/>
        <v>1461915.5200000014</v>
      </c>
      <c r="F40" s="53">
        <f t="shared" si="10"/>
        <v>1297640.9850000143</v>
      </c>
      <c r="G40" s="56">
        <f t="shared" si="10"/>
        <v>-586000</v>
      </c>
      <c r="H40" s="56">
        <f t="shared" si="10"/>
        <v>586000</v>
      </c>
      <c r="I40" s="111">
        <f t="shared" si="10"/>
        <v>0</v>
      </c>
      <c r="J40" s="54">
        <f t="shared" si="10"/>
        <v>-412380</v>
      </c>
      <c r="K40" s="54">
        <f t="shared" si="10"/>
        <v>412380</v>
      </c>
      <c r="L40" s="53">
        <f t="shared" si="10"/>
        <v>0</v>
      </c>
      <c r="M40" s="55">
        <f t="shared" si="10"/>
        <v>-227000</v>
      </c>
      <c r="N40" s="54">
        <f t="shared" si="10"/>
        <v>626000</v>
      </c>
      <c r="O40" s="53">
        <f t="shared" si="10"/>
        <v>399000</v>
      </c>
      <c r="P40" s="54">
        <f t="shared" si="10"/>
        <v>-500000</v>
      </c>
      <c r="Q40" s="54">
        <f t="shared" si="10"/>
        <v>500000</v>
      </c>
      <c r="R40" s="53">
        <f t="shared" si="10"/>
        <v>0</v>
      </c>
      <c r="S40" s="1"/>
    </row>
    <row r="41" spans="1:19" ht="15.75" thickBot="1" x14ac:dyDescent="0.3">
      <c r="A41" s="1"/>
      <c r="B41" s="52" t="s">
        <v>24</v>
      </c>
      <c r="C41" s="51" t="s">
        <v>23</v>
      </c>
      <c r="D41" s="47"/>
      <c r="E41" s="50"/>
      <c r="F41" s="45">
        <f>F40-D16</f>
        <v>-50302359.014999993</v>
      </c>
      <c r="G41" s="47"/>
      <c r="H41" s="46"/>
      <c r="I41" s="49">
        <f>I40-G16</f>
        <v>-54300000</v>
      </c>
      <c r="J41" s="110"/>
      <c r="K41" s="46"/>
      <c r="L41" s="45">
        <f>L40-J16</f>
        <v>-52000000</v>
      </c>
      <c r="M41" s="48"/>
      <c r="N41" s="46"/>
      <c r="O41" s="45">
        <f>O40-M16</f>
        <v>-54201000</v>
      </c>
      <c r="P41" s="47"/>
      <c r="Q41" s="46"/>
      <c r="R41" s="45">
        <f>R40-P16</f>
        <v>-57000000</v>
      </c>
      <c r="S41" s="1"/>
    </row>
    <row r="42" spans="1:19" ht="8.25" customHeight="1" thickBot="1" x14ac:dyDescent="0.3">
      <c r="A42" s="1"/>
      <c r="B42" s="42"/>
      <c r="C42" s="3"/>
      <c r="D42" s="1"/>
      <c r="E42" s="27"/>
      <c r="F42" s="27"/>
      <c r="G42" s="1"/>
      <c r="H42" s="27"/>
      <c r="I42" s="27"/>
      <c r="J42" s="27"/>
      <c r="K42" s="27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2"/>
      <c r="C43" s="145" t="s">
        <v>22</v>
      </c>
      <c r="D43" s="44" t="s">
        <v>21</v>
      </c>
      <c r="E43" s="27"/>
      <c r="F43" s="26"/>
      <c r="G43" s="44" t="s">
        <v>20</v>
      </c>
      <c r="H43" s="27"/>
      <c r="I43" s="27"/>
      <c r="J43" s="44" t="s">
        <v>19</v>
      </c>
      <c r="K43" s="27"/>
      <c r="L43" s="27"/>
      <c r="M43" s="44" t="s">
        <v>18</v>
      </c>
      <c r="N43" s="1"/>
      <c r="O43" s="1"/>
      <c r="P43" s="44" t="s">
        <v>18</v>
      </c>
      <c r="Q43" s="1"/>
      <c r="R43" s="1"/>
      <c r="S43" s="1"/>
    </row>
    <row r="44" spans="1:19" ht="15.75" thickBot="1" x14ac:dyDescent="0.3">
      <c r="A44" s="1"/>
      <c r="B44" s="42"/>
      <c r="C44" s="146"/>
      <c r="D44" s="43"/>
      <c r="E44" s="27"/>
      <c r="F44" s="26"/>
      <c r="G44" s="43"/>
      <c r="H44" s="39"/>
      <c r="I44" s="39"/>
      <c r="J44" s="43"/>
      <c r="K44" s="39"/>
      <c r="L44" s="39"/>
      <c r="M44" s="43"/>
      <c r="N44" s="1"/>
      <c r="O44" s="1"/>
      <c r="P44" s="43"/>
      <c r="Q44" s="1"/>
      <c r="R44" s="1"/>
      <c r="S44" s="1"/>
    </row>
    <row r="45" spans="1:19" ht="8.25" customHeight="1" thickBot="1" x14ac:dyDescent="0.3">
      <c r="A45" s="1"/>
      <c r="B45" s="42"/>
      <c r="C45" s="3"/>
      <c r="D45" s="27"/>
      <c r="E45" s="27"/>
      <c r="F45" s="26"/>
      <c r="G45" s="27"/>
      <c r="H45" s="27"/>
      <c r="I45" s="26"/>
      <c r="J45" s="26"/>
      <c r="K45" s="26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2"/>
      <c r="C46" s="145" t="s">
        <v>17</v>
      </c>
      <c r="D46" s="2" t="s">
        <v>16</v>
      </c>
      <c r="E46" s="40" t="s">
        <v>15</v>
      </c>
      <c r="F46" s="26"/>
      <c r="G46" s="2" t="s">
        <v>16</v>
      </c>
      <c r="H46" s="40" t="s">
        <v>15</v>
      </c>
      <c r="I46" s="1"/>
      <c r="J46" s="2" t="s">
        <v>16</v>
      </c>
      <c r="K46" s="40" t="s">
        <v>15</v>
      </c>
      <c r="L46" s="41"/>
      <c r="M46" s="2" t="s">
        <v>16</v>
      </c>
      <c r="N46" s="40" t="s">
        <v>15</v>
      </c>
      <c r="O46" s="1"/>
      <c r="P46" s="2" t="s">
        <v>16</v>
      </c>
      <c r="Q46" s="40" t="s">
        <v>15</v>
      </c>
      <c r="R46" s="1"/>
      <c r="S46" s="1"/>
    </row>
    <row r="47" spans="1:19" ht="15.75" thickBot="1" x14ac:dyDescent="0.3">
      <c r="A47" s="1"/>
      <c r="B47" s="28"/>
      <c r="C47" s="147"/>
      <c r="D47" s="38">
        <f>+'[1]NR 2025'!D47</f>
        <v>5000000</v>
      </c>
      <c r="E47" s="37">
        <v>0</v>
      </c>
      <c r="F47" s="26"/>
      <c r="G47" s="38">
        <f>+'[1]NR 2025'!J47</f>
        <v>10000000</v>
      </c>
      <c r="H47" s="37">
        <v>0</v>
      </c>
      <c r="I47" s="1"/>
      <c r="J47" s="38">
        <f>+'[1]NR 2025'!V47</f>
        <v>0</v>
      </c>
      <c r="K47" s="37">
        <v>0</v>
      </c>
      <c r="L47" s="39"/>
      <c r="M47" s="38">
        <v>10000000</v>
      </c>
      <c r="N47" s="37">
        <v>0</v>
      </c>
      <c r="O47" s="1"/>
      <c r="P47" s="38">
        <v>10000000</v>
      </c>
      <c r="Q47" s="37">
        <v>0</v>
      </c>
      <c r="R47" s="1"/>
      <c r="S47" s="1"/>
    </row>
    <row r="48" spans="1:19" x14ac:dyDescent="0.25">
      <c r="A48" s="1"/>
      <c r="B48" s="28"/>
      <c r="C48" s="3"/>
      <c r="D48" s="27"/>
      <c r="E48" s="27"/>
      <c r="F48" s="26"/>
      <c r="G48" s="27"/>
      <c r="H48" s="27"/>
      <c r="I48" s="26"/>
      <c r="J48" s="26"/>
      <c r="K48" s="26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28"/>
      <c r="C49" s="33" t="s">
        <v>14</v>
      </c>
      <c r="D49" s="31" t="s">
        <v>7</v>
      </c>
      <c r="E49" s="27"/>
      <c r="F49" s="1"/>
      <c r="G49" s="31" t="s">
        <v>13</v>
      </c>
      <c r="H49" s="1"/>
      <c r="I49" s="1"/>
      <c r="J49" s="31" t="s">
        <v>5</v>
      </c>
      <c r="K49" s="1"/>
      <c r="L49" s="32"/>
      <c r="M49" s="31" t="s">
        <v>4</v>
      </c>
      <c r="N49" s="32"/>
      <c r="O49" s="32"/>
      <c r="P49" s="31" t="s">
        <v>3</v>
      </c>
      <c r="Q49" s="1"/>
      <c r="R49" s="1"/>
      <c r="S49" s="1"/>
    </row>
    <row r="50" spans="1:19" x14ac:dyDescent="0.25">
      <c r="A50" s="1"/>
      <c r="B50" s="28"/>
      <c r="C50" s="30" t="s">
        <v>92</v>
      </c>
      <c r="D50" s="34">
        <f>+'[1]NR 2025'!G50</f>
        <v>33466518.370000005</v>
      </c>
      <c r="E50" s="27"/>
      <c r="F50" s="1"/>
      <c r="G50" s="34">
        <f>+'[1]NR 2025'!M50</f>
        <v>11370000</v>
      </c>
      <c r="H50" s="1"/>
      <c r="I50" s="1"/>
      <c r="J50" s="34">
        <f>+'[1]NR 2025'!Y50</f>
        <v>21801400</v>
      </c>
      <c r="K50" s="1"/>
      <c r="L50" s="35"/>
      <c r="M50" s="34">
        <f>SUM(M51:M54)</f>
        <v>23290000</v>
      </c>
      <c r="N50" s="35"/>
      <c r="O50" s="35"/>
      <c r="P50" s="34">
        <f>SUM(P51:P54)</f>
        <v>18990000</v>
      </c>
      <c r="Q50" s="1"/>
      <c r="R50" s="1"/>
      <c r="S50" s="1"/>
    </row>
    <row r="51" spans="1:19" x14ac:dyDescent="0.25">
      <c r="A51" s="1"/>
      <c r="B51" s="28"/>
      <c r="C51" s="30" t="s">
        <v>12</v>
      </c>
      <c r="D51" s="34">
        <f>+'[1]NR 2025'!G51</f>
        <v>5344800.7299999995</v>
      </c>
      <c r="E51" s="27"/>
      <c r="F51" s="1"/>
      <c r="G51" s="34">
        <f>+'[1]NR 2025'!M51</f>
        <v>5500000</v>
      </c>
      <c r="H51" s="1"/>
      <c r="I51" s="1"/>
      <c r="J51" s="34">
        <f>+'[1]NR 2025'!Y51</f>
        <v>5350000</v>
      </c>
      <c r="K51" s="1"/>
      <c r="L51" s="35"/>
      <c r="M51" s="34">
        <f>+J51-M19</f>
        <v>4150000</v>
      </c>
      <c r="N51" s="35"/>
      <c r="O51" s="35"/>
      <c r="P51" s="34">
        <f>+M51-P19</f>
        <v>2950000</v>
      </c>
      <c r="Q51" s="1"/>
      <c r="R51" s="1"/>
      <c r="S51" s="1"/>
    </row>
    <row r="52" spans="1:19" x14ac:dyDescent="0.25">
      <c r="A52" s="1"/>
      <c r="B52" s="28"/>
      <c r="C52" s="30" t="s">
        <v>11</v>
      </c>
      <c r="D52" s="34">
        <f>+'[1]NR 2025'!G52</f>
        <v>26769970.490000002</v>
      </c>
      <c r="E52" s="27"/>
      <c r="F52" s="1"/>
      <c r="G52" s="34">
        <f>+'[1]NR 2025'!M52</f>
        <v>4500000</v>
      </c>
      <c r="H52" s="1"/>
      <c r="I52" s="1"/>
      <c r="J52" s="34">
        <f>+'[1]NR 2025'!Y52</f>
        <v>15200000</v>
      </c>
      <c r="K52" s="1"/>
      <c r="L52" s="35"/>
      <c r="M52" s="34">
        <v>18000000</v>
      </c>
      <c r="N52" s="35"/>
      <c r="O52" s="35"/>
      <c r="P52" s="34">
        <v>15000000</v>
      </c>
      <c r="Q52" s="1"/>
      <c r="R52" s="1"/>
      <c r="S52" s="1"/>
    </row>
    <row r="53" spans="1:19" x14ac:dyDescent="0.25">
      <c r="A53" s="1"/>
      <c r="B53" s="28"/>
      <c r="C53" s="30" t="s">
        <v>10</v>
      </c>
      <c r="D53" s="34">
        <f>+'[1]NR 2025'!G53</f>
        <v>690000</v>
      </c>
      <c r="E53" s="27"/>
      <c r="F53" s="1"/>
      <c r="G53" s="34">
        <f>+'[1]NR 2025'!M53</f>
        <v>690000</v>
      </c>
      <c r="H53" s="1"/>
      <c r="I53" s="1"/>
      <c r="J53" s="34">
        <f>+'[1]NR 2025'!Y53</f>
        <v>690000</v>
      </c>
      <c r="K53" s="1"/>
      <c r="L53" s="35"/>
      <c r="M53" s="34">
        <v>690000</v>
      </c>
      <c r="N53" s="35"/>
      <c r="O53" s="35"/>
      <c r="P53" s="34">
        <v>690000</v>
      </c>
      <c r="Q53" s="1"/>
      <c r="R53" s="1"/>
      <c r="S53" s="1"/>
    </row>
    <row r="54" spans="1:19" x14ac:dyDescent="0.25">
      <c r="A54" s="1"/>
      <c r="B54" s="28"/>
      <c r="C54" s="36" t="s">
        <v>9</v>
      </c>
      <c r="D54" s="34">
        <f>+'[1]NR 2025'!G54</f>
        <v>661747.14999999991</v>
      </c>
      <c r="E54" s="27"/>
      <c r="F54" s="1"/>
      <c r="G54" s="34">
        <f>+'[1]NR 2025'!M54</f>
        <v>680000</v>
      </c>
      <c r="H54" s="1"/>
      <c r="I54" s="1"/>
      <c r="J54" s="34">
        <f>+'[1]NR 2025'!Y54</f>
        <v>561400</v>
      </c>
      <c r="K54" s="1"/>
      <c r="L54" s="35"/>
      <c r="M54" s="34">
        <v>450000</v>
      </c>
      <c r="N54" s="35"/>
      <c r="O54" s="35"/>
      <c r="P54" s="34">
        <v>350000</v>
      </c>
      <c r="Q54" s="1"/>
      <c r="R54" s="1"/>
      <c r="S54" s="1"/>
    </row>
    <row r="55" spans="1:19" ht="10.5" customHeight="1" x14ac:dyDescent="0.25">
      <c r="A55" s="1"/>
      <c r="B55" s="28"/>
      <c r="C55" s="3"/>
      <c r="D55" s="27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28"/>
      <c r="C56" s="33" t="s">
        <v>8</v>
      </c>
      <c r="D56" s="31" t="s">
        <v>7</v>
      </c>
      <c r="E56" s="27"/>
      <c r="F56" s="26"/>
      <c r="G56" s="31" t="s">
        <v>6</v>
      </c>
      <c r="H56" s="27"/>
      <c r="I56" s="26"/>
      <c r="J56" s="31" t="s">
        <v>5</v>
      </c>
      <c r="K56" s="26"/>
      <c r="L56" s="1"/>
      <c r="M56" s="31" t="s">
        <v>4</v>
      </c>
      <c r="N56" s="32"/>
      <c r="O56" s="32"/>
      <c r="P56" s="31" t="s">
        <v>3</v>
      </c>
      <c r="Q56" s="1"/>
      <c r="R56" s="1"/>
      <c r="S56" s="1"/>
    </row>
    <row r="57" spans="1:19" x14ac:dyDescent="0.25">
      <c r="A57" s="1"/>
      <c r="B57" s="28"/>
      <c r="C57" s="30"/>
      <c r="D57" s="29">
        <f>+'[1]NR 2025'!E57</f>
        <v>79</v>
      </c>
      <c r="E57" s="27"/>
      <c r="F57" s="26"/>
      <c r="G57" s="29">
        <f>+'[1]NR 2025'!J57</f>
        <v>87</v>
      </c>
      <c r="H57" s="27"/>
      <c r="I57" s="26"/>
      <c r="J57" s="29">
        <f>+'[1]NR 2025'!V57</f>
        <v>93</v>
      </c>
      <c r="K57" s="26"/>
      <c r="L57" s="1"/>
      <c r="M57" s="29">
        <v>95</v>
      </c>
      <c r="N57" s="1"/>
      <c r="O57" s="1"/>
      <c r="P57" s="29">
        <v>95</v>
      </c>
      <c r="Q57" s="1"/>
      <c r="R57" s="1"/>
      <c r="S57" s="1"/>
    </row>
    <row r="58" spans="1:19" x14ac:dyDescent="0.25">
      <c r="A58" s="1"/>
      <c r="B58" s="28"/>
      <c r="C58" s="3"/>
      <c r="D58" s="27"/>
      <c r="E58" s="27"/>
      <c r="F58" s="26"/>
      <c r="G58" s="27"/>
      <c r="H58" s="27"/>
      <c r="I58" s="26"/>
      <c r="J58" s="26"/>
      <c r="K58" s="26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5" t="s">
        <v>2</v>
      </c>
      <c r="C59" s="24"/>
      <c r="D59" s="152"/>
      <c r="E59" s="152"/>
      <c r="F59" s="152"/>
      <c r="G59" s="152"/>
      <c r="H59" s="152"/>
      <c r="I59" s="152"/>
      <c r="J59" s="152"/>
      <c r="K59" s="152"/>
      <c r="L59" s="23"/>
      <c r="M59" s="23"/>
      <c r="N59" s="23"/>
      <c r="O59" s="23"/>
      <c r="P59" s="23"/>
      <c r="Q59" s="23"/>
      <c r="R59" s="22"/>
      <c r="S59" s="1"/>
    </row>
    <row r="60" spans="1:19" x14ac:dyDescent="0.25">
      <c r="A60" s="1"/>
      <c r="B60" s="21"/>
      <c r="G60"/>
      <c r="R60" s="17"/>
      <c r="S60" s="1"/>
    </row>
    <row r="61" spans="1:19" x14ac:dyDescent="0.25">
      <c r="A61" s="1"/>
      <c r="B61" s="150"/>
      <c r="C61" s="151"/>
      <c r="D61" s="151"/>
      <c r="E61" s="151"/>
      <c r="F61" s="151"/>
      <c r="G61" s="151"/>
      <c r="H61" s="151"/>
      <c r="I61" s="151"/>
      <c r="J61" s="151"/>
      <c r="K61" s="151"/>
      <c r="R61" s="17"/>
      <c r="S61" s="1"/>
    </row>
    <row r="62" spans="1:19" x14ac:dyDescent="0.25">
      <c r="A62" s="1"/>
      <c r="B62" s="150"/>
      <c r="C62" s="151"/>
      <c r="D62" s="151"/>
      <c r="E62" s="151"/>
      <c r="F62" s="151"/>
      <c r="G62" s="151"/>
      <c r="H62" s="151"/>
      <c r="I62" s="151"/>
      <c r="J62" s="151"/>
      <c r="K62" s="151"/>
      <c r="R62" s="17"/>
      <c r="S62" s="1"/>
    </row>
    <row r="63" spans="1:19" x14ac:dyDescent="0.25">
      <c r="A63" s="1"/>
      <c r="B63" s="150"/>
      <c r="C63" s="151"/>
      <c r="D63" s="151"/>
      <c r="E63" s="151"/>
      <c r="F63" s="151"/>
      <c r="G63" s="151"/>
      <c r="H63" s="151"/>
      <c r="I63" s="151"/>
      <c r="J63" s="151"/>
      <c r="K63" s="151"/>
      <c r="R63" s="17"/>
      <c r="S63" s="1"/>
    </row>
    <row r="64" spans="1:19" x14ac:dyDescent="0.25">
      <c r="A64" s="1"/>
      <c r="B64" s="150"/>
      <c r="C64" s="151"/>
      <c r="D64" s="151"/>
      <c r="E64" s="151"/>
      <c r="F64" s="151"/>
      <c r="G64" s="151"/>
      <c r="H64" s="151"/>
      <c r="I64" s="151"/>
      <c r="J64" s="151"/>
      <c r="K64" s="151"/>
      <c r="R64" s="17"/>
      <c r="S64" s="1"/>
    </row>
    <row r="65" spans="1:19" x14ac:dyDescent="0.25">
      <c r="A65" s="1"/>
      <c r="B65" s="19"/>
      <c r="D65" s="11"/>
      <c r="E65" s="11"/>
      <c r="F65" s="11"/>
      <c r="G65" s="11"/>
      <c r="H65" s="11"/>
      <c r="I65" s="11"/>
      <c r="J65" s="11"/>
      <c r="K65" s="11"/>
      <c r="R65" s="17"/>
      <c r="S65" s="1"/>
    </row>
    <row r="66" spans="1:19" x14ac:dyDescent="0.25">
      <c r="A66" s="1"/>
      <c r="B66" s="19"/>
      <c r="C66" s="20"/>
      <c r="D66" s="11"/>
      <c r="E66" s="11"/>
      <c r="F66" s="11"/>
      <c r="G66" s="11"/>
      <c r="H66" s="11"/>
      <c r="I66" s="11"/>
      <c r="J66" s="11"/>
      <c r="K66" s="11"/>
      <c r="R66" s="17"/>
      <c r="S66" s="1"/>
    </row>
    <row r="67" spans="1:19" x14ac:dyDescent="0.25">
      <c r="A67" s="1"/>
      <c r="B67" s="19"/>
      <c r="C67" s="18"/>
      <c r="D67" s="11"/>
      <c r="E67" s="11"/>
      <c r="F67" s="11"/>
      <c r="G67" s="11"/>
      <c r="H67" s="11"/>
      <c r="I67" s="11"/>
      <c r="J67" s="11"/>
      <c r="K67" s="11"/>
      <c r="R67" s="17"/>
      <c r="S67" s="1"/>
    </row>
    <row r="68" spans="1:19" x14ac:dyDescent="0.25">
      <c r="A68" s="1"/>
      <c r="B68" s="19"/>
      <c r="C68" s="18"/>
      <c r="D68" s="11"/>
      <c r="E68" s="11"/>
      <c r="F68" s="11"/>
      <c r="G68" s="11"/>
      <c r="H68" s="11"/>
      <c r="I68" s="11"/>
      <c r="J68" s="11"/>
      <c r="K68" s="11"/>
      <c r="R68" s="17"/>
      <c r="S68" s="1"/>
    </row>
    <row r="69" spans="1:19" x14ac:dyDescent="0.25">
      <c r="A69" s="1"/>
      <c r="B69" s="16"/>
      <c r="C69" s="15"/>
      <c r="D69" s="14"/>
      <c r="E69" s="14"/>
      <c r="F69" s="14"/>
      <c r="G69" s="14"/>
      <c r="H69" s="14"/>
      <c r="I69" s="14"/>
      <c r="J69" s="14"/>
      <c r="K69" s="14"/>
      <c r="L69" s="13"/>
      <c r="M69" s="13"/>
      <c r="N69" s="13"/>
      <c r="O69" s="13"/>
      <c r="P69" s="13"/>
      <c r="Q69" s="13"/>
      <c r="R69" s="12"/>
      <c r="S69" s="1"/>
    </row>
    <row r="70" spans="1:19" x14ac:dyDescent="0.25">
      <c r="A70" s="1"/>
      <c r="B70" s="7"/>
      <c r="C70" s="6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 t="s">
        <v>1</v>
      </c>
      <c r="C71" s="115">
        <v>45533</v>
      </c>
      <c r="D71" s="8"/>
      <c r="E71" s="8"/>
      <c r="F71" s="8"/>
      <c r="G71" s="8"/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8"/>
      <c r="C72" s="114"/>
      <c r="D72" s="168" t="s">
        <v>94</v>
      </c>
      <c r="E72" s="168"/>
      <c r="F72" s="168"/>
      <c r="G72" s="167" t="s">
        <v>93</v>
      </c>
      <c r="H72" s="167"/>
      <c r="I72" s="167"/>
      <c r="J72" s="167"/>
      <c r="K72" s="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 t="s">
        <v>0</v>
      </c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10"/>
      <c r="E75" s="8"/>
      <c r="F75" s="8"/>
      <c r="G75" s="9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7"/>
      <c r="C77" s="6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60">
    <mergeCell ref="R26:R27"/>
    <mergeCell ref="M25:O25"/>
    <mergeCell ref="M10:O10"/>
    <mergeCell ref="M12:O12"/>
    <mergeCell ref="M13:M14"/>
    <mergeCell ref="N13:N14"/>
    <mergeCell ref="D4:V4"/>
    <mergeCell ref="D8:V8"/>
    <mergeCell ref="G72:J72"/>
    <mergeCell ref="D72:F72"/>
    <mergeCell ref="M26:M27"/>
    <mergeCell ref="N26:N27"/>
    <mergeCell ref="O26:O27"/>
    <mergeCell ref="P25:R25"/>
    <mergeCell ref="P26:P27"/>
    <mergeCell ref="Q26:Q27"/>
    <mergeCell ref="O13:O14"/>
    <mergeCell ref="P10:R10"/>
    <mergeCell ref="P12:R12"/>
    <mergeCell ref="P13:P14"/>
    <mergeCell ref="Q13:Q14"/>
    <mergeCell ref="R13:R14"/>
    <mergeCell ref="H26:H27"/>
    <mergeCell ref="I26:I27"/>
    <mergeCell ref="L13:L14"/>
    <mergeCell ref="J25:L25"/>
    <mergeCell ref="B13:B14"/>
    <mergeCell ref="I13:I14"/>
    <mergeCell ref="G25:I25"/>
    <mergeCell ref="J26:J27"/>
    <mergeCell ref="K26:K27"/>
    <mergeCell ref="F26:F27"/>
    <mergeCell ref="C13:C14"/>
    <mergeCell ref="F13:F14"/>
    <mergeCell ref="B26:B27"/>
    <mergeCell ref="G26:G27"/>
    <mergeCell ref="L26:L27"/>
    <mergeCell ref="B63:K63"/>
    <mergeCell ref="B64:K64"/>
    <mergeCell ref="B62:K62"/>
    <mergeCell ref="D59:K59"/>
    <mergeCell ref="B61:K61"/>
    <mergeCell ref="D10:F10"/>
    <mergeCell ref="D13:D14"/>
    <mergeCell ref="D25:F25"/>
    <mergeCell ref="D26:D27"/>
    <mergeCell ref="E26:E27"/>
    <mergeCell ref="E13:E14"/>
    <mergeCell ref="C43:C44"/>
    <mergeCell ref="C46:C47"/>
    <mergeCell ref="C26:C27"/>
    <mergeCell ref="D12:F12"/>
    <mergeCell ref="J10:L10"/>
    <mergeCell ref="J12:L12"/>
    <mergeCell ref="J13:J14"/>
    <mergeCell ref="K13:K14"/>
    <mergeCell ref="G10:I10"/>
    <mergeCell ref="G12:I12"/>
    <mergeCell ref="G13:G14"/>
    <mergeCell ref="H13:H14"/>
  </mergeCells>
  <pageMargins left="0.25" right="0.25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2024-11-14T07:53:36Z</dcterms:modified>
</cp:coreProperties>
</file>