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ŠKOLY\ŠKOLY po 27.9.2024 k 10.10.2024\"/>
    </mc:Choice>
  </mc:AlternateContent>
  <xr:revisionPtr revIDLastSave="0" documentId="13_ncr:1_{A9F5B054-C0AC-4D47-B284-EADC7603485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NR 2025" sheetId="3" r:id="rId1"/>
  </sheets>
  <definedNames>
    <definedName name="_xlnm.Print_Area" localSheetId="0">'NR 2025'!$A$1:$AC$80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0" i="3" l="1"/>
  <c r="X50" i="3"/>
  <c r="V50" i="3"/>
  <c r="W34" i="3" l="1"/>
  <c r="W32" i="3" s="1"/>
  <c r="W18" i="3"/>
  <c r="W38" i="3"/>
  <c r="R32" i="3" l="1"/>
  <c r="Q31" i="3" l="1"/>
  <c r="F34" i="3" l="1"/>
  <c r="F32" i="3" s="1"/>
  <c r="F35" i="3"/>
  <c r="E34" i="3"/>
  <c r="E35" i="3"/>
  <c r="E29" i="3"/>
  <c r="E38" i="3"/>
  <c r="E33" i="3"/>
  <c r="E31" i="3"/>
  <c r="E32" i="3" l="1"/>
  <c r="R19" i="3"/>
  <c r="Q18" i="3"/>
  <c r="Q35" i="3"/>
  <c r="R21" i="3"/>
  <c r="Q50" i="3"/>
  <c r="R50" i="3"/>
  <c r="P50" i="3"/>
  <c r="K50" i="3"/>
  <c r="L50" i="3"/>
  <c r="J50" i="3"/>
  <c r="F21" i="3"/>
  <c r="G20" i="3"/>
  <c r="E50" i="3"/>
  <c r="F50" i="3"/>
  <c r="D50" i="3"/>
  <c r="M34" i="3" l="1"/>
  <c r="Z24" i="3" l="1"/>
  <c r="X24" i="3"/>
  <c r="W24" i="3"/>
  <c r="V24" i="3"/>
  <c r="T24" i="3"/>
  <c r="R24" i="3"/>
  <c r="Q24" i="3"/>
  <c r="P24" i="3"/>
  <c r="N24" i="3"/>
  <c r="L24" i="3"/>
  <c r="K24" i="3"/>
  <c r="J24" i="3"/>
  <c r="H24" i="3"/>
  <c r="F24" i="3"/>
  <c r="E24" i="3"/>
  <c r="D24" i="3"/>
  <c r="G24" i="3" l="1"/>
  <c r="S24" i="3"/>
  <c r="Y24" i="3"/>
  <c r="M24" i="3"/>
  <c r="Y54" i="3"/>
  <c r="Y53" i="3"/>
  <c r="Y52" i="3"/>
  <c r="Y51" i="3"/>
  <c r="S54" i="3"/>
  <c r="S53" i="3"/>
  <c r="S52" i="3"/>
  <c r="S51" i="3"/>
  <c r="G53" i="3"/>
  <c r="G54" i="3"/>
  <c r="M54" i="3" s="1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U15" i="3" s="1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Y50" i="3" l="1"/>
  <c r="S50" i="3"/>
  <c r="M53" i="3"/>
  <c r="U24" i="3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G15" i="3"/>
  <c r="AA24" i="3" l="1"/>
  <c r="AA39" i="3"/>
  <c r="Y40" i="3"/>
  <c r="S40" i="3"/>
  <c r="U40" i="3"/>
  <c r="G38" i="3"/>
  <c r="AA40" i="3" l="1"/>
  <c r="AA41" i="3" s="1"/>
  <c r="U41" i="3"/>
  <c r="G18" i="3"/>
  <c r="G51" i="3" l="1"/>
  <c r="G52" i="3"/>
  <c r="M52" i="3" s="1"/>
  <c r="M51" i="3" l="1"/>
  <c r="G50" i="3"/>
  <c r="M50" i="3"/>
  <c r="N39" i="3"/>
  <c r="L39" i="3"/>
  <c r="K39" i="3"/>
  <c r="M38" i="3"/>
  <c r="M37" i="3"/>
  <c r="M36" i="3"/>
  <c r="M35" i="3"/>
  <c r="O34" i="3"/>
  <c r="AB34" i="3" s="1"/>
  <c r="M33" i="3"/>
  <c r="M32" i="3"/>
  <c r="M31" i="3"/>
  <c r="J39" i="3"/>
  <c r="M29" i="3"/>
  <c r="M28" i="3"/>
  <c r="M23" i="3"/>
  <c r="M22" i="3"/>
  <c r="M21" i="3"/>
  <c r="M20" i="3"/>
  <c r="M19" i="3"/>
  <c r="M18" i="3"/>
  <c r="M17" i="3"/>
  <c r="M16" i="3"/>
  <c r="M15" i="3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G19" i="3"/>
  <c r="I20" i="3"/>
  <c r="G21" i="3"/>
  <c r="G22" i="3"/>
  <c r="G23" i="3"/>
  <c r="O20" i="3" l="1"/>
  <c r="AB20" i="3" s="1"/>
  <c r="O15" i="3"/>
  <c r="AB15" i="3" s="1"/>
  <c r="O21" i="3"/>
  <c r="AB21" i="3" s="1"/>
  <c r="O16" i="3"/>
  <c r="AB16" i="3" s="1"/>
  <c r="O22" i="3"/>
  <c r="AB22" i="3" s="1"/>
  <c r="O17" i="3"/>
  <c r="AB17" i="3" s="1"/>
  <c r="O23" i="3"/>
  <c r="AB23" i="3" s="1"/>
  <c r="O18" i="3"/>
  <c r="AB18" i="3" s="1"/>
  <c r="O19" i="3"/>
  <c r="AB19" i="3" s="1"/>
  <c r="M39" i="3"/>
  <c r="I21" i="3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K40" i="3"/>
  <c r="E40" i="3"/>
  <c r="N40" i="3"/>
  <c r="J40" i="3"/>
  <c r="M30" i="3"/>
  <c r="O36" i="3"/>
  <c r="AB36" i="3" s="1"/>
  <c r="L40" i="3"/>
  <c r="H40" i="3"/>
  <c r="D39" i="3"/>
  <c r="F40" i="3"/>
  <c r="O24" i="3" l="1"/>
  <c r="AB24" i="3" s="1"/>
  <c r="I39" i="3"/>
  <c r="I24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<sst xmlns="http://schemas.openxmlformats.org/spreadsheetml/2006/main" count="198" uniqueCount="109">
  <si>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</si>
  <si>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</si>
  <si>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</si>
  <si>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</si>
  <si>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</si>
  <si>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</si>
  <si>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</si>
  <si>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</si>
  <si>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</si>
  <si>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</si>
  <si>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</si>
  <si>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</si>
  <si>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</si>
  <si>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</si>
  <si>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</si>
  <si>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</si>
  <si>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</si>
  <si>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</si>
  <si>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</si>
  <si>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</si>
  <si>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</si>
  <si>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</si>
  <si>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</si>
  <si>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</si>
  <si>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</si>
  <si>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</si>
  <si>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</si>
  <si>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</si>
  <si>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</si>
  <si>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</si>
  <si>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</si>
  <si>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</si>
  <si>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</si>
  <si>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</si>
  <si>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</si>
  <si>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</si>
  <si>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</si>
  <si>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</si>
  <si>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</si>
  <si>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</si>
  <si>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</si>
  <si>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</si>
  <si>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</si>
  <si>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</si>
  <si>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</si>
  <si>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</si>
  <si>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</si>
  <si>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</si>
  <si>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</si>
  <si>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</si>
  <si>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</si>
  <si>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</si>
  <si>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</si>
  <si>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</si>
  <si>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</si>
  <si>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</si>
  <si>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</si>
  <si>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</si>
  <si>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</si>
  <si>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</si>
  <si>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</si>
  <si>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</si>
  <si>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</si>
  <si>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</si>
  <si>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</si>
  <si>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</si>
  <si>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</si>
  <si>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</si>
  <si>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</si>
  <si>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</si>
  <si>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</si>
  <si>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</si>
  <si>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</si>
  <si>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</si>
  <si>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</si>
  <si>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</si>
  <si>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</si>
  <si>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</si>
  <si>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</si>
  <si>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</si>
  <si>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</si>
  <si>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</si>
  <si>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</si>
  <si>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</si>
  <si>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</si>
  <si>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</si>
  <si>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</si>
  <si>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</si>
  <si>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</si>
  <si>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</si>
  <si>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</si>
  <si>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</si>
  <si>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</si>
  <si>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</si>
  <si>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</si>
  <si>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</si>
  <si>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</si>
  <si>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</si>
  <si>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</si>
  <si>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</si>
  <si>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</si>
  <si>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</si>
  <si>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</si>
  <si>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</si>
  <si>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Porovnání s rokem 2023</t>
  </si>
  <si>
    <t>Středisko volného času Domeček Chomutov, příspěvková organizace</t>
  </si>
  <si>
    <t>Jiráskova 4140. 430 03  Chomutov</t>
  </si>
  <si>
    <t>Bc. Radoslav Malarik</t>
  </si>
  <si>
    <t>Vavrušková Blanka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</si>
</sst>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78">
    <xf numFmtId="0" fontId="0" fillId="0" borderId="0" xfId="0"/>
    <xf numFmtId="10" fontId="0" fillId="0" borderId="0" xfId="0" applyNumberFormat="1" applyFont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64" fontId="0" fillId="11" borderId="1" xfId="0" applyNumberFormat="1" applyFill="1" applyBorder="1" applyAlignment="1" applyProtection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2" xfId="0" applyNumberFormat="1" applyFill="1" applyBorder="1" applyProtection="1">
      <protection locked="0"/>
    </xf>
    <xf numFmtId="164" fontId="0" fillId="0" borderId="40" xfId="0" applyNumberFormat="1" applyBorder="1" applyProtection="1">
      <protection locked="0"/>
    </xf>
    <xf numFmtId="166" fontId="17" fillId="9" borderId="38" xfId="0" applyNumberFormat="1" applyFont="1" applyFill="1" applyBorder="1" applyAlignment="1" applyProtection="1"/>
    <xf numFmtId="166" fontId="17" fillId="9" borderId="30" xfId="0" applyNumberFormat="1" applyFont="1" applyFill="1" applyBorder="1" applyAlignment="1" applyProtection="1"/>
    <xf numFmtId="166" fontId="0" fillId="11" borderId="51" xfId="0" applyNumberFormat="1" applyFont="1" applyFill="1" applyBorder="1" applyAlignment="1" applyProtection="1">
      <alignment horizontal="right"/>
    </xf>
    <xf numFmtId="166" fontId="0" fillId="11" borderId="9" xfId="0" applyNumberFormat="1" applyFont="1" applyFill="1" applyBorder="1" applyAlignment="1" applyProtection="1">
      <alignment horizontal="right"/>
    </xf>
    <xf numFmtId="166" fontId="0" fillId="0" borderId="9" xfId="0" applyNumberFormat="1" applyFont="1" applyFill="1" applyBorder="1" applyAlignment="1" applyProtection="1">
      <alignment horizontal="right"/>
      <protection locked="0"/>
    </xf>
    <xf numFmtId="166" fontId="0" fillId="0" borderId="8" xfId="0" applyNumberFormat="1" applyFont="1" applyFill="1" applyBorder="1" applyAlignment="1" applyProtection="1">
      <alignment horizontal="right"/>
      <protection locked="0"/>
    </xf>
    <xf numFmtId="166" fontId="0" fillId="0" borderId="23" xfId="0" applyNumberFormat="1" applyFont="1" applyFill="1" applyBorder="1" applyAlignment="1" applyProtection="1">
      <alignment horizontal="right"/>
      <protection locked="0"/>
    </xf>
    <xf numFmtId="166" fontId="0" fillId="0" borderId="23" xfId="0" applyNumberFormat="1" applyFont="1" applyFill="1" applyBorder="1" applyAlignment="1" applyProtection="1">
      <alignment horizontal="right"/>
    </xf>
    <xf numFmtId="166" fontId="0" fillId="10" borderId="49" xfId="0" applyNumberFormat="1" applyFont="1" applyFill="1" applyBorder="1" applyAlignment="1" applyProtection="1">
      <alignment horizontal="right"/>
      <protection locked="0"/>
    </xf>
    <xf numFmtId="166" fontId="0" fillId="11" borderId="1" xfId="0" applyNumberFormat="1" applyFont="1" applyFill="1" applyBorder="1" applyAlignment="1" applyProtection="1">
      <alignment horizontal="right"/>
    </xf>
    <xf numFmtId="166" fontId="0" fillId="0" borderId="43" xfId="0" applyNumberFormat="1" applyFont="1" applyFill="1" applyBorder="1" applyAlignment="1" applyProtection="1">
      <alignment horizontal="right"/>
      <protection locked="0"/>
    </xf>
    <xf numFmtId="166" fontId="0" fillId="2" borderId="23" xfId="0" applyNumberFormat="1" applyFont="1" applyFill="1" applyBorder="1" applyAlignment="1" applyProtection="1">
      <alignment horizontal="right"/>
      <protection locked="0"/>
    </xf>
    <xf numFmtId="166" fontId="6" fillId="5" borderId="49" xfId="0" applyNumberFormat="1" applyFont="1" applyFill="1" applyBorder="1" applyAlignment="1" applyProtection="1">
      <alignment horizontal="right"/>
      <protection locked="0"/>
    </xf>
    <xf numFmtId="166" fontId="6" fillId="11" borderId="1" xfId="0" applyNumberFormat="1" applyFont="1" applyFill="1" applyBorder="1" applyAlignment="1" applyProtection="1">
      <alignment horizontal="right"/>
    </xf>
    <xf numFmtId="166" fontId="0" fillId="2" borderId="15" xfId="0" applyNumberFormat="1" applyFont="1" applyFill="1" applyBorder="1" applyAlignment="1" applyProtection="1">
      <alignment horizontal="right"/>
      <protection locked="0"/>
    </xf>
    <xf numFmtId="166" fontId="0" fillId="11" borderId="49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166" fontId="6" fillId="11" borderId="49" xfId="0" applyNumberFormat="1" applyFont="1" applyFill="1" applyBorder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  <protection locked="0"/>
    </xf>
    <xf numFmtId="166" fontId="0" fillId="0" borderId="23" xfId="0" applyNumberFormat="1" applyFont="1" applyBorder="1" applyAlignment="1" applyProtection="1">
      <alignment horizontal="right"/>
      <protection locked="0"/>
    </xf>
    <xf numFmtId="166" fontId="0" fillId="0" borderId="1" xfId="0" applyNumberFormat="1" applyFont="1" applyBorder="1" applyAlignment="1" applyProtection="1">
      <alignment horizontal="right"/>
      <protection locked="0"/>
    </xf>
    <xf numFmtId="166" fontId="0" fillId="0" borderId="15" xfId="0" applyNumberFormat="1" applyFont="1" applyBorder="1" applyAlignment="1" applyProtection="1">
      <alignment horizontal="right"/>
      <protection locked="0"/>
    </xf>
    <xf numFmtId="166" fontId="0" fillId="11" borderId="11" xfId="0" applyNumberFormat="1" applyFont="1" applyFill="1" applyBorder="1" applyAlignment="1" applyProtection="1">
      <alignment horizontal="right"/>
    </xf>
    <xf numFmtId="166" fontId="0" fillId="11" borderId="44" xfId="0" applyNumberFormat="1" applyFont="1" applyFill="1" applyBorder="1" applyAlignment="1" applyProtection="1">
      <alignment horizontal="right"/>
    </xf>
    <xf numFmtId="166" fontId="0" fillId="0" borderId="44" xfId="0" applyNumberFormat="1" applyFont="1" applyBorder="1" applyAlignment="1" applyProtection="1">
      <alignment horizontal="right"/>
      <protection locked="0"/>
    </xf>
    <xf numFmtId="166" fontId="0" fillId="0" borderId="12" xfId="0" applyNumberFormat="1" applyFont="1" applyFill="1" applyBorder="1" applyAlignment="1" applyProtection="1">
      <alignment horizontal="right"/>
      <protection locked="0"/>
    </xf>
    <xf numFmtId="166" fontId="0" fillId="0" borderId="16" xfId="0" applyNumberFormat="1" applyFont="1" applyBorder="1" applyAlignment="1" applyProtection="1">
      <alignment horizontal="right"/>
      <protection locked="0"/>
    </xf>
    <xf numFmtId="166" fontId="0" fillId="0" borderId="14" xfId="0" applyNumberFormat="1" applyFont="1" applyFill="1" applyBorder="1" applyAlignment="1" applyProtection="1">
      <alignment horizontal="right"/>
    </xf>
    <xf numFmtId="166" fontId="1" fillId="3" borderId="25" xfId="0" applyNumberFormat="1" applyFont="1" applyFill="1" applyBorder="1" applyAlignment="1" applyProtection="1">
      <alignment horizontal="right"/>
    </xf>
    <xf numFmtId="166" fontId="1" fillId="3" borderId="26" xfId="0" applyNumberFormat="1" applyFont="1" applyFill="1" applyBorder="1" applyAlignment="1" applyProtection="1">
      <alignment horizontal="right"/>
    </xf>
    <xf numFmtId="166" fontId="1" fillId="3" borderId="29" xfId="0" applyNumberFormat="1" applyFont="1" applyFill="1" applyBorder="1" applyAlignment="1" applyProtection="1">
      <alignment horizontal="right"/>
    </xf>
    <xf numFmtId="166" fontId="1" fillId="3" borderId="30" xfId="0" applyNumberFormat="1" applyFont="1" applyFill="1" applyBorder="1" applyAlignment="1" applyProtection="1">
      <alignment horizontal="right"/>
    </xf>
    <xf numFmtId="166" fontId="12" fillId="0" borderId="34" xfId="0" applyNumberFormat="1" applyFont="1" applyBorder="1" applyAlignment="1" applyProtection="1">
      <alignment horizontal="center"/>
    </xf>
    <xf numFmtId="166" fontId="12" fillId="0" borderId="18" xfId="0" applyNumberFormat="1" applyFont="1" applyBorder="1" applyAlignment="1" applyProtection="1">
      <alignment horizontal="center"/>
    </xf>
    <xf numFmtId="166" fontId="12" fillId="0" borderId="35" xfId="0" applyNumberFormat="1" applyFont="1" applyBorder="1" applyAlignment="1" applyProtection="1">
      <alignment horizontal="center"/>
    </xf>
    <xf numFmtId="166" fontId="0" fillId="0" borderId="55" xfId="0" applyNumberFormat="1" applyFont="1" applyBorder="1" applyProtection="1">
      <protection locked="0"/>
    </xf>
    <xf numFmtId="166" fontId="0" fillId="0" borderId="13" xfId="0" applyNumberFormat="1" applyFont="1" applyFill="1" applyBorder="1" applyAlignment="1" applyProtection="1">
      <alignment horizontal="right"/>
    </xf>
    <xf numFmtId="166" fontId="0" fillId="0" borderId="54" xfId="0" applyNumberFormat="1" applyFont="1" applyBorder="1" applyProtection="1">
      <protection locked="0"/>
    </xf>
    <xf numFmtId="166" fontId="0" fillId="0" borderId="54" xfId="0" applyNumberFormat="1" applyFont="1" applyFill="1" applyBorder="1" applyProtection="1">
      <protection locked="0"/>
    </xf>
    <xf numFmtId="166" fontId="0" fillId="0" borderId="57" xfId="0" applyNumberFormat="1" applyFont="1" applyBorder="1" applyProtection="1">
      <protection locked="0"/>
    </xf>
    <xf numFmtId="166" fontId="0" fillId="5" borderId="55" xfId="0" applyNumberFormat="1" applyFont="1" applyFill="1" applyBorder="1" applyProtection="1">
      <protection locked="0"/>
    </xf>
    <xf numFmtId="166" fontId="1" fillId="5" borderId="56" xfId="0" applyNumberFormat="1" applyFont="1" applyFill="1" applyBorder="1" applyProtection="1"/>
    <xf numFmtId="166" fontId="1" fillId="5" borderId="3" xfId="0" applyNumberFormat="1" applyFont="1" applyFill="1" applyBorder="1" applyProtection="1"/>
    <xf numFmtId="165" fontId="0" fillId="0" borderId="4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2" xfId="0" applyNumberFormat="1" applyFont="1" applyBorder="1" applyProtection="1">
      <protection locked="0"/>
    </xf>
    <xf numFmtId="165" fontId="0" fillId="0" borderId="11" xfId="0" applyNumberFormat="1" applyFont="1" applyBorder="1" applyProtection="1">
      <protection locked="0"/>
    </xf>
    <xf numFmtId="165" fontId="0" fillId="0" borderId="40" xfId="0" applyNumberFormat="1" applyFont="1" applyBorder="1" applyProtection="1">
      <protection locked="0"/>
    </xf>
    <xf numFmtId="165" fontId="1" fillId="5" borderId="34" xfId="0" applyNumberFormat="1" applyFont="1" applyFill="1" applyBorder="1" applyProtection="1"/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166" fontId="8" fillId="5" borderId="41" xfId="0" applyNumberFormat="1" applyFont="1" applyFill="1" applyBorder="1" applyAlignment="1" applyProtection="1">
      <alignment horizontal="center"/>
    </xf>
    <xf numFmtId="166" fontId="8" fillId="5" borderId="42" xfId="0" applyNumberFormat="1" applyFont="1" applyFill="1" applyBorder="1" applyAlignment="1" applyProtection="1">
      <alignment horizontal="center"/>
    </xf>
    <xf numFmtId="166" fontId="8" fillId="5" borderId="59" xfId="0" applyNumberFormat="1" applyFont="1" applyFill="1" applyBorder="1" applyAlignment="1" applyProtection="1">
      <alignment horizontal="center"/>
    </xf>
    <xf numFmtId="166" fontId="8" fillId="5" borderId="53" xfId="0" applyNumberFormat="1" applyFont="1" applyFill="1" applyBorder="1" applyAlignment="1" applyProtection="1">
      <alignment horizontal="center"/>
    </xf>
    <xf numFmtId="166" fontId="1" fillId="0" borderId="41" xfId="0" applyNumberFormat="1" applyFont="1" applyBorder="1" applyAlignment="1" applyProtection="1">
      <alignment horizontal="center"/>
    </xf>
    <xf numFmtId="166" fontId="1" fillId="0" borderId="42" xfId="0" applyNumberFormat="1" applyFont="1" applyBorder="1" applyAlignment="1" applyProtection="1">
      <alignment horizontal="center"/>
    </xf>
    <xf numFmtId="166" fontId="0" fillId="0" borderId="27" xfId="0" applyNumberFormat="1" applyFont="1" applyBorder="1" applyAlignment="1" applyProtection="1">
      <alignment horizontal="center" vertical="center"/>
    </xf>
    <xf numFmtId="166" fontId="0" fillId="0" borderId="20" xfId="0" applyNumberFormat="1" applyFont="1" applyBorder="1" applyAlignment="1" applyProtection="1">
      <alignment horizontal="center" vertical="center"/>
    </xf>
    <xf numFmtId="166" fontId="0" fillId="0" borderId="30" xfId="0" applyNumberFormat="1" applyFont="1" applyBorder="1" applyAlignment="1" applyProtection="1">
      <alignment horizontal="center" vertical="center"/>
    </xf>
    <xf numFmtId="166" fontId="0" fillId="0" borderId="21" xfId="0" applyNumberFormat="1" applyFont="1" applyBorder="1" applyAlignment="1" applyProtection="1">
      <alignment horizontal="center" vertical="center"/>
    </xf>
    <xf numFmtId="166" fontId="14" fillId="0" borderId="53" xfId="0" applyNumberFormat="1" applyFont="1" applyFill="1" applyBorder="1" applyAlignment="1" applyProtection="1">
      <alignment horizontal="center" vertical="center"/>
    </xf>
    <xf numFmtId="166" fontId="14" fillId="0" borderId="48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4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276"/>
  <sheetViews>
    <sheetView showGridLines="0" tabSelected="1" zoomScale="75" zoomScaleNormal="75" zoomScaleSheetLayoutView="80" workbookViewId="0">
      <selection activeCell="D65" sqref="D65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2" hidden="1"/>
  </cols>
  <sheetData>
    <row r="1" spans="1:3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4"/>
      <c r="S1" s="4"/>
      <c r="T1" s="4"/>
      <c r="U1" s="4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4"/>
      <c r="B2" s="6" t="s">
        <v>99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  <c r="P3" s="4"/>
      <c r="Q3" s="4"/>
      <c r="R3" s="4"/>
      <c r="S3" s="4"/>
      <c r="T3" s="4"/>
      <c r="U3" s="4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4"/>
      <c r="B4" s="4" t="s">
        <v>43</v>
      </c>
      <c r="C4" s="4"/>
      <c r="D4" s="250" t="s">
        <v>105</v>
      </c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4"/>
      <c r="O5" s="4"/>
      <c r="P5" s="4"/>
      <c r="Q5" s="4"/>
      <c r="R5" s="4"/>
      <c r="S5" s="4"/>
      <c r="T5" s="4"/>
      <c r="U5" s="4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4"/>
      <c r="B6" s="4" t="s">
        <v>44</v>
      </c>
      <c r="C6" s="4"/>
      <c r="D6" s="87">
        <v>71294147</v>
      </c>
      <c r="E6" s="4"/>
      <c r="F6" s="4"/>
      <c r="G6" s="4"/>
      <c r="H6" s="4"/>
      <c r="I6" s="4"/>
      <c r="J6" s="4"/>
      <c r="K6" s="4"/>
      <c r="L6" s="4"/>
      <c r="M6" s="5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4"/>
      <c r="B7" s="4"/>
      <c r="C7" s="4"/>
      <c r="D7" s="7"/>
      <c r="E7" s="4"/>
      <c r="F7" s="4"/>
      <c r="G7" s="4"/>
      <c r="H7" s="4"/>
      <c r="I7" s="4"/>
      <c r="J7" s="4"/>
      <c r="K7" s="4"/>
      <c r="L7" s="4"/>
      <c r="M7" s="5"/>
      <c r="N7" s="4"/>
      <c r="O7" s="4"/>
      <c r="P7" s="4"/>
      <c r="Q7" s="4"/>
      <c r="R7" s="4"/>
      <c r="S7" s="4"/>
      <c r="T7" s="4"/>
      <c r="U7" s="4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4"/>
      <c r="B8" s="4" t="s">
        <v>45</v>
      </c>
      <c r="C8" s="4"/>
      <c r="D8" s="251" t="s">
        <v>106</v>
      </c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"/>
      <c r="O9" s="4"/>
      <c r="P9" s="4"/>
      <c r="Q9" s="4"/>
      <c r="R9" s="4"/>
      <c r="S9" s="4"/>
      <c r="T9" s="4"/>
      <c r="U9" s="4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4"/>
      <c r="B10" s="275" t="s">
        <v>37</v>
      </c>
      <c r="C10" s="256" t="s">
        <v>38</v>
      </c>
      <c r="D10" s="236" t="s">
        <v>100</v>
      </c>
      <c r="E10" s="237"/>
      <c r="F10" s="237"/>
      <c r="G10" s="237"/>
      <c r="H10" s="237"/>
      <c r="I10" s="238"/>
      <c r="J10" s="236" t="s">
        <v>101</v>
      </c>
      <c r="K10" s="237"/>
      <c r="L10" s="237"/>
      <c r="M10" s="237"/>
      <c r="N10" s="237"/>
      <c r="O10" s="238"/>
      <c r="P10" s="236" t="s">
        <v>102</v>
      </c>
      <c r="Q10" s="237"/>
      <c r="R10" s="237"/>
      <c r="S10" s="237"/>
      <c r="T10" s="237"/>
      <c r="U10" s="238"/>
      <c r="V10" s="236" t="s">
        <v>103</v>
      </c>
      <c r="W10" s="237"/>
      <c r="X10" s="237"/>
      <c r="Y10" s="237"/>
      <c r="Z10" s="237"/>
      <c r="AA10" s="238"/>
      <c r="AB10" s="219" t="s">
        <v>104</v>
      </c>
      <c r="AC10" s="3"/>
      <c r="AD10" s="3"/>
    </row>
    <row r="11" spans="1:30" ht="30.75" customHeight="1" thickBot="1" x14ac:dyDescent="0.3">
      <c r="A11" s="4"/>
      <c r="B11" s="276"/>
      <c r="C11" s="257"/>
      <c r="D11" s="222" t="s">
        <v>39</v>
      </c>
      <c r="E11" s="223"/>
      <c r="F11" s="223"/>
      <c r="G11" s="224"/>
      <c r="H11" s="8" t="s">
        <v>40</v>
      </c>
      <c r="I11" s="8" t="s">
        <v>61</v>
      </c>
      <c r="J11" s="222" t="s">
        <v>39</v>
      </c>
      <c r="K11" s="223"/>
      <c r="L11" s="223"/>
      <c r="M11" s="224"/>
      <c r="N11" s="8" t="s">
        <v>40</v>
      </c>
      <c r="O11" s="8" t="s">
        <v>61</v>
      </c>
      <c r="P11" s="222" t="s">
        <v>39</v>
      </c>
      <c r="Q11" s="223"/>
      <c r="R11" s="223"/>
      <c r="S11" s="224"/>
      <c r="T11" s="8" t="s">
        <v>40</v>
      </c>
      <c r="U11" s="8" t="s">
        <v>61</v>
      </c>
      <c r="V11" s="222" t="s">
        <v>39</v>
      </c>
      <c r="W11" s="223"/>
      <c r="X11" s="223"/>
      <c r="Y11" s="224"/>
      <c r="Z11" s="8" t="s">
        <v>40</v>
      </c>
      <c r="AA11" s="8" t="s">
        <v>61</v>
      </c>
      <c r="AB11" s="220"/>
      <c r="AC11" s="3"/>
      <c r="AD11" s="3"/>
    </row>
    <row r="12" spans="1:30" ht="15.75" customHeight="1" thickBot="1" x14ac:dyDescent="0.3">
      <c r="A12" s="4"/>
      <c r="B12" s="276"/>
      <c r="C12" s="258"/>
      <c r="D12" s="225" t="s">
        <v>62</v>
      </c>
      <c r="E12" s="226"/>
      <c r="F12" s="226"/>
      <c r="G12" s="226"/>
      <c r="H12" s="226"/>
      <c r="I12" s="227"/>
      <c r="J12" s="225" t="s">
        <v>62</v>
      </c>
      <c r="K12" s="226"/>
      <c r="L12" s="226"/>
      <c r="M12" s="226"/>
      <c r="N12" s="226"/>
      <c r="O12" s="227"/>
      <c r="P12" s="225" t="s">
        <v>62</v>
      </c>
      <c r="Q12" s="226"/>
      <c r="R12" s="226"/>
      <c r="S12" s="226"/>
      <c r="T12" s="226"/>
      <c r="U12" s="227"/>
      <c r="V12" s="225" t="s">
        <v>62</v>
      </c>
      <c r="W12" s="226"/>
      <c r="X12" s="226"/>
      <c r="Y12" s="226"/>
      <c r="Z12" s="226"/>
      <c r="AA12" s="227"/>
      <c r="AB12" s="220"/>
      <c r="AC12" s="3"/>
      <c r="AD12" s="3"/>
    </row>
    <row r="13" spans="1:30" ht="15.75" customHeight="1" thickBot="1" x14ac:dyDescent="0.3">
      <c r="A13" s="4"/>
      <c r="B13" s="277"/>
      <c r="C13" s="259"/>
      <c r="D13" s="228" t="s">
        <v>57</v>
      </c>
      <c r="E13" s="229"/>
      <c r="F13" s="229"/>
      <c r="G13" s="243" t="s">
        <v>63</v>
      </c>
      <c r="H13" s="245" t="s">
        <v>66</v>
      </c>
      <c r="I13" s="230" t="s">
        <v>62</v>
      </c>
      <c r="J13" s="228" t="s">
        <v>57</v>
      </c>
      <c r="K13" s="229"/>
      <c r="L13" s="229"/>
      <c r="M13" s="243" t="s">
        <v>63</v>
      </c>
      <c r="N13" s="245" t="s">
        <v>66</v>
      </c>
      <c r="O13" s="230" t="s">
        <v>62</v>
      </c>
      <c r="P13" s="228" t="s">
        <v>57</v>
      </c>
      <c r="Q13" s="229"/>
      <c r="R13" s="229"/>
      <c r="S13" s="243" t="s">
        <v>63</v>
      </c>
      <c r="T13" s="245" t="s">
        <v>66</v>
      </c>
      <c r="U13" s="230" t="s">
        <v>62</v>
      </c>
      <c r="V13" s="228" t="s">
        <v>57</v>
      </c>
      <c r="W13" s="229"/>
      <c r="X13" s="229"/>
      <c r="Y13" s="243" t="s">
        <v>63</v>
      </c>
      <c r="Z13" s="245" t="s">
        <v>66</v>
      </c>
      <c r="AA13" s="230" t="s">
        <v>62</v>
      </c>
      <c r="AB13" s="220"/>
      <c r="AC13" s="3"/>
      <c r="AD13" s="3"/>
    </row>
    <row r="14" spans="1:30" ht="15.75" thickBot="1" x14ac:dyDescent="0.3">
      <c r="A14" s="4"/>
      <c r="B14" s="9"/>
      <c r="C14" s="10"/>
      <c r="D14" s="138" t="s">
        <v>58</v>
      </c>
      <c r="E14" s="139" t="s">
        <v>90</v>
      </c>
      <c r="F14" s="139" t="s">
        <v>59</v>
      </c>
      <c r="G14" s="244"/>
      <c r="H14" s="246"/>
      <c r="I14" s="231"/>
      <c r="J14" s="138" t="s">
        <v>58</v>
      </c>
      <c r="K14" s="139" t="s">
        <v>90</v>
      </c>
      <c r="L14" s="139" t="s">
        <v>59</v>
      </c>
      <c r="M14" s="244"/>
      <c r="N14" s="246"/>
      <c r="O14" s="231"/>
      <c r="P14" s="138" t="s">
        <v>58</v>
      </c>
      <c r="Q14" s="139" t="s">
        <v>90</v>
      </c>
      <c r="R14" s="139" t="s">
        <v>59</v>
      </c>
      <c r="S14" s="244"/>
      <c r="T14" s="246"/>
      <c r="U14" s="231"/>
      <c r="V14" s="138" t="s">
        <v>58</v>
      </c>
      <c r="W14" s="139" t="s">
        <v>90</v>
      </c>
      <c r="X14" s="139" t="s">
        <v>59</v>
      </c>
      <c r="Y14" s="244"/>
      <c r="Z14" s="246"/>
      <c r="AA14" s="231"/>
      <c r="AB14" s="221"/>
      <c r="AC14" s="3"/>
      <c r="AD14" s="3"/>
    </row>
    <row r="15" spans="1:30" x14ac:dyDescent="0.25">
      <c r="A15" s="4"/>
      <c r="B15" s="34" t="s">
        <v>0</v>
      </c>
      <c r="C15" s="124" t="s">
        <v>52</v>
      </c>
      <c r="D15" s="11"/>
      <c r="E15" s="12"/>
      <c r="F15" s="55">
        <v>2528.52</v>
      </c>
      <c r="G15" s="62">
        <f>SUM(D15:F15)</f>
        <v>2528.52</v>
      </c>
      <c r="H15" s="65">
        <v>238.49</v>
      </c>
      <c r="I15" s="13">
        <f>G15+H15</f>
        <v>2767.01</v>
      </c>
      <c r="J15" s="161"/>
      <c r="K15" s="162"/>
      <c r="L15" s="163">
        <v>2400</v>
      </c>
      <c r="M15" s="164">
        <f t="shared" ref="M15:M23" si="0">SUM(J15:L15)</f>
        <v>2400</v>
      </c>
      <c r="N15" s="165">
        <v>350</v>
      </c>
      <c r="O15" s="166">
        <f>M15+N15</f>
        <v>2750</v>
      </c>
      <c r="P15" s="11"/>
      <c r="Q15" s="12"/>
      <c r="R15" s="156">
        <v>2016.2</v>
      </c>
      <c r="S15" s="62">
        <f>SUM(P15:R15)</f>
        <v>2016.2</v>
      </c>
      <c r="T15" s="65">
        <v>111.938</v>
      </c>
      <c r="U15" s="13">
        <f>S15+T15</f>
        <v>2128.1379999999999</v>
      </c>
      <c r="V15" s="11"/>
      <c r="W15" s="12"/>
      <c r="X15" s="55">
        <v>2400</v>
      </c>
      <c r="Y15" s="62">
        <f>SUM(V15:X15)</f>
        <v>2400</v>
      </c>
      <c r="Z15" s="65">
        <v>345</v>
      </c>
      <c r="AA15" s="13">
        <f>Y15+Z15</f>
        <v>2745</v>
      </c>
      <c r="AB15" s="142">
        <f>(AA15/O15)</f>
        <v>0.99818181818181817</v>
      </c>
      <c r="AC15" s="3"/>
      <c r="AD15" s="3"/>
    </row>
    <row r="16" spans="1:30" x14ac:dyDescent="0.25">
      <c r="A16" s="4"/>
      <c r="B16" s="14" t="s">
        <v>1</v>
      </c>
      <c r="C16" s="125" t="s">
        <v>60</v>
      </c>
      <c r="D16" s="56">
        <v>714.9</v>
      </c>
      <c r="E16" s="15"/>
      <c r="F16" s="15"/>
      <c r="G16" s="63">
        <f t="shared" ref="G16:G23" si="1">SUM(D16:F16)</f>
        <v>714.9</v>
      </c>
      <c r="H16" s="66"/>
      <c r="I16" s="13">
        <f t="shared" ref="I16:I23" si="2">G16+H16</f>
        <v>714.9</v>
      </c>
      <c r="J16" s="167">
        <v>1810</v>
      </c>
      <c r="K16" s="168"/>
      <c r="L16" s="168"/>
      <c r="M16" s="169">
        <f t="shared" si="0"/>
        <v>1810</v>
      </c>
      <c r="N16" s="170"/>
      <c r="O16" s="166">
        <f t="shared" ref="O16:O20" si="3">M16+N16</f>
        <v>1810</v>
      </c>
      <c r="P16" s="56">
        <v>905.2</v>
      </c>
      <c r="Q16" s="155"/>
      <c r="R16" s="15"/>
      <c r="S16" s="63">
        <f t="shared" ref="S16:S23" si="4">SUM(P16:R16)</f>
        <v>905.2</v>
      </c>
      <c r="T16" s="66"/>
      <c r="U16" s="13">
        <f t="shared" ref="U16:U20" si="5">S16+T16</f>
        <v>905.2</v>
      </c>
      <c r="V16" s="56">
        <v>1810</v>
      </c>
      <c r="W16" s="15"/>
      <c r="X16" s="15"/>
      <c r="Y16" s="63">
        <f t="shared" ref="Y16:Y23" si="6">SUM(V16:X16)</f>
        <v>1810</v>
      </c>
      <c r="Z16" s="66"/>
      <c r="AA16" s="13">
        <f t="shared" ref="AA16:AA20" si="7">Y16+Z16</f>
        <v>1810</v>
      </c>
      <c r="AB16" s="142">
        <f t="shared" ref="AB16:AB24" si="8">(AA16/O16)</f>
        <v>1</v>
      </c>
      <c r="AC16" s="3"/>
      <c r="AD16" s="3"/>
    </row>
    <row r="17" spans="1:30" x14ac:dyDescent="0.25">
      <c r="A17" s="4"/>
      <c r="B17" s="14" t="s">
        <v>3</v>
      </c>
      <c r="C17" s="126" t="s">
        <v>79</v>
      </c>
      <c r="D17" s="57">
        <v>183.2</v>
      </c>
      <c r="E17" s="16"/>
      <c r="F17" s="16"/>
      <c r="G17" s="63">
        <f t="shared" si="1"/>
        <v>183.2</v>
      </c>
      <c r="H17" s="67"/>
      <c r="I17" s="13">
        <f t="shared" si="2"/>
        <v>183.2</v>
      </c>
      <c r="J17" s="171">
        <v>183</v>
      </c>
      <c r="K17" s="172"/>
      <c r="L17" s="172"/>
      <c r="M17" s="169">
        <f t="shared" si="0"/>
        <v>183</v>
      </c>
      <c r="N17" s="173"/>
      <c r="O17" s="166">
        <f t="shared" si="3"/>
        <v>183</v>
      </c>
      <c r="P17" s="57">
        <v>183</v>
      </c>
      <c r="Q17" s="16"/>
      <c r="R17" s="16"/>
      <c r="S17" s="63">
        <f t="shared" si="4"/>
        <v>183</v>
      </c>
      <c r="T17" s="67"/>
      <c r="U17" s="13">
        <f t="shared" si="5"/>
        <v>183</v>
      </c>
      <c r="V17" s="57">
        <v>137</v>
      </c>
      <c r="W17" s="16"/>
      <c r="X17" s="16"/>
      <c r="Y17" s="63">
        <f t="shared" si="6"/>
        <v>137</v>
      </c>
      <c r="Z17" s="67"/>
      <c r="AA17" s="13">
        <f t="shared" si="7"/>
        <v>137</v>
      </c>
      <c r="AB17" s="142">
        <f t="shared" si="8"/>
        <v>0.74863387978142082</v>
      </c>
      <c r="AC17" s="3"/>
      <c r="AD17" s="3"/>
    </row>
    <row r="18" spans="1:30" x14ac:dyDescent="0.25">
      <c r="A18" s="4"/>
      <c r="B18" s="14" t="s">
        <v>5</v>
      </c>
      <c r="C18" s="127" t="s">
        <v>53</v>
      </c>
      <c r="D18" s="17"/>
      <c r="E18" s="58">
        <v>11522.57</v>
      </c>
      <c r="F18" s="16"/>
      <c r="G18" s="63">
        <f t="shared" si="1"/>
        <v>11522.57</v>
      </c>
      <c r="H18" s="65"/>
      <c r="I18" s="13">
        <f t="shared" si="2"/>
        <v>11522.57</v>
      </c>
      <c r="J18" s="174"/>
      <c r="K18" s="175">
        <v>10349.6</v>
      </c>
      <c r="L18" s="172"/>
      <c r="M18" s="169">
        <f t="shared" si="0"/>
        <v>10349.6</v>
      </c>
      <c r="N18" s="165"/>
      <c r="O18" s="166">
        <f t="shared" si="3"/>
        <v>10349.6</v>
      </c>
      <c r="P18" s="17"/>
      <c r="Q18" s="58">
        <f>5544+123.5+764.542</f>
        <v>6432.0420000000004</v>
      </c>
      <c r="R18" s="16"/>
      <c r="S18" s="63">
        <f t="shared" si="4"/>
        <v>6432.0420000000004</v>
      </c>
      <c r="T18" s="65"/>
      <c r="U18" s="13">
        <f t="shared" si="5"/>
        <v>6432.0420000000004</v>
      </c>
      <c r="V18" s="17"/>
      <c r="W18" s="58">
        <f>11087.308+125</f>
        <v>11212.308000000001</v>
      </c>
      <c r="X18" s="16"/>
      <c r="Y18" s="63">
        <f t="shared" si="6"/>
        <v>11212.308000000001</v>
      </c>
      <c r="Z18" s="65"/>
      <c r="AA18" s="13">
        <f t="shared" si="7"/>
        <v>11212.308000000001</v>
      </c>
      <c r="AB18" s="142">
        <f t="shared" si="8"/>
        <v>1.083356651464791</v>
      </c>
      <c r="AC18" s="3"/>
      <c r="AD18" s="3"/>
    </row>
    <row r="19" spans="1:30" x14ac:dyDescent="0.25">
      <c r="A19" s="4"/>
      <c r="B19" s="14" t="s">
        <v>7</v>
      </c>
      <c r="C19" s="39" t="s">
        <v>46</v>
      </c>
      <c r="D19" s="18"/>
      <c r="E19" s="16"/>
      <c r="F19" s="59">
        <v>348.7</v>
      </c>
      <c r="G19" s="63">
        <f t="shared" si="1"/>
        <v>348.7</v>
      </c>
      <c r="H19" s="68"/>
      <c r="I19" s="13">
        <f t="shared" si="2"/>
        <v>348.7</v>
      </c>
      <c r="J19" s="176"/>
      <c r="K19" s="172"/>
      <c r="L19" s="177">
        <v>347</v>
      </c>
      <c r="M19" s="169">
        <f t="shared" si="0"/>
        <v>347</v>
      </c>
      <c r="N19" s="178"/>
      <c r="O19" s="166">
        <f t="shared" si="3"/>
        <v>347</v>
      </c>
      <c r="P19" s="18"/>
      <c r="Q19" s="16"/>
      <c r="R19" s="59">
        <f>17.359+50.544+6.604+12.582+37+13.375+36.018+5.016</f>
        <v>178.49799999999999</v>
      </c>
      <c r="S19" s="63">
        <f t="shared" si="4"/>
        <v>178.49799999999999</v>
      </c>
      <c r="T19" s="68"/>
      <c r="U19" s="13">
        <f t="shared" si="5"/>
        <v>178.49799999999999</v>
      </c>
      <c r="V19" s="18"/>
      <c r="W19" s="16"/>
      <c r="X19" s="59">
        <v>347</v>
      </c>
      <c r="Y19" s="63">
        <f t="shared" si="6"/>
        <v>347</v>
      </c>
      <c r="Z19" s="68"/>
      <c r="AA19" s="13">
        <f t="shared" si="7"/>
        <v>347</v>
      </c>
      <c r="AB19" s="142">
        <f t="shared" si="8"/>
        <v>1</v>
      </c>
      <c r="AC19" s="3"/>
      <c r="AD19" s="3"/>
    </row>
    <row r="20" spans="1:30" x14ac:dyDescent="0.25">
      <c r="A20" s="4"/>
      <c r="B20" s="14" t="s">
        <v>9</v>
      </c>
      <c r="C20" s="128" t="s">
        <v>47</v>
      </c>
      <c r="D20" s="17"/>
      <c r="E20" s="15"/>
      <c r="F20" s="60"/>
      <c r="G20" s="63">
        <f t="shared" si="1"/>
        <v>0</v>
      </c>
      <c r="H20" s="68"/>
      <c r="I20" s="13">
        <f t="shared" si="2"/>
        <v>0</v>
      </c>
      <c r="J20" s="174"/>
      <c r="K20" s="168"/>
      <c r="L20" s="179">
        <v>30</v>
      </c>
      <c r="M20" s="169">
        <f t="shared" si="0"/>
        <v>30</v>
      </c>
      <c r="N20" s="178"/>
      <c r="O20" s="166">
        <f t="shared" si="3"/>
        <v>30</v>
      </c>
      <c r="P20" s="17"/>
      <c r="Q20" s="15"/>
      <c r="R20" s="60"/>
      <c r="S20" s="63">
        <f t="shared" si="4"/>
        <v>0</v>
      </c>
      <c r="T20" s="68"/>
      <c r="U20" s="13">
        <f t="shared" si="5"/>
        <v>0</v>
      </c>
      <c r="V20" s="17"/>
      <c r="W20" s="15"/>
      <c r="X20" s="60">
        <v>30</v>
      </c>
      <c r="Y20" s="63">
        <f t="shared" si="6"/>
        <v>30</v>
      </c>
      <c r="Z20" s="68"/>
      <c r="AA20" s="13">
        <f t="shared" si="7"/>
        <v>30</v>
      </c>
      <c r="AB20" s="142">
        <f t="shared" si="8"/>
        <v>1</v>
      </c>
      <c r="AC20" s="3"/>
      <c r="AD20" s="3"/>
    </row>
    <row r="21" spans="1:30" x14ac:dyDescent="0.25">
      <c r="A21" s="4"/>
      <c r="B21" s="14" t="s">
        <v>11</v>
      </c>
      <c r="C21" s="38" t="s">
        <v>2</v>
      </c>
      <c r="D21" s="17"/>
      <c r="E21" s="15"/>
      <c r="F21" s="60">
        <f>78.76+252.39</f>
        <v>331.15</v>
      </c>
      <c r="G21" s="63">
        <f t="shared" si="1"/>
        <v>331.15</v>
      </c>
      <c r="H21" s="69">
        <v>2.5</v>
      </c>
      <c r="I21" s="13">
        <f>G21+H21</f>
        <v>333.65</v>
      </c>
      <c r="J21" s="174"/>
      <c r="K21" s="168"/>
      <c r="L21" s="179">
        <v>170</v>
      </c>
      <c r="M21" s="169">
        <f t="shared" si="0"/>
        <v>170</v>
      </c>
      <c r="N21" s="180"/>
      <c r="O21" s="166">
        <f>M21+N21</f>
        <v>170</v>
      </c>
      <c r="P21" s="17"/>
      <c r="Q21" s="15"/>
      <c r="R21" s="60">
        <f>36.559+141.695</f>
        <v>178.25399999999999</v>
      </c>
      <c r="S21" s="63">
        <f t="shared" si="4"/>
        <v>178.25399999999999</v>
      </c>
      <c r="T21" s="69">
        <v>2.5</v>
      </c>
      <c r="U21" s="13">
        <f>S21+T21</f>
        <v>180.75399999999999</v>
      </c>
      <c r="V21" s="17"/>
      <c r="W21" s="15"/>
      <c r="X21" s="60">
        <v>170</v>
      </c>
      <c r="Y21" s="63">
        <f t="shared" si="6"/>
        <v>170</v>
      </c>
      <c r="Z21" s="69">
        <v>5</v>
      </c>
      <c r="AA21" s="13">
        <f>Y21+Z21</f>
        <v>175</v>
      </c>
      <c r="AB21" s="142">
        <f t="shared" si="8"/>
        <v>1.0294117647058822</v>
      </c>
      <c r="AC21" s="3"/>
      <c r="AD21" s="3"/>
    </row>
    <row r="22" spans="1:30" x14ac:dyDescent="0.25">
      <c r="A22" s="4"/>
      <c r="B22" s="14" t="s">
        <v>13</v>
      </c>
      <c r="C22" s="38" t="s">
        <v>4</v>
      </c>
      <c r="D22" s="17"/>
      <c r="E22" s="15"/>
      <c r="F22" s="60"/>
      <c r="G22" s="63">
        <f t="shared" si="1"/>
        <v>0</v>
      </c>
      <c r="H22" s="69"/>
      <c r="I22" s="13">
        <f t="shared" si="2"/>
        <v>0</v>
      </c>
      <c r="J22" s="174"/>
      <c r="K22" s="168"/>
      <c r="L22" s="179"/>
      <c r="M22" s="169">
        <f t="shared" si="0"/>
        <v>0</v>
      </c>
      <c r="N22" s="180"/>
      <c r="O22" s="166">
        <f t="shared" ref="O22:O23" si="9">M22+N22</f>
        <v>0</v>
      </c>
      <c r="P22" s="17"/>
      <c r="Q22" s="15"/>
      <c r="R22" s="60"/>
      <c r="S22" s="63">
        <f t="shared" si="4"/>
        <v>0</v>
      </c>
      <c r="T22" s="69"/>
      <c r="U22" s="13">
        <f t="shared" ref="U22:U23" si="10">S22+T22</f>
        <v>0</v>
      </c>
      <c r="V22" s="17"/>
      <c r="W22" s="15"/>
      <c r="X22" s="60"/>
      <c r="Y22" s="63">
        <f t="shared" si="6"/>
        <v>0</v>
      </c>
      <c r="Z22" s="69"/>
      <c r="AA22" s="13">
        <f t="shared" ref="AA22:AA23" si="11">Y22+Z22</f>
        <v>0</v>
      </c>
      <c r="AB22" s="142" t="e">
        <f t="shared" si="8"/>
        <v>#DIV/0!</v>
      </c>
      <c r="AC22" s="3"/>
      <c r="AD22" s="3"/>
    </row>
    <row r="23" spans="1:30" ht="15.75" thickBot="1" x14ac:dyDescent="0.3">
      <c r="A23" s="4"/>
      <c r="B23" s="129" t="s">
        <v>15</v>
      </c>
      <c r="C23" s="130" t="s">
        <v>6</v>
      </c>
      <c r="D23" s="20"/>
      <c r="E23" s="21"/>
      <c r="F23" s="61"/>
      <c r="G23" s="64">
        <f t="shared" si="1"/>
        <v>0</v>
      </c>
      <c r="H23" s="70"/>
      <c r="I23" s="22">
        <f t="shared" si="2"/>
        <v>0</v>
      </c>
      <c r="J23" s="181"/>
      <c r="K23" s="182"/>
      <c r="L23" s="183"/>
      <c r="M23" s="184">
        <f t="shared" si="0"/>
        <v>0</v>
      </c>
      <c r="N23" s="185"/>
      <c r="O23" s="186">
        <f t="shared" si="9"/>
        <v>0</v>
      </c>
      <c r="P23" s="20"/>
      <c r="Q23" s="21"/>
      <c r="R23" s="61"/>
      <c r="S23" s="64">
        <f t="shared" si="4"/>
        <v>0</v>
      </c>
      <c r="T23" s="70"/>
      <c r="U23" s="22">
        <f t="shared" si="10"/>
        <v>0</v>
      </c>
      <c r="V23" s="20"/>
      <c r="W23" s="21"/>
      <c r="X23" s="61"/>
      <c r="Y23" s="64">
        <f t="shared" si="6"/>
        <v>0</v>
      </c>
      <c r="Z23" s="70"/>
      <c r="AA23" s="22">
        <f t="shared" si="11"/>
        <v>0</v>
      </c>
      <c r="AB23" s="145" t="e">
        <f t="shared" si="8"/>
        <v>#DIV/0!</v>
      </c>
      <c r="AC23" s="3"/>
      <c r="AD23" s="3"/>
    </row>
    <row r="24" spans="1:30" ht="15.75" thickBot="1" x14ac:dyDescent="0.3">
      <c r="A24" s="4"/>
      <c r="B24" s="23" t="s">
        <v>17</v>
      </c>
      <c r="C24" s="24" t="s">
        <v>8</v>
      </c>
      <c r="D24" s="25">
        <f>SUM(D15:D21)</f>
        <v>898.09999999999991</v>
      </c>
      <c r="E24" s="26">
        <f>SUM(E15:E21)</f>
        <v>11522.57</v>
      </c>
      <c r="F24" s="26">
        <f>SUM(F15:F21)</f>
        <v>3208.37</v>
      </c>
      <c r="G24" s="27">
        <f>SUM(D24:F24)</f>
        <v>15629.04</v>
      </c>
      <c r="H24" s="28">
        <f>SUM(H15:H21)</f>
        <v>240.99</v>
      </c>
      <c r="I24" s="28">
        <f>SUM(I15:I21)</f>
        <v>15870.03</v>
      </c>
      <c r="J24" s="187">
        <f>SUM(J15:J21)</f>
        <v>1993</v>
      </c>
      <c r="K24" s="188">
        <f>SUM(K15:K21)</f>
        <v>10349.6</v>
      </c>
      <c r="L24" s="188">
        <f>SUM(L15:L21)</f>
        <v>2947</v>
      </c>
      <c r="M24" s="189">
        <f>SUM(J24:L24)</f>
        <v>15289.6</v>
      </c>
      <c r="N24" s="190">
        <f>SUM(N15:N21)</f>
        <v>350</v>
      </c>
      <c r="O24" s="190">
        <f>SUM(O15:O21)</f>
        <v>15639.6</v>
      </c>
      <c r="P24" s="25">
        <f>SUM(P15:P21)</f>
        <v>1088.2</v>
      </c>
      <c r="Q24" s="26">
        <f>SUM(Q15:Q21)</f>
        <v>6432.0420000000004</v>
      </c>
      <c r="R24" s="26">
        <f>SUM(R15:R21)</f>
        <v>2372.9519999999998</v>
      </c>
      <c r="S24" s="27">
        <f>SUM(P24:R24)</f>
        <v>9893.1939999999995</v>
      </c>
      <c r="T24" s="28">
        <f>SUM(T15:T21)</f>
        <v>114.438</v>
      </c>
      <c r="U24" s="28">
        <f>SUM(U15:U21)</f>
        <v>10007.632000000001</v>
      </c>
      <c r="V24" s="25">
        <f>SUM(V15:V21)</f>
        <v>1947</v>
      </c>
      <c r="W24" s="26">
        <f>SUM(W15:W21)</f>
        <v>11212.308000000001</v>
      </c>
      <c r="X24" s="26">
        <f>SUM(X15:X21)</f>
        <v>2947</v>
      </c>
      <c r="Y24" s="27">
        <f>SUM(V24:X24)</f>
        <v>16106.308000000001</v>
      </c>
      <c r="Z24" s="28">
        <f>SUM(Z15:Z21)</f>
        <v>350</v>
      </c>
      <c r="AA24" s="28">
        <f>SUM(AA15:AA21)</f>
        <v>16456.308000000001</v>
      </c>
      <c r="AB24" s="146">
        <f t="shared" si="8"/>
        <v>1.0522205171487762</v>
      </c>
      <c r="AC24" s="3"/>
      <c r="AD24" s="3"/>
    </row>
    <row r="25" spans="1:30" ht="15.75" customHeight="1" thickBot="1" x14ac:dyDescent="0.3">
      <c r="A25" s="4"/>
      <c r="B25" s="29"/>
      <c r="C25" s="30"/>
      <c r="D25" s="239" t="s">
        <v>68</v>
      </c>
      <c r="E25" s="240"/>
      <c r="F25" s="240"/>
      <c r="G25" s="241"/>
      <c r="H25" s="241"/>
      <c r="I25" s="242"/>
      <c r="J25" s="263" t="s">
        <v>68</v>
      </c>
      <c r="K25" s="264"/>
      <c r="L25" s="264"/>
      <c r="M25" s="265"/>
      <c r="N25" s="265"/>
      <c r="O25" s="266"/>
      <c r="P25" s="239" t="s">
        <v>68</v>
      </c>
      <c r="Q25" s="240"/>
      <c r="R25" s="240"/>
      <c r="S25" s="241"/>
      <c r="T25" s="241"/>
      <c r="U25" s="242"/>
      <c r="V25" s="239" t="s">
        <v>68</v>
      </c>
      <c r="W25" s="240"/>
      <c r="X25" s="240"/>
      <c r="Y25" s="241"/>
      <c r="Z25" s="241"/>
      <c r="AA25" s="242"/>
      <c r="AB25" s="212" t="s">
        <v>104</v>
      </c>
      <c r="AC25" s="3"/>
      <c r="AD25" s="3"/>
    </row>
    <row r="26" spans="1:30" ht="15.75" thickBot="1" x14ac:dyDescent="0.3">
      <c r="A26" s="4"/>
      <c r="B26" s="261" t="s">
        <v>37</v>
      </c>
      <c r="C26" s="256" t="s">
        <v>38</v>
      </c>
      <c r="D26" s="215" t="s">
        <v>69</v>
      </c>
      <c r="E26" s="216"/>
      <c r="F26" s="216"/>
      <c r="G26" s="232" t="s">
        <v>64</v>
      </c>
      <c r="H26" s="234" t="s">
        <v>67</v>
      </c>
      <c r="I26" s="217" t="s">
        <v>68</v>
      </c>
      <c r="J26" s="267" t="s">
        <v>69</v>
      </c>
      <c r="K26" s="268"/>
      <c r="L26" s="268"/>
      <c r="M26" s="269" t="s">
        <v>64</v>
      </c>
      <c r="N26" s="271" t="s">
        <v>67</v>
      </c>
      <c r="O26" s="273" t="s">
        <v>68</v>
      </c>
      <c r="P26" s="215" t="s">
        <v>69</v>
      </c>
      <c r="Q26" s="216"/>
      <c r="R26" s="216"/>
      <c r="S26" s="232" t="s">
        <v>64</v>
      </c>
      <c r="T26" s="234" t="s">
        <v>67</v>
      </c>
      <c r="U26" s="217" t="s">
        <v>68</v>
      </c>
      <c r="V26" s="215" t="s">
        <v>69</v>
      </c>
      <c r="W26" s="216"/>
      <c r="X26" s="216"/>
      <c r="Y26" s="232" t="s">
        <v>64</v>
      </c>
      <c r="Z26" s="234" t="s">
        <v>67</v>
      </c>
      <c r="AA26" s="217" t="s">
        <v>68</v>
      </c>
      <c r="AB26" s="213"/>
      <c r="AC26" s="3"/>
      <c r="AD26" s="3"/>
    </row>
    <row r="27" spans="1:30" ht="15.75" thickBot="1" x14ac:dyDescent="0.3">
      <c r="A27" s="4"/>
      <c r="B27" s="262"/>
      <c r="C27" s="257"/>
      <c r="D27" s="31" t="s">
        <v>54</v>
      </c>
      <c r="E27" s="32" t="s">
        <v>55</v>
      </c>
      <c r="F27" s="33" t="s">
        <v>56</v>
      </c>
      <c r="G27" s="233"/>
      <c r="H27" s="235"/>
      <c r="I27" s="218"/>
      <c r="J27" s="191" t="s">
        <v>54</v>
      </c>
      <c r="K27" s="192" t="s">
        <v>55</v>
      </c>
      <c r="L27" s="193" t="s">
        <v>56</v>
      </c>
      <c r="M27" s="270"/>
      <c r="N27" s="272"/>
      <c r="O27" s="274"/>
      <c r="P27" s="31" t="s">
        <v>54</v>
      </c>
      <c r="Q27" s="32" t="s">
        <v>55</v>
      </c>
      <c r="R27" s="33" t="s">
        <v>56</v>
      </c>
      <c r="S27" s="233"/>
      <c r="T27" s="235"/>
      <c r="U27" s="218"/>
      <c r="V27" s="31" t="s">
        <v>54</v>
      </c>
      <c r="W27" s="32" t="s">
        <v>55</v>
      </c>
      <c r="X27" s="33" t="s">
        <v>56</v>
      </c>
      <c r="Y27" s="233"/>
      <c r="Z27" s="235"/>
      <c r="AA27" s="218"/>
      <c r="AB27" s="214"/>
      <c r="AC27" s="3"/>
      <c r="AD27" s="3"/>
    </row>
    <row r="28" spans="1:30" x14ac:dyDescent="0.25">
      <c r="A28" s="4"/>
      <c r="B28" s="34" t="s">
        <v>19</v>
      </c>
      <c r="C28" s="35" t="s">
        <v>10</v>
      </c>
      <c r="D28" s="71"/>
      <c r="E28" s="71"/>
      <c r="F28" s="71">
        <v>445.04300000000001</v>
      </c>
      <c r="G28" s="72">
        <f>SUM(D28:F28)</f>
        <v>445.04300000000001</v>
      </c>
      <c r="H28" s="72">
        <v>160.95599999999999</v>
      </c>
      <c r="I28" s="36">
        <f>G28+H28</f>
        <v>605.99900000000002</v>
      </c>
      <c r="J28" s="202"/>
      <c r="K28" s="203"/>
      <c r="L28" s="203">
        <v>500</v>
      </c>
      <c r="M28" s="194">
        <f>SUM(J28:L28)</f>
        <v>500</v>
      </c>
      <c r="N28" s="194">
        <v>300</v>
      </c>
      <c r="O28" s="195">
        <f>M28+N28</f>
        <v>800</v>
      </c>
      <c r="P28" s="80"/>
      <c r="Q28" s="71">
        <v>134.37</v>
      </c>
      <c r="R28" s="71">
        <v>36.299999999999997</v>
      </c>
      <c r="S28" s="72">
        <f>SUM(P28:R28)</f>
        <v>170.67000000000002</v>
      </c>
      <c r="T28" s="72"/>
      <c r="U28" s="36">
        <f>S28+T28</f>
        <v>170.67000000000002</v>
      </c>
      <c r="V28" s="80"/>
      <c r="W28" s="71"/>
      <c r="X28" s="71">
        <v>500</v>
      </c>
      <c r="Y28" s="72">
        <f>SUM(V28:X28)</f>
        <v>500</v>
      </c>
      <c r="Z28" s="72">
        <v>300</v>
      </c>
      <c r="AA28" s="36">
        <f>Y28+Z28</f>
        <v>800</v>
      </c>
      <c r="AB28" s="142">
        <f t="shared" ref="AB28:AB41" si="12">(AA28/O28)</f>
        <v>1</v>
      </c>
      <c r="AC28" s="3"/>
      <c r="AD28" s="3"/>
    </row>
    <row r="29" spans="1:30" x14ac:dyDescent="0.25">
      <c r="A29" s="4"/>
      <c r="B29" s="14" t="s">
        <v>20</v>
      </c>
      <c r="C29" s="37" t="s">
        <v>12</v>
      </c>
      <c r="D29" s="157">
        <v>26.6</v>
      </c>
      <c r="E29" s="73">
        <f>39.798+28.798+287.945+66.035</f>
        <v>422.57600000000002</v>
      </c>
      <c r="F29" s="73">
        <v>552.45000000000005</v>
      </c>
      <c r="G29" s="74">
        <f t="shared" ref="G29:G38" si="13">SUM(D29:F29)</f>
        <v>1001.6260000000001</v>
      </c>
      <c r="H29" s="75"/>
      <c r="I29" s="13">
        <f t="shared" ref="I29:I38" si="14">G29+H29</f>
        <v>1001.6260000000001</v>
      </c>
      <c r="J29" s="204">
        <v>34</v>
      </c>
      <c r="K29" s="205"/>
      <c r="L29" s="205">
        <v>500</v>
      </c>
      <c r="M29" s="196">
        <f t="shared" ref="M29:M38" si="15">SUM(J29:L29)</f>
        <v>534</v>
      </c>
      <c r="N29" s="197"/>
      <c r="O29" s="166">
        <f t="shared" ref="O29:O38" si="16">M29+N29</f>
        <v>534</v>
      </c>
      <c r="P29" s="81">
        <v>12</v>
      </c>
      <c r="Q29" s="73">
        <v>46.463000000000001</v>
      </c>
      <c r="R29" s="73">
        <v>265.45</v>
      </c>
      <c r="S29" s="74">
        <f t="shared" ref="S29:S38" si="17">SUM(P29:R29)</f>
        <v>323.91300000000001</v>
      </c>
      <c r="T29" s="75"/>
      <c r="U29" s="13">
        <f t="shared" ref="U29:U38" si="18">S29+T29</f>
        <v>323.91300000000001</v>
      </c>
      <c r="V29" s="81"/>
      <c r="W29" s="73">
        <v>50</v>
      </c>
      <c r="X29" s="73">
        <v>500</v>
      </c>
      <c r="Y29" s="74">
        <f t="shared" ref="Y29:Y38" si="19">SUM(V29:X29)</f>
        <v>550</v>
      </c>
      <c r="Z29" s="75"/>
      <c r="AA29" s="13">
        <f t="shared" ref="AA29:AA38" si="20">Y29+Z29</f>
        <v>550</v>
      </c>
      <c r="AB29" s="142">
        <f t="shared" si="12"/>
        <v>1.0299625468164795</v>
      </c>
      <c r="AC29" s="3"/>
      <c r="AD29" s="3"/>
    </row>
    <row r="30" spans="1:30" x14ac:dyDescent="0.25">
      <c r="A30" s="4"/>
      <c r="B30" s="14" t="s">
        <v>22</v>
      </c>
      <c r="C30" s="38" t="s">
        <v>14</v>
      </c>
      <c r="D30" s="76">
        <v>301.3</v>
      </c>
      <c r="E30" s="76"/>
      <c r="F30" s="76">
        <v>422.82</v>
      </c>
      <c r="G30" s="74">
        <f t="shared" si="13"/>
        <v>724.12</v>
      </c>
      <c r="H30" s="74">
        <v>69.400000000000006</v>
      </c>
      <c r="I30" s="13">
        <f t="shared" si="14"/>
        <v>793.52</v>
      </c>
      <c r="J30" s="206">
        <v>1100</v>
      </c>
      <c r="K30" s="207"/>
      <c r="L30" s="208">
        <v>250</v>
      </c>
      <c r="M30" s="196">
        <f t="shared" si="15"/>
        <v>1350</v>
      </c>
      <c r="N30" s="196">
        <v>50</v>
      </c>
      <c r="O30" s="166">
        <f t="shared" si="16"/>
        <v>1400</v>
      </c>
      <c r="P30" s="82">
        <v>573.70000000000005</v>
      </c>
      <c r="Q30" s="76"/>
      <c r="R30" s="76"/>
      <c r="S30" s="74">
        <f t="shared" si="17"/>
        <v>573.70000000000005</v>
      </c>
      <c r="T30" s="74">
        <v>8.3179999999999996</v>
      </c>
      <c r="U30" s="13">
        <f t="shared" si="18"/>
        <v>582.01800000000003</v>
      </c>
      <c r="V30" s="82">
        <v>1100</v>
      </c>
      <c r="W30" s="76"/>
      <c r="X30" s="76">
        <v>250</v>
      </c>
      <c r="Y30" s="74">
        <f t="shared" si="19"/>
        <v>1350</v>
      </c>
      <c r="Z30" s="74">
        <v>50</v>
      </c>
      <c r="AA30" s="13">
        <f t="shared" si="20"/>
        <v>1400</v>
      </c>
      <c r="AB30" s="142">
        <f t="shared" si="12"/>
        <v>1</v>
      </c>
      <c r="AC30" s="3"/>
      <c r="AD30" s="3"/>
    </row>
    <row r="31" spans="1:30" x14ac:dyDescent="0.25">
      <c r="A31" s="4"/>
      <c r="B31" s="14" t="s">
        <v>24</v>
      </c>
      <c r="C31" s="38" t="s">
        <v>16</v>
      </c>
      <c r="D31" s="76">
        <v>215.9</v>
      </c>
      <c r="E31" s="76">
        <f>218.272+22.832</f>
        <v>241.10399999999998</v>
      </c>
      <c r="F31" s="76">
        <v>777.1</v>
      </c>
      <c r="G31" s="74">
        <f t="shared" si="13"/>
        <v>1234.104</v>
      </c>
      <c r="H31" s="74"/>
      <c r="I31" s="13">
        <f t="shared" si="14"/>
        <v>1234.104</v>
      </c>
      <c r="J31" s="206">
        <v>504.7</v>
      </c>
      <c r="K31" s="208"/>
      <c r="L31" s="208">
        <v>350</v>
      </c>
      <c r="M31" s="196">
        <f t="shared" si="15"/>
        <v>854.7</v>
      </c>
      <c r="N31" s="196"/>
      <c r="O31" s="166">
        <f t="shared" si="16"/>
        <v>854.7</v>
      </c>
      <c r="P31" s="82">
        <v>557.9</v>
      </c>
      <c r="Q31" s="76">
        <f>24.687+129.981</f>
        <v>154.66800000000001</v>
      </c>
      <c r="R31" s="76">
        <v>166.42599999999999</v>
      </c>
      <c r="S31" s="74">
        <f t="shared" si="17"/>
        <v>878.99399999999991</v>
      </c>
      <c r="T31" s="74"/>
      <c r="U31" s="13">
        <f t="shared" si="18"/>
        <v>878.99399999999991</v>
      </c>
      <c r="V31" s="82">
        <v>504.7</v>
      </c>
      <c r="W31" s="76">
        <v>25</v>
      </c>
      <c r="X31" s="76">
        <v>350</v>
      </c>
      <c r="Y31" s="74">
        <f t="shared" si="19"/>
        <v>879.7</v>
      </c>
      <c r="Z31" s="74"/>
      <c r="AA31" s="13">
        <f t="shared" si="20"/>
        <v>879.7</v>
      </c>
      <c r="AB31" s="142">
        <f t="shared" si="12"/>
        <v>1.0292500292500293</v>
      </c>
      <c r="AC31" s="3"/>
      <c r="AD31" s="3"/>
    </row>
    <row r="32" spans="1:30" x14ac:dyDescent="0.25">
      <c r="A32" s="4"/>
      <c r="B32" s="14" t="s">
        <v>26</v>
      </c>
      <c r="C32" s="38" t="s">
        <v>18</v>
      </c>
      <c r="D32" s="77">
        <v>112</v>
      </c>
      <c r="E32" s="76">
        <f>SUM(E33:E34)</f>
        <v>7930.1530000000002</v>
      </c>
      <c r="F32" s="76">
        <f>SUM(F33:F34)</f>
        <v>161.34299999999999</v>
      </c>
      <c r="G32" s="74">
        <f t="shared" si="13"/>
        <v>8203.496000000001</v>
      </c>
      <c r="H32" s="74"/>
      <c r="I32" s="13">
        <f t="shared" si="14"/>
        <v>8203.496000000001</v>
      </c>
      <c r="J32" s="206">
        <v>112</v>
      </c>
      <c r="K32" s="208">
        <v>7616.9</v>
      </c>
      <c r="L32" s="208">
        <v>250</v>
      </c>
      <c r="M32" s="196">
        <f t="shared" si="15"/>
        <v>7978.9</v>
      </c>
      <c r="N32" s="196"/>
      <c r="O32" s="166">
        <f t="shared" si="16"/>
        <v>7978.9</v>
      </c>
      <c r="P32" s="83">
        <v>101</v>
      </c>
      <c r="Q32" s="76">
        <v>4146.49</v>
      </c>
      <c r="R32" s="76">
        <f>SUM(R33:R34)</f>
        <v>6</v>
      </c>
      <c r="S32" s="74">
        <f t="shared" si="17"/>
        <v>4253.49</v>
      </c>
      <c r="T32" s="74"/>
      <c r="U32" s="13">
        <f t="shared" si="18"/>
        <v>4253.49</v>
      </c>
      <c r="V32" s="83">
        <v>101</v>
      </c>
      <c r="W32" s="76">
        <f>SUM(W33:W34)</f>
        <v>8267.4959999999992</v>
      </c>
      <c r="X32" s="76">
        <v>250</v>
      </c>
      <c r="Y32" s="74">
        <f t="shared" si="19"/>
        <v>8618.4959999999992</v>
      </c>
      <c r="Z32" s="74"/>
      <c r="AA32" s="13">
        <f t="shared" si="20"/>
        <v>8618.4959999999992</v>
      </c>
      <c r="AB32" s="142">
        <f t="shared" si="12"/>
        <v>1.0801609244382058</v>
      </c>
      <c r="AC32" s="3"/>
      <c r="AD32" s="3"/>
    </row>
    <row r="33" spans="1:30" x14ac:dyDescent="0.25">
      <c r="A33" s="4"/>
      <c r="B33" s="14" t="s">
        <v>28</v>
      </c>
      <c r="C33" s="39" t="s">
        <v>42</v>
      </c>
      <c r="D33" s="77">
        <v>100</v>
      </c>
      <c r="E33" s="76">
        <f>7092.453+29.23</f>
        <v>7121.683</v>
      </c>
      <c r="F33" s="76">
        <v>122.72</v>
      </c>
      <c r="G33" s="74">
        <f t="shared" si="13"/>
        <v>7344.4030000000002</v>
      </c>
      <c r="H33" s="74"/>
      <c r="I33" s="13">
        <f t="shared" si="14"/>
        <v>7344.4030000000002</v>
      </c>
      <c r="J33" s="206">
        <v>100</v>
      </c>
      <c r="K33" s="208">
        <v>7166.9</v>
      </c>
      <c r="L33" s="208">
        <v>150</v>
      </c>
      <c r="M33" s="196">
        <f t="shared" si="15"/>
        <v>7416.9</v>
      </c>
      <c r="N33" s="196"/>
      <c r="O33" s="166">
        <f t="shared" si="16"/>
        <v>7416.9</v>
      </c>
      <c r="P33" s="83">
        <v>101</v>
      </c>
      <c r="Q33" s="76">
        <v>3775.9940000000001</v>
      </c>
      <c r="R33" s="76"/>
      <c r="S33" s="74">
        <f t="shared" si="17"/>
        <v>3876.9940000000001</v>
      </c>
      <c r="T33" s="74"/>
      <c r="U33" s="13">
        <f t="shared" si="18"/>
        <v>3876.9940000000001</v>
      </c>
      <c r="V33" s="83">
        <v>101</v>
      </c>
      <c r="W33" s="76">
        <v>7767.4960000000001</v>
      </c>
      <c r="X33" s="76">
        <v>150</v>
      </c>
      <c r="Y33" s="74">
        <f t="shared" si="19"/>
        <v>8018.4960000000001</v>
      </c>
      <c r="Z33" s="74"/>
      <c r="AA33" s="13">
        <f t="shared" si="20"/>
        <v>8018.4960000000001</v>
      </c>
      <c r="AB33" s="142">
        <f t="shared" si="12"/>
        <v>1.081111515592768</v>
      </c>
      <c r="AC33" s="3"/>
      <c r="AD33" s="3"/>
    </row>
    <row r="34" spans="1:30" x14ac:dyDescent="0.25">
      <c r="A34" s="4"/>
      <c r="B34" s="14" t="s">
        <v>30</v>
      </c>
      <c r="C34" s="40" t="s">
        <v>21</v>
      </c>
      <c r="D34" s="77">
        <v>12</v>
      </c>
      <c r="E34" s="76">
        <f>46.42+550+212.05</f>
        <v>808.47</v>
      </c>
      <c r="F34" s="76">
        <f>18.425+20.598-0.4</f>
        <v>38.622999999999998</v>
      </c>
      <c r="G34" s="74">
        <f t="shared" si="13"/>
        <v>859.09300000000007</v>
      </c>
      <c r="H34" s="74"/>
      <c r="I34" s="13">
        <f t="shared" si="14"/>
        <v>859.09300000000007</v>
      </c>
      <c r="J34" s="206">
        <v>12</v>
      </c>
      <c r="K34" s="208">
        <v>450</v>
      </c>
      <c r="L34" s="208">
        <v>100</v>
      </c>
      <c r="M34" s="196">
        <f>SUM(J34:L34)</f>
        <v>562</v>
      </c>
      <c r="N34" s="196"/>
      <c r="O34" s="166">
        <f t="shared" si="16"/>
        <v>562</v>
      </c>
      <c r="P34" s="83"/>
      <c r="Q34" s="76">
        <v>370.49599999999998</v>
      </c>
      <c r="R34" s="76">
        <v>6</v>
      </c>
      <c r="S34" s="74">
        <f t="shared" si="17"/>
        <v>376.49599999999998</v>
      </c>
      <c r="T34" s="74"/>
      <c r="U34" s="13">
        <f t="shared" si="18"/>
        <v>376.49599999999998</v>
      </c>
      <c r="V34" s="83"/>
      <c r="W34" s="76">
        <f>450+50</f>
        <v>500</v>
      </c>
      <c r="X34" s="76">
        <v>100</v>
      </c>
      <c r="Y34" s="74">
        <f t="shared" si="19"/>
        <v>600</v>
      </c>
      <c r="Z34" s="74"/>
      <c r="AA34" s="13">
        <f t="shared" si="20"/>
        <v>600</v>
      </c>
      <c r="AB34" s="142">
        <f t="shared" si="12"/>
        <v>1.0676156583629892</v>
      </c>
      <c r="AC34" s="3"/>
      <c r="AD34" s="3"/>
    </row>
    <row r="35" spans="1:30" x14ac:dyDescent="0.25">
      <c r="A35" s="4"/>
      <c r="B35" s="14" t="s">
        <v>32</v>
      </c>
      <c r="C35" s="38" t="s">
        <v>23</v>
      </c>
      <c r="D35" s="77">
        <v>35</v>
      </c>
      <c r="E35" s="76">
        <f>2409.63+21.634+68.9</f>
        <v>2500.1640000000002</v>
      </c>
      <c r="F35" s="76">
        <f>41.48+2.2</f>
        <v>43.68</v>
      </c>
      <c r="G35" s="74">
        <f t="shared" si="13"/>
        <v>2578.8440000000001</v>
      </c>
      <c r="H35" s="74"/>
      <c r="I35" s="13">
        <f t="shared" si="14"/>
        <v>2578.8440000000001</v>
      </c>
      <c r="J35" s="206">
        <v>37</v>
      </c>
      <c r="K35" s="208">
        <v>2560</v>
      </c>
      <c r="L35" s="208">
        <v>54</v>
      </c>
      <c r="M35" s="196">
        <f t="shared" si="15"/>
        <v>2651</v>
      </c>
      <c r="N35" s="196"/>
      <c r="O35" s="166">
        <f t="shared" si="16"/>
        <v>2651</v>
      </c>
      <c r="P35" s="83">
        <v>34.130000000000003</v>
      </c>
      <c r="Q35" s="76">
        <f>1276.694+8.829</f>
        <v>1285.5229999999999</v>
      </c>
      <c r="R35" s="76"/>
      <c r="S35" s="74">
        <f t="shared" si="17"/>
        <v>1319.653</v>
      </c>
      <c r="T35" s="74"/>
      <c r="U35" s="13">
        <f t="shared" si="18"/>
        <v>1319.653</v>
      </c>
      <c r="V35" s="83">
        <v>35</v>
      </c>
      <c r="W35" s="76">
        <v>2777.5140000000001</v>
      </c>
      <c r="X35" s="76">
        <v>54</v>
      </c>
      <c r="Y35" s="74">
        <f t="shared" si="19"/>
        <v>2866.5140000000001</v>
      </c>
      <c r="Z35" s="74"/>
      <c r="AA35" s="13">
        <f t="shared" si="20"/>
        <v>2866.5140000000001</v>
      </c>
      <c r="AB35" s="142">
        <f t="shared" si="12"/>
        <v>1.0812953602414184</v>
      </c>
      <c r="AC35" s="3"/>
      <c r="AD35" s="3"/>
    </row>
    <row r="36" spans="1:30" x14ac:dyDescent="0.25">
      <c r="A36" s="4"/>
      <c r="B36" s="14" t="s">
        <v>33</v>
      </c>
      <c r="C36" s="38" t="s">
        <v>25</v>
      </c>
      <c r="D36" s="76"/>
      <c r="E36" s="76"/>
      <c r="F36" s="76"/>
      <c r="G36" s="74">
        <f t="shared" si="13"/>
        <v>0</v>
      </c>
      <c r="H36" s="74"/>
      <c r="I36" s="13">
        <f t="shared" si="14"/>
        <v>0</v>
      </c>
      <c r="J36" s="206"/>
      <c r="K36" s="208"/>
      <c r="L36" s="208">
        <v>10</v>
      </c>
      <c r="M36" s="196">
        <f t="shared" si="15"/>
        <v>10</v>
      </c>
      <c r="N36" s="196"/>
      <c r="O36" s="166">
        <f t="shared" si="16"/>
        <v>10</v>
      </c>
      <c r="P36" s="82"/>
      <c r="Q36" s="76"/>
      <c r="R36" s="76"/>
      <c r="S36" s="74">
        <f t="shared" si="17"/>
        <v>0</v>
      </c>
      <c r="T36" s="74"/>
      <c r="U36" s="13">
        <f t="shared" si="18"/>
        <v>0</v>
      </c>
      <c r="V36" s="82"/>
      <c r="W36" s="76"/>
      <c r="X36" s="76">
        <v>10</v>
      </c>
      <c r="Y36" s="74">
        <f t="shared" si="19"/>
        <v>10</v>
      </c>
      <c r="Z36" s="74"/>
      <c r="AA36" s="13">
        <f t="shared" si="20"/>
        <v>10</v>
      </c>
      <c r="AB36" s="142">
        <f t="shared" si="12"/>
        <v>1</v>
      </c>
      <c r="AC36" s="3"/>
      <c r="AD36" s="3"/>
    </row>
    <row r="37" spans="1:30" x14ac:dyDescent="0.25">
      <c r="A37" s="4"/>
      <c r="B37" s="14" t="s">
        <v>34</v>
      </c>
      <c r="C37" s="38" t="s">
        <v>27</v>
      </c>
      <c r="D37" s="76">
        <v>205.33199999999999</v>
      </c>
      <c r="E37" s="76"/>
      <c r="F37" s="76">
        <v>439.339</v>
      </c>
      <c r="G37" s="74">
        <f t="shared" si="13"/>
        <v>644.67100000000005</v>
      </c>
      <c r="H37" s="74"/>
      <c r="I37" s="13">
        <f t="shared" si="14"/>
        <v>644.67100000000005</v>
      </c>
      <c r="J37" s="206">
        <v>205.3</v>
      </c>
      <c r="K37" s="208"/>
      <c r="L37" s="208">
        <v>437.6</v>
      </c>
      <c r="M37" s="196">
        <f t="shared" si="15"/>
        <v>642.90000000000009</v>
      </c>
      <c r="N37" s="196"/>
      <c r="O37" s="166">
        <f t="shared" si="16"/>
        <v>642.90000000000009</v>
      </c>
      <c r="P37" s="82">
        <v>102.666</v>
      </c>
      <c r="Q37" s="76"/>
      <c r="R37" s="76">
        <v>226.3</v>
      </c>
      <c r="S37" s="74">
        <f t="shared" si="17"/>
        <v>328.96600000000001</v>
      </c>
      <c r="T37" s="74"/>
      <c r="U37" s="13">
        <f t="shared" si="18"/>
        <v>328.96600000000001</v>
      </c>
      <c r="V37" s="82">
        <v>205.3</v>
      </c>
      <c r="W37" s="76"/>
      <c r="X37" s="76">
        <v>425.6</v>
      </c>
      <c r="Y37" s="74">
        <f t="shared" si="19"/>
        <v>630.90000000000009</v>
      </c>
      <c r="Z37" s="74"/>
      <c r="AA37" s="13">
        <f t="shared" si="20"/>
        <v>630.90000000000009</v>
      </c>
      <c r="AB37" s="142">
        <f t="shared" si="12"/>
        <v>0.98133457769482035</v>
      </c>
      <c r="AC37" s="3"/>
      <c r="AD37" s="3"/>
    </row>
    <row r="38" spans="1:30" ht="15.75" thickBot="1" x14ac:dyDescent="0.3">
      <c r="A38" s="4"/>
      <c r="B38" s="19" t="s">
        <v>35</v>
      </c>
      <c r="C38" s="102" t="s">
        <v>29</v>
      </c>
      <c r="D38" s="158">
        <v>2</v>
      </c>
      <c r="E38" s="158">
        <f>7.14+126.16+0.45+172.149+121.835+0.882</f>
        <v>428.61599999999999</v>
      </c>
      <c r="F38" s="78">
        <v>134.88</v>
      </c>
      <c r="G38" s="74">
        <f t="shared" si="13"/>
        <v>565.49599999999998</v>
      </c>
      <c r="H38" s="79"/>
      <c r="I38" s="22">
        <f t="shared" si="14"/>
        <v>565.49599999999998</v>
      </c>
      <c r="J38" s="209"/>
      <c r="K38" s="210">
        <v>172.7</v>
      </c>
      <c r="L38" s="210">
        <v>595.4</v>
      </c>
      <c r="M38" s="198">
        <f t="shared" si="15"/>
        <v>768.09999999999991</v>
      </c>
      <c r="N38" s="198"/>
      <c r="O38" s="186">
        <f t="shared" si="16"/>
        <v>768.09999999999991</v>
      </c>
      <c r="P38" s="84">
        <v>1.01</v>
      </c>
      <c r="Q38" s="78">
        <v>479.44</v>
      </c>
      <c r="R38" s="78">
        <v>123.89</v>
      </c>
      <c r="S38" s="79">
        <f t="shared" si="17"/>
        <v>604.34</v>
      </c>
      <c r="T38" s="79"/>
      <c r="U38" s="22">
        <f t="shared" si="18"/>
        <v>604.34</v>
      </c>
      <c r="V38" s="84">
        <v>1</v>
      </c>
      <c r="W38" s="78">
        <f>77.675+14.623</f>
        <v>92.298000000000002</v>
      </c>
      <c r="X38" s="78">
        <v>607.4</v>
      </c>
      <c r="Y38" s="79">
        <f t="shared" si="19"/>
        <v>700.69799999999998</v>
      </c>
      <c r="Z38" s="79"/>
      <c r="AA38" s="22">
        <f t="shared" si="20"/>
        <v>700.69799999999998</v>
      </c>
      <c r="AB38" s="145">
        <f t="shared" si="12"/>
        <v>0.91224840515557881</v>
      </c>
      <c r="AC38" s="3"/>
      <c r="AD38" s="3"/>
    </row>
    <row r="39" spans="1:30" ht="15.75" thickBot="1" x14ac:dyDescent="0.3">
      <c r="A39" s="4"/>
      <c r="B39" s="23" t="s">
        <v>48</v>
      </c>
      <c r="C39" s="103" t="s">
        <v>31</v>
      </c>
      <c r="D39" s="41">
        <f>SUM(D35:D38)+SUM(D28:D32)</f>
        <v>898.13200000000006</v>
      </c>
      <c r="E39" s="41">
        <f>SUM(E35:E38)+SUM(E28:E32)</f>
        <v>11522.613000000001</v>
      </c>
      <c r="F39" s="41">
        <f>SUM(F35:F38)+SUM(F28:F32)</f>
        <v>2976.6549999999997</v>
      </c>
      <c r="G39" s="141">
        <f>SUM(D39:F39)</f>
        <v>15397.400000000001</v>
      </c>
      <c r="H39" s="42">
        <f>SUM(H28:H32)+SUM(H35:H38)</f>
        <v>230.35599999999999</v>
      </c>
      <c r="I39" s="43">
        <f>SUM(I35:I38)+SUM(I28:I32)</f>
        <v>15627.756000000001</v>
      </c>
      <c r="J39" s="211">
        <f>SUM(J35:J38)+SUM(J28:J32)</f>
        <v>1993</v>
      </c>
      <c r="K39" s="211">
        <f>SUM(K35:K38)+SUM(K28:K32)</f>
        <v>10349.599999999999</v>
      </c>
      <c r="L39" s="211">
        <f>SUM(L35:L38)+SUM(L28:L32)</f>
        <v>2947</v>
      </c>
      <c r="M39" s="199">
        <f>SUM(J39:L39)</f>
        <v>15289.599999999999</v>
      </c>
      <c r="N39" s="200">
        <f>SUM(N28:N32)+SUM(N35:N38)</f>
        <v>350</v>
      </c>
      <c r="O39" s="201">
        <f>SUM(O35:O38)+SUM(O28:O32)</f>
        <v>15639.599999999999</v>
      </c>
      <c r="P39" s="41">
        <f>SUM(P35:P38)+SUM(P28:P32)</f>
        <v>1382.4059999999999</v>
      </c>
      <c r="Q39" s="41">
        <f>SUM(Q35:Q38)+SUM(Q28:Q32)</f>
        <v>6246.9539999999997</v>
      </c>
      <c r="R39" s="41">
        <f>SUM(R35:R38)+SUM(R28:R32)</f>
        <v>824.36599999999999</v>
      </c>
      <c r="S39" s="141">
        <f>SUM(P39:R39)</f>
        <v>8453.7259999999987</v>
      </c>
      <c r="T39" s="42">
        <f>SUM(T28:T32)+SUM(T35:T38)</f>
        <v>8.3179999999999996</v>
      </c>
      <c r="U39" s="43">
        <f>SUM(U35:U38)+SUM(U28:U32)</f>
        <v>8462.0439999999999</v>
      </c>
      <c r="V39" s="41">
        <f>SUM(V35:V38)+SUM(V28:V32)</f>
        <v>1947</v>
      </c>
      <c r="W39" s="41">
        <f>SUM(W35:W38)+SUM(W28:W32)</f>
        <v>11212.307999999999</v>
      </c>
      <c r="X39" s="41">
        <f>SUM(X35:X38)+SUM(X28:X32)</f>
        <v>2947</v>
      </c>
      <c r="Y39" s="141">
        <f>SUM(V39:X39)</f>
        <v>16106.307999999999</v>
      </c>
      <c r="Z39" s="42">
        <f>SUM(Z28:Z32)+SUM(Z35:Z38)</f>
        <v>350</v>
      </c>
      <c r="AA39" s="43">
        <f>SUM(AA35:AA38)+SUM(AA28:AA32)</f>
        <v>16456.308000000001</v>
      </c>
      <c r="AB39" s="147">
        <f t="shared" si="12"/>
        <v>1.0522205171487764</v>
      </c>
      <c r="AC39" s="3"/>
      <c r="AD39" s="3"/>
    </row>
    <row r="40" spans="1:30" ht="19.5" thickBot="1" x14ac:dyDescent="0.35">
      <c r="A40" s="4"/>
      <c r="B40" s="107" t="s">
        <v>49</v>
      </c>
      <c r="C40" s="108" t="s">
        <v>51</v>
      </c>
      <c r="D40" s="109">
        <f t="shared" ref="D40:O40" si="21">D24-D39</f>
        <v>-3.2000000000152795E-2</v>
      </c>
      <c r="E40" s="109">
        <f t="shared" si="21"/>
        <v>-4.3000000001484295E-2</v>
      </c>
      <c r="F40" s="109">
        <f t="shared" si="21"/>
        <v>231.71500000000015</v>
      </c>
      <c r="G40" s="118">
        <f t="shared" si="21"/>
        <v>231.63999999999942</v>
      </c>
      <c r="H40" s="118">
        <f t="shared" si="21"/>
        <v>10.634000000000015</v>
      </c>
      <c r="I40" s="119">
        <f t="shared" si="21"/>
        <v>242.27399999999943</v>
      </c>
      <c r="J40" s="109">
        <f t="shared" si="21"/>
        <v>0</v>
      </c>
      <c r="K40" s="109">
        <f t="shared" si="21"/>
        <v>0</v>
      </c>
      <c r="L40" s="109">
        <f t="shared" si="21"/>
        <v>0</v>
      </c>
      <c r="M40" s="159">
        <f t="shared" si="21"/>
        <v>0</v>
      </c>
      <c r="N40" s="159">
        <f t="shared" si="21"/>
        <v>0</v>
      </c>
      <c r="O40" s="160">
        <f t="shared" si="21"/>
        <v>0</v>
      </c>
      <c r="P40" s="109">
        <f t="shared" ref="P40:U40" si="22">P24-P39</f>
        <v>-294.2059999999999</v>
      </c>
      <c r="Q40" s="109">
        <f t="shared" si="22"/>
        <v>185.08800000000065</v>
      </c>
      <c r="R40" s="109">
        <f t="shared" si="22"/>
        <v>1548.5859999999998</v>
      </c>
      <c r="S40" s="118">
        <f t="shared" si="22"/>
        <v>1439.4680000000008</v>
      </c>
      <c r="T40" s="118">
        <f t="shared" si="22"/>
        <v>106.12</v>
      </c>
      <c r="U40" s="119">
        <f t="shared" si="22"/>
        <v>1545.5880000000016</v>
      </c>
      <c r="V40" s="109">
        <f t="shared" ref="V40:AA40" si="23">V24-V39</f>
        <v>0</v>
      </c>
      <c r="W40" s="109">
        <f t="shared" si="23"/>
        <v>0</v>
      </c>
      <c r="X40" s="109">
        <f t="shared" si="23"/>
        <v>0</v>
      </c>
      <c r="Y40" s="118">
        <f t="shared" si="23"/>
        <v>0</v>
      </c>
      <c r="Z40" s="118">
        <f t="shared" si="23"/>
        <v>0</v>
      </c>
      <c r="AA40" s="119">
        <f t="shared" si="23"/>
        <v>0</v>
      </c>
      <c r="AB40" s="148" t="e">
        <f t="shared" si="12"/>
        <v>#DIV/0!</v>
      </c>
      <c r="AC40" s="3"/>
      <c r="AD40" s="3"/>
    </row>
    <row r="41" spans="1:30" ht="15.75" thickBot="1" x14ac:dyDescent="0.3">
      <c r="A41" s="4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-472.62600000000054</v>
      </c>
      <c r="J41" s="112"/>
      <c r="K41" s="113"/>
      <c r="L41" s="113"/>
      <c r="M41" s="114"/>
      <c r="N41" s="117"/>
      <c r="O41" s="116">
        <f>O40-J16</f>
        <v>-1810</v>
      </c>
      <c r="P41" s="112"/>
      <c r="Q41" s="113"/>
      <c r="R41" s="113"/>
      <c r="S41" s="114"/>
      <c r="T41" s="117"/>
      <c r="U41" s="116">
        <f>U40-P16</f>
        <v>640.38800000000151</v>
      </c>
      <c r="V41" s="112"/>
      <c r="W41" s="113"/>
      <c r="X41" s="113"/>
      <c r="Y41" s="114"/>
      <c r="Z41" s="117"/>
      <c r="AA41" s="116">
        <f>AA40-V16</f>
        <v>-1810</v>
      </c>
      <c r="AB41" s="142">
        <f t="shared" si="12"/>
        <v>1</v>
      </c>
      <c r="AC41" s="3"/>
      <c r="AD41" s="3"/>
    </row>
    <row r="42" spans="1:30" s="122" customFormat="1" ht="8.25" customHeight="1" thickBot="1" x14ac:dyDescent="0.3">
      <c r="A42" s="88"/>
      <c r="B42" s="89"/>
      <c r="C42" s="47"/>
      <c r="D42" s="90"/>
      <c r="E42" s="48"/>
      <c r="F42" s="48"/>
      <c r="G42" s="88"/>
      <c r="H42" s="48"/>
      <c r="I42" s="48"/>
      <c r="J42" s="90"/>
      <c r="K42" s="48"/>
      <c r="L42" s="48"/>
      <c r="M42" s="88"/>
      <c r="N42" s="48"/>
      <c r="O42" s="48"/>
      <c r="P42" s="48"/>
      <c r="Q42" s="48"/>
      <c r="R42" s="48"/>
      <c r="S42" s="48"/>
      <c r="T42" s="48"/>
      <c r="U42" s="48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s="122" customFormat="1" ht="15.75" customHeight="1" thickBot="1" x14ac:dyDescent="0.3">
      <c r="A43" s="88"/>
      <c r="B43" s="92"/>
      <c r="C43" s="253" t="s">
        <v>83</v>
      </c>
      <c r="D43" s="106" t="s">
        <v>41</v>
      </c>
      <c r="E43" s="44" t="s">
        <v>84</v>
      </c>
      <c r="F43" s="45" t="s">
        <v>36</v>
      </c>
      <c r="G43" s="48"/>
      <c r="H43" s="48"/>
      <c r="I43" s="49"/>
      <c r="J43" s="106" t="s">
        <v>41</v>
      </c>
      <c r="K43" s="44" t="s">
        <v>84</v>
      </c>
      <c r="L43" s="45" t="s">
        <v>36</v>
      </c>
      <c r="M43" s="48"/>
      <c r="N43" s="48"/>
      <c r="O43" s="48"/>
      <c r="P43" s="106" t="s">
        <v>41</v>
      </c>
      <c r="Q43" s="44" t="s">
        <v>84</v>
      </c>
      <c r="R43" s="45" t="s">
        <v>36</v>
      </c>
      <c r="S43" s="91"/>
      <c r="T43" s="91"/>
      <c r="U43" s="91"/>
      <c r="V43" s="106" t="s">
        <v>41</v>
      </c>
      <c r="W43" s="44" t="s">
        <v>84</v>
      </c>
      <c r="X43" s="45" t="s">
        <v>36</v>
      </c>
      <c r="Y43" s="91"/>
      <c r="Z43" s="91"/>
      <c r="AA43" s="91"/>
      <c r="AB43" s="91"/>
      <c r="AC43" s="91"/>
      <c r="AD43" s="91"/>
    </row>
    <row r="44" spans="1:30" ht="15.75" thickBot="1" x14ac:dyDescent="0.3">
      <c r="A44" s="4"/>
      <c r="B44" s="92"/>
      <c r="C44" s="254"/>
      <c r="D44" s="94">
        <v>205.3</v>
      </c>
      <c r="E44" s="104">
        <v>205.3</v>
      </c>
      <c r="F44" s="105">
        <v>0</v>
      </c>
      <c r="G44" s="48"/>
      <c r="H44" s="48"/>
      <c r="I44" s="49"/>
      <c r="J44" s="94">
        <v>205.3</v>
      </c>
      <c r="K44" s="104">
        <v>205.3</v>
      </c>
      <c r="L44" s="105">
        <v>0</v>
      </c>
      <c r="M44" s="93"/>
      <c r="N44" s="93"/>
      <c r="O44" s="93"/>
      <c r="P44" s="94">
        <v>0</v>
      </c>
      <c r="Q44" s="104">
        <v>0</v>
      </c>
      <c r="R44" s="105">
        <v>0</v>
      </c>
      <c r="S44" s="3"/>
      <c r="T44" s="3"/>
      <c r="U44" s="3"/>
      <c r="V44" s="94">
        <v>205.3</v>
      </c>
      <c r="W44" s="104">
        <v>205.3</v>
      </c>
      <c r="X44" s="105">
        <v>0</v>
      </c>
      <c r="Y44" s="3"/>
      <c r="Z44" s="3"/>
      <c r="AA44" s="3"/>
      <c r="AB44" s="3"/>
      <c r="AC44" s="3"/>
      <c r="AD44" s="3"/>
    </row>
    <row r="45" spans="1:30" s="122" customFormat="1" ht="8.25" customHeight="1" thickBot="1" x14ac:dyDescent="0.3">
      <c r="A45" s="88"/>
      <c r="B45" s="92"/>
      <c r="C45" s="47"/>
      <c r="D45" s="93"/>
      <c r="E45" s="48"/>
      <c r="F45" s="48"/>
      <c r="G45" s="48"/>
      <c r="H45" s="48"/>
      <c r="I45" s="49"/>
      <c r="J45" s="48"/>
      <c r="K45" s="48"/>
      <c r="L45" s="48"/>
      <c r="M45" s="48"/>
      <c r="N45" s="48"/>
      <c r="O45" s="49"/>
      <c r="P45" s="49"/>
      <c r="Q45" s="49"/>
      <c r="R45" s="49"/>
      <c r="S45" s="49"/>
      <c r="T45" s="49"/>
      <c r="U45" s="49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s="122" customFormat="1" ht="37.5" customHeight="1" thickBot="1" x14ac:dyDescent="0.3">
      <c r="A46" s="88"/>
      <c r="B46" s="92"/>
      <c r="C46" s="253" t="s">
        <v>86</v>
      </c>
      <c r="D46" s="95" t="s">
        <v>87</v>
      </c>
      <c r="E46" s="96" t="s">
        <v>85</v>
      </c>
      <c r="F46" s="48"/>
      <c r="G46" s="48"/>
      <c r="H46" s="48"/>
      <c r="I46" s="49"/>
      <c r="J46" s="95" t="s">
        <v>87</v>
      </c>
      <c r="K46" s="96" t="s">
        <v>85</v>
      </c>
      <c r="L46" s="143"/>
      <c r="M46" s="143"/>
      <c r="N46" s="91"/>
      <c r="O46" s="91"/>
      <c r="P46" s="95" t="s">
        <v>87</v>
      </c>
      <c r="Q46" s="96" t="s">
        <v>85</v>
      </c>
      <c r="R46" s="91"/>
      <c r="S46" s="91"/>
      <c r="T46" s="91"/>
      <c r="U46" s="91"/>
      <c r="V46" s="95" t="s">
        <v>87</v>
      </c>
      <c r="W46" s="96" t="s">
        <v>85</v>
      </c>
      <c r="X46" s="91"/>
      <c r="Y46" s="91"/>
      <c r="Z46" s="91"/>
      <c r="AA46" s="91"/>
      <c r="AB46" s="91"/>
      <c r="AC46" s="91"/>
      <c r="AD46" s="91"/>
    </row>
    <row r="47" spans="1:30" ht="15.75" thickBot="1" x14ac:dyDescent="0.3">
      <c r="A47" s="4"/>
      <c r="B47" s="46"/>
      <c r="C47" s="255"/>
      <c r="D47" s="94">
        <v>0</v>
      </c>
      <c r="E47" s="97">
        <v>0</v>
      </c>
      <c r="F47" s="48"/>
      <c r="G47" s="48"/>
      <c r="H47" s="48"/>
      <c r="I47" s="49"/>
      <c r="J47" s="94">
        <v>0</v>
      </c>
      <c r="K47" s="97">
        <v>0</v>
      </c>
      <c r="L47" s="144"/>
      <c r="M47" s="144"/>
      <c r="N47" s="3"/>
      <c r="O47" s="3"/>
      <c r="P47" s="94">
        <v>0</v>
      </c>
      <c r="Q47" s="97">
        <v>0</v>
      </c>
      <c r="R47" s="3"/>
      <c r="S47" s="3"/>
      <c r="T47" s="3"/>
      <c r="U47" s="3"/>
      <c r="V47" s="94">
        <v>0</v>
      </c>
      <c r="W47" s="97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4"/>
      <c r="B48" s="46"/>
      <c r="C48" s="47"/>
      <c r="D48" s="48"/>
      <c r="E48" s="48"/>
      <c r="F48" s="48"/>
      <c r="G48" s="48"/>
      <c r="H48" s="48"/>
      <c r="I48" s="49"/>
      <c r="J48" s="48"/>
      <c r="K48" s="48"/>
      <c r="L48" s="48"/>
      <c r="M48" s="48"/>
      <c r="N48" s="48"/>
      <c r="O48" s="49"/>
      <c r="P48" s="49"/>
      <c r="Q48" s="49"/>
      <c r="R48" s="49"/>
      <c r="S48" s="49"/>
      <c r="T48" s="49"/>
      <c r="U48" s="49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4"/>
      <c r="B49" s="46"/>
      <c r="C49" s="98" t="s">
        <v>82</v>
      </c>
      <c r="D49" s="99" t="s">
        <v>73</v>
      </c>
      <c r="E49" s="99" t="s">
        <v>74</v>
      </c>
      <c r="F49" s="99" t="s">
        <v>91</v>
      </c>
      <c r="G49" s="99" t="s">
        <v>93</v>
      </c>
      <c r="H49" s="48"/>
      <c r="I49" s="3"/>
      <c r="J49" s="99" t="s">
        <v>73</v>
      </c>
      <c r="K49" s="99" t="s">
        <v>74</v>
      </c>
      <c r="L49" s="99" t="s">
        <v>91</v>
      </c>
      <c r="M49" s="99" t="s">
        <v>94</v>
      </c>
      <c r="N49" s="3"/>
      <c r="O49" s="3"/>
      <c r="P49" s="99" t="s">
        <v>73</v>
      </c>
      <c r="Q49" s="99" t="s">
        <v>74</v>
      </c>
      <c r="R49" s="99" t="s">
        <v>91</v>
      </c>
      <c r="S49" s="99" t="s">
        <v>94</v>
      </c>
      <c r="T49" s="3"/>
      <c r="U49" s="3"/>
      <c r="V49" s="99" t="s">
        <v>95</v>
      </c>
      <c r="W49" s="99" t="s">
        <v>74</v>
      </c>
      <c r="X49" s="99" t="s">
        <v>91</v>
      </c>
      <c r="Y49" s="99" t="s">
        <v>94</v>
      </c>
      <c r="Z49" s="3"/>
      <c r="AA49" s="3"/>
      <c r="AB49" s="3"/>
      <c r="AC49" s="3"/>
      <c r="AD49" s="3"/>
    </row>
    <row r="50" spans="1:30" x14ac:dyDescent="0.25">
      <c r="A50" s="4"/>
      <c r="B50" s="46"/>
      <c r="C50" s="50" t="s">
        <v>70</v>
      </c>
      <c r="D50" s="85">
        <f>SUM(D51:D54)</f>
        <v>1749.1100000000001</v>
      </c>
      <c r="E50" s="85">
        <f t="shared" ref="E50:G50" si="24">SUM(E51:E54)</f>
        <v>4223.8</v>
      </c>
      <c r="F50" s="85">
        <f t="shared" si="24"/>
        <v>1373.6100000000001</v>
      </c>
      <c r="G50" s="85">
        <f t="shared" si="24"/>
        <v>4599.2999999999993</v>
      </c>
      <c r="H50" s="48"/>
      <c r="I50" s="3"/>
      <c r="J50" s="51">
        <f>SUM(J51:J54)</f>
        <v>1531.1000000000001</v>
      </c>
      <c r="K50" s="51">
        <f t="shared" ref="K50:M50" si="25">SUM(K51:K54)</f>
        <v>577.4</v>
      </c>
      <c r="L50" s="51">
        <f t="shared" si="25"/>
        <v>305.3</v>
      </c>
      <c r="M50" s="51">
        <f t="shared" si="25"/>
        <v>1803.2</v>
      </c>
      <c r="N50" s="3"/>
      <c r="O50" s="3"/>
      <c r="P50" s="85">
        <f>SUM(P51:P54)</f>
        <v>4599.2829999999994</v>
      </c>
      <c r="Q50" s="85">
        <f t="shared" ref="Q50:S50" si="26">SUM(Q51:Q54)</f>
        <v>469.09500000000003</v>
      </c>
      <c r="R50" s="85">
        <f t="shared" si="26"/>
        <v>820.21199999999999</v>
      </c>
      <c r="S50" s="85">
        <f t="shared" si="26"/>
        <v>4248.1660000000002</v>
      </c>
      <c r="T50" s="3"/>
      <c r="U50" s="3"/>
      <c r="V50" s="85">
        <f>SUM(V51:V54)</f>
        <v>3175.3850000000002</v>
      </c>
      <c r="W50" s="85">
        <f t="shared" ref="W50:Y50" si="27">SUM(W51:W54)</f>
        <v>477</v>
      </c>
      <c r="X50" s="85">
        <f t="shared" si="27"/>
        <v>1812.3</v>
      </c>
      <c r="Y50" s="85">
        <f t="shared" si="27"/>
        <v>1840.0849999999998</v>
      </c>
      <c r="Z50" s="3"/>
      <c r="AA50" s="3"/>
      <c r="AB50" s="3"/>
      <c r="AC50" s="3"/>
      <c r="AD50" s="3"/>
    </row>
    <row r="51" spans="1:30" x14ac:dyDescent="0.25">
      <c r="A51" s="4"/>
      <c r="B51" s="46"/>
      <c r="C51" s="50" t="s">
        <v>71</v>
      </c>
      <c r="D51" s="85">
        <v>1074.8399999999999</v>
      </c>
      <c r="E51" s="85">
        <v>3677.39</v>
      </c>
      <c r="F51" s="85">
        <v>848.64</v>
      </c>
      <c r="G51" s="51">
        <f t="shared" ref="G51:G54" si="28">D51+E51-F51</f>
        <v>3903.5899999999997</v>
      </c>
      <c r="H51" s="48"/>
      <c r="I51" s="3"/>
      <c r="J51" s="51">
        <v>800</v>
      </c>
      <c r="K51" s="85">
        <v>150</v>
      </c>
      <c r="L51" s="85">
        <v>0</v>
      </c>
      <c r="M51" s="51">
        <f t="shared" ref="M51:M54" si="29">J51+K51-L51</f>
        <v>950</v>
      </c>
      <c r="N51" s="3"/>
      <c r="O51" s="3"/>
      <c r="P51" s="85">
        <v>3903.5889999999999</v>
      </c>
      <c r="Q51" s="85">
        <v>231.392</v>
      </c>
      <c r="R51" s="85">
        <v>764.54200000000003</v>
      </c>
      <c r="S51" s="51">
        <f t="shared" ref="S51:S54" si="30">P51+Q51-R51</f>
        <v>3370.4389999999999</v>
      </c>
      <c r="T51" s="3"/>
      <c r="U51" s="3"/>
      <c r="V51" s="85">
        <v>2370.4</v>
      </c>
      <c r="W51" s="85">
        <v>100</v>
      </c>
      <c r="X51" s="85">
        <v>1500</v>
      </c>
      <c r="Y51" s="51">
        <f t="shared" ref="Y51:Y54" si="31">V51+W51-X51</f>
        <v>970.40000000000009</v>
      </c>
      <c r="Z51" s="3"/>
      <c r="AA51" s="3"/>
      <c r="AB51" s="3"/>
      <c r="AC51" s="3"/>
      <c r="AD51" s="3"/>
    </row>
    <row r="52" spans="1:30" x14ac:dyDescent="0.25">
      <c r="A52" s="4"/>
      <c r="B52" s="46"/>
      <c r="C52" s="50" t="s">
        <v>72</v>
      </c>
      <c r="D52" s="85">
        <v>130.47</v>
      </c>
      <c r="E52" s="85">
        <v>396.02</v>
      </c>
      <c r="F52" s="85">
        <v>396.83</v>
      </c>
      <c r="G52" s="51">
        <f t="shared" si="28"/>
        <v>129.66000000000003</v>
      </c>
      <c r="H52" s="48"/>
      <c r="I52" s="3"/>
      <c r="J52" s="51">
        <v>121.5</v>
      </c>
      <c r="K52" s="85">
        <v>287.39999999999998</v>
      </c>
      <c r="L52" s="85">
        <v>205.3</v>
      </c>
      <c r="M52" s="51">
        <f t="shared" si="29"/>
        <v>203.59999999999997</v>
      </c>
      <c r="N52" s="3"/>
      <c r="O52" s="3"/>
      <c r="P52" s="85">
        <v>129.666</v>
      </c>
      <c r="Q52" s="85">
        <v>150.464</v>
      </c>
      <c r="R52" s="85">
        <v>0</v>
      </c>
      <c r="S52" s="51">
        <f t="shared" si="30"/>
        <v>280.13</v>
      </c>
      <c r="T52" s="3"/>
      <c r="U52" s="3"/>
      <c r="V52" s="85">
        <v>225.256</v>
      </c>
      <c r="W52" s="85">
        <v>300</v>
      </c>
      <c r="X52" s="85">
        <v>205.3</v>
      </c>
      <c r="Y52" s="51">
        <f t="shared" si="31"/>
        <v>319.95599999999996</v>
      </c>
      <c r="Z52" s="3"/>
      <c r="AA52" s="3"/>
      <c r="AB52" s="3"/>
      <c r="AC52" s="3"/>
      <c r="AD52" s="3"/>
    </row>
    <row r="53" spans="1:30" x14ac:dyDescent="0.25">
      <c r="A53" s="4"/>
      <c r="B53" s="46"/>
      <c r="C53" s="50" t="s">
        <v>88</v>
      </c>
      <c r="D53" s="85">
        <v>294.42</v>
      </c>
      <c r="E53" s="85">
        <v>3.5</v>
      </c>
      <c r="F53" s="85">
        <v>0</v>
      </c>
      <c r="G53" s="51">
        <f t="shared" si="28"/>
        <v>297.92</v>
      </c>
      <c r="H53" s="48"/>
      <c r="I53" s="3"/>
      <c r="J53" s="51">
        <v>297.89999999999998</v>
      </c>
      <c r="K53" s="85">
        <v>0</v>
      </c>
      <c r="L53" s="85">
        <v>0</v>
      </c>
      <c r="M53" s="51">
        <f t="shared" si="29"/>
        <v>297.89999999999998</v>
      </c>
      <c r="N53" s="3"/>
      <c r="O53" s="3"/>
      <c r="P53" s="85">
        <v>297.89999999999998</v>
      </c>
      <c r="Q53" s="85">
        <v>48.47</v>
      </c>
      <c r="R53" s="85">
        <v>0</v>
      </c>
      <c r="S53" s="51">
        <f t="shared" si="30"/>
        <v>346.37</v>
      </c>
      <c r="T53" s="3"/>
      <c r="U53" s="3"/>
      <c r="V53" s="85">
        <v>346.4</v>
      </c>
      <c r="W53" s="85">
        <v>0</v>
      </c>
      <c r="X53" s="85">
        <v>0</v>
      </c>
      <c r="Y53" s="51">
        <f t="shared" si="31"/>
        <v>346.4</v>
      </c>
      <c r="Z53" s="3"/>
      <c r="AA53" s="3"/>
      <c r="AB53" s="3"/>
      <c r="AC53" s="3"/>
      <c r="AD53" s="3"/>
    </row>
    <row r="54" spans="1:30" x14ac:dyDescent="0.25">
      <c r="A54" s="4"/>
      <c r="B54" s="46"/>
      <c r="C54" s="131" t="s">
        <v>89</v>
      </c>
      <c r="D54" s="85">
        <v>249.38</v>
      </c>
      <c r="E54" s="85">
        <v>146.88999999999999</v>
      </c>
      <c r="F54" s="85">
        <v>128.13999999999999</v>
      </c>
      <c r="G54" s="51">
        <f t="shared" si="28"/>
        <v>268.13</v>
      </c>
      <c r="H54" s="48"/>
      <c r="I54" s="3"/>
      <c r="J54" s="51">
        <v>311.7</v>
      </c>
      <c r="K54" s="85">
        <v>140</v>
      </c>
      <c r="L54" s="85">
        <v>100</v>
      </c>
      <c r="M54" s="51">
        <f t="shared" si="29"/>
        <v>351.7</v>
      </c>
      <c r="N54" s="3"/>
      <c r="O54" s="3"/>
      <c r="P54" s="85">
        <v>268.12799999999999</v>
      </c>
      <c r="Q54" s="85">
        <v>38.768999999999998</v>
      </c>
      <c r="R54" s="85">
        <v>55.67</v>
      </c>
      <c r="S54" s="51">
        <f t="shared" si="30"/>
        <v>251.22699999999998</v>
      </c>
      <c r="T54" s="3"/>
      <c r="U54" s="3"/>
      <c r="V54" s="85">
        <v>233.32900000000001</v>
      </c>
      <c r="W54" s="85">
        <v>77</v>
      </c>
      <c r="X54" s="85">
        <v>107</v>
      </c>
      <c r="Y54" s="51">
        <f t="shared" si="31"/>
        <v>203.32900000000001</v>
      </c>
      <c r="Z54" s="3"/>
      <c r="AA54" s="3"/>
      <c r="AB54" s="3"/>
      <c r="AC54" s="3"/>
      <c r="AD54" s="3"/>
    </row>
    <row r="55" spans="1:30" ht="10.5" customHeight="1" x14ac:dyDescent="0.25">
      <c r="A55" s="4"/>
      <c r="B55" s="46"/>
      <c r="C55" s="47"/>
      <c r="D55" s="48"/>
      <c r="E55" s="48"/>
      <c r="F55" s="48"/>
      <c r="G55" s="48"/>
      <c r="H55" s="4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4"/>
      <c r="B56" s="46"/>
      <c r="C56" s="98" t="s">
        <v>75</v>
      </c>
      <c r="D56" s="99" t="s">
        <v>76</v>
      </c>
      <c r="E56" s="99" t="s">
        <v>96</v>
      </c>
      <c r="F56" s="48"/>
      <c r="G56" s="48"/>
      <c r="H56" s="48"/>
      <c r="I56" s="49"/>
      <c r="J56" s="99" t="s">
        <v>97</v>
      </c>
      <c r="K56" s="48"/>
      <c r="L56" s="48"/>
      <c r="M56" s="48"/>
      <c r="N56" s="48"/>
      <c r="O56" s="49"/>
      <c r="P56" s="99" t="s">
        <v>98</v>
      </c>
      <c r="Q56" s="49"/>
      <c r="R56" s="49"/>
      <c r="S56" s="49"/>
      <c r="T56" s="49"/>
      <c r="U56" s="49"/>
      <c r="V56" s="99" t="s">
        <v>97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4"/>
      <c r="B57" s="46"/>
      <c r="C57" s="50"/>
      <c r="D57" s="86">
        <v>15</v>
      </c>
      <c r="E57" s="86">
        <v>15.3</v>
      </c>
      <c r="F57" s="48"/>
      <c r="G57" s="48"/>
      <c r="H57" s="48"/>
      <c r="I57" s="49"/>
      <c r="J57" s="86">
        <v>15</v>
      </c>
      <c r="K57" s="48"/>
      <c r="L57" s="48"/>
      <c r="M57" s="48"/>
      <c r="N57" s="48"/>
      <c r="O57" s="49"/>
      <c r="P57" s="86">
        <v>16</v>
      </c>
      <c r="Q57" s="49"/>
      <c r="R57" s="49"/>
      <c r="S57" s="49"/>
      <c r="T57" s="49"/>
      <c r="U57" s="49"/>
      <c r="V57" s="86">
        <v>16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4"/>
      <c r="B58" s="46"/>
      <c r="C58" s="47"/>
      <c r="D58" s="48"/>
      <c r="E58" s="48"/>
      <c r="F58" s="48"/>
      <c r="G58" s="48"/>
      <c r="H58" s="48"/>
      <c r="I58" s="49"/>
      <c r="J58" s="48"/>
      <c r="K58" s="48"/>
      <c r="L58" s="48"/>
      <c r="M58" s="48"/>
      <c r="N58" s="48"/>
      <c r="O58" s="49"/>
      <c r="P58" s="49"/>
      <c r="Q58" s="49"/>
      <c r="R58" s="49"/>
      <c r="S58" s="49"/>
      <c r="T58" s="49"/>
      <c r="U58" s="49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4"/>
      <c r="B59" s="101" t="s">
        <v>92</v>
      </c>
      <c r="C59" s="10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149"/>
      <c r="W59" s="149"/>
      <c r="X59" s="149"/>
      <c r="Y59" s="149"/>
      <c r="Z59" s="149"/>
      <c r="AA59" s="149"/>
      <c r="AB59" s="150"/>
      <c r="AC59" s="3"/>
      <c r="AD59" s="3"/>
    </row>
    <row r="60" spans="1:30" x14ac:dyDescent="0.25">
      <c r="A60" s="4"/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3"/>
      <c r="AD60" s="3"/>
    </row>
    <row r="61" spans="1:30" x14ac:dyDescent="0.25">
      <c r="A61" s="4"/>
      <c r="B61" s="249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122"/>
      <c r="W61" s="122"/>
      <c r="X61" s="122"/>
      <c r="Y61" s="122"/>
      <c r="Z61" s="122"/>
      <c r="AA61" s="122"/>
      <c r="AB61" s="123"/>
      <c r="AC61" s="3"/>
      <c r="AD61" s="3"/>
    </row>
    <row r="62" spans="1:30" x14ac:dyDescent="0.25">
      <c r="A62" s="4"/>
      <c r="B62" s="249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122"/>
      <c r="W62" s="122"/>
      <c r="X62" s="122"/>
      <c r="Y62" s="122"/>
      <c r="Z62" s="122"/>
      <c r="AA62" s="122"/>
      <c r="AB62" s="123"/>
      <c r="AC62" s="3"/>
      <c r="AD62" s="3"/>
    </row>
    <row r="63" spans="1:30" x14ac:dyDescent="0.25">
      <c r="A63" s="4"/>
      <c r="B63" s="249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122"/>
      <c r="W63" s="122"/>
      <c r="X63" s="122"/>
      <c r="Y63" s="122"/>
      <c r="Z63" s="122"/>
      <c r="AA63" s="122"/>
      <c r="AB63" s="123"/>
      <c r="AC63" s="3"/>
      <c r="AD63" s="3"/>
    </row>
    <row r="64" spans="1:30" x14ac:dyDescent="0.25">
      <c r="A64" s="4"/>
      <c r="B64" s="154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22"/>
      <c r="W64" s="122"/>
      <c r="X64" s="122"/>
      <c r="Y64" s="122"/>
      <c r="Z64" s="122"/>
      <c r="AA64" s="122"/>
      <c r="AB64" s="123"/>
      <c r="AC64" s="3"/>
      <c r="AD64" s="3"/>
    </row>
    <row r="65" spans="1:30" x14ac:dyDescent="0.25">
      <c r="A65" s="4"/>
      <c r="B65" s="154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22"/>
      <c r="W65" s="122"/>
      <c r="X65" s="122"/>
      <c r="Y65" s="122"/>
      <c r="Z65" s="122"/>
      <c r="AA65" s="122"/>
      <c r="AB65" s="123"/>
      <c r="AC65" s="3"/>
      <c r="AD65" s="3"/>
    </row>
    <row r="66" spans="1:30" x14ac:dyDescent="0.25">
      <c r="A66" s="4"/>
      <c r="B66" s="154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22"/>
      <c r="W66" s="122"/>
      <c r="X66" s="122"/>
      <c r="Y66" s="122"/>
      <c r="Z66" s="122"/>
      <c r="AA66" s="122"/>
      <c r="AB66" s="123"/>
      <c r="AC66" s="3"/>
      <c r="AD66" s="3"/>
    </row>
    <row r="67" spans="1:30" x14ac:dyDescent="0.25">
      <c r="A67" s="4"/>
      <c r="B67" s="154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22"/>
      <c r="W67" s="122"/>
      <c r="X67" s="122"/>
      <c r="Y67" s="122"/>
      <c r="Z67" s="122"/>
      <c r="AA67" s="122"/>
      <c r="AB67" s="123"/>
      <c r="AC67" s="3"/>
      <c r="AD67" s="3"/>
    </row>
    <row r="68" spans="1:30" x14ac:dyDescent="0.25">
      <c r="A68" s="4"/>
      <c r="B68" s="154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22"/>
      <c r="W68" s="122"/>
      <c r="X68" s="122"/>
      <c r="Y68" s="122"/>
      <c r="Z68" s="122"/>
      <c r="AA68" s="122"/>
      <c r="AB68" s="123"/>
      <c r="AC68" s="3"/>
      <c r="AD68" s="3"/>
    </row>
    <row r="69" spans="1:30" x14ac:dyDescent="0.25">
      <c r="A69" s="4"/>
      <c r="B69" s="154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22"/>
      <c r="W69" s="122"/>
      <c r="X69" s="122"/>
      <c r="Y69" s="122"/>
      <c r="Z69" s="122"/>
      <c r="AA69" s="122"/>
      <c r="AB69" s="123"/>
      <c r="AC69" s="3"/>
      <c r="AD69" s="3"/>
    </row>
    <row r="70" spans="1:30" x14ac:dyDescent="0.25">
      <c r="A70" s="4"/>
      <c r="B70" s="154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22"/>
      <c r="W70" s="122"/>
      <c r="X70" s="122"/>
      <c r="Y70" s="122"/>
      <c r="Z70" s="122"/>
      <c r="AA70" s="122"/>
      <c r="AB70" s="123"/>
      <c r="AC70" s="3"/>
      <c r="AD70" s="3"/>
    </row>
    <row r="71" spans="1:30" x14ac:dyDescent="0.25">
      <c r="A71" s="4"/>
      <c r="B71" s="132"/>
      <c r="C71" s="133"/>
      <c r="D71" s="134"/>
      <c r="E71" s="134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51"/>
      <c r="W71" s="151"/>
      <c r="X71" s="151"/>
      <c r="Y71" s="151"/>
      <c r="Z71" s="151"/>
      <c r="AA71" s="151"/>
      <c r="AB71" s="152"/>
      <c r="AC71" s="3"/>
      <c r="AD71" s="3"/>
    </row>
    <row r="72" spans="1:30" x14ac:dyDescent="0.25">
      <c r="A72" s="88"/>
      <c r="B72" s="136"/>
      <c r="C72" s="135"/>
      <c r="D72" s="136"/>
      <c r="E72" s="136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25">
      <c r="A73" s="88"/>
      <c r="B73" s="136"/>
      <c r="C73" s="135"/>
      <c r="D73" s="136"/>
      <c r="E73" s="136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5">
      <c r="A74" s="4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5">
      <c r="A75" s="4"/>
      <c r="B75" s="52" t="s">
        <v>81</v>
      </c>
      <c r="C75" s="120">
        <v>45575</v>
      </c>
      <c r="D75" s="52" t="s">
        <v>77</v>
      </c>
      <c r="E75" s="247" t="s">
        <v>108</v>
      </c>
      <c r="F75" s="247"/>
      <c r="G75" s="247"/>
      <c r="H75" s="52"/>
      <c r="I75" s="52" t="s">
        <v>78</v>
      </c>
      <c r="J75" s="248" t="s">
        <v>107</v>
      </c>
      <c r="K75" s="248"/>
      <c r="L75" s="248"/>
      <c r="M75" s="248"/>
      <c r="N75" s="52"/>
      <c r="O75" s="52"/>
      <c r="P75" s="52"/>
      <c r="Q75" s="52"/>
      <c r="R75" s="52"/>
      <c r="S75" s="52"/>
      <c r="T75" s="52"/>
      <c r="U75" s="52"/>
      <c r="V75" s="3"/>
      <c r="W75" s="3"/>
      <c r="X75" s="3"/>
      <c r="Y75" s="3"/>
      <c r="Z75" s="3"/>
      <c r="AA75" s="3"/>
      <c r="AB75" s="3"/>
      <c r="AC75" s="3"/>
      <c r="AD75" s="3"/>
    </row>
    <row r="76" spans="1:30" ht="7.5" customHeight="1" x14ac:dyDescent="0.25">
      <c r="A76" s="4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5">
      <c r="A77" s="4"/>
      <c r="B77" s="52"/>
      <c r="C77" s="52"/>
      <c r="D77" s="52" t="s">
        <v>80</v>
      </c>
      <c r="E77" s="54"/>
      <c r="F77" s="54"/>
      <c r="G77" s="54"/>
      <c r="H77" s="52"/>
      <c r="I77" s="52" t="s">
        <v>80</v>
      </c>
      <c r="J77" s="53"/>
      <c r="K77" s="53"/>
      <c r="L77" s="53"/>
      <c r="M77" s="53"/>
      <c r="N77" s="52"/>
      <c r="O77" s="52"/>
      <c r="P77" s="52"/>
      <c r="Q77" s="52"/>
      <c r="R77" s="52"/>
      <c r="S77" s="52"/>
      <c r="T77" s="52"/>
      <c r="U77" s="52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5">
      <c r="A78" s="4"/>
      <c r="B78" s="52"/>
      <c r="C78" s="52"/>
      <c r="D78" s="52"/>
      <c r="E78" s="54"/>
      <c r="F78" s="54"/>
      <c r="G78" s="54"/>
      <c r="H78" s="52"/>
      <c r="I78" s="52"/>
      <c r="J78" s="53"/>
      <c r="K78" s="53"/>
      <c r="L78" s="53"/>
      <c r="M78" s="53"/>
      <c r="N78" s="52"/>
      <c r="O78" s="52"/>
      <c r="P78" s="52"/>
      <c r="Q78" s="52"/>
      <c r="R78" s="52"/>
      <c r="S78" s="52"/>
      <c r="T78" s="52"/>
      <c r="U78" s="52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25">
      <c r="A79" s="4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25">
      <c r="A80" s="4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3"/>
      <c r="W80" s="3"/>
      <c r="X80" s="3"/>
      <c r="Y80" s="3"/>
      <c r="Z80" s="3"/>
      <c r="AA80" s="3"/>
      <c r="AB80" s="3"/>
      <c r="AC80" s="3"/>
      <c r="AD80" s="3"/>
    </row>
    <row r="81" spans="29:30" hidden="1" x14ac:dyDescent="0.25">
      <c r="AC81" s="2"/>
      <c r="AD81" s="2"/>
    </row>
    <row r="82" spans="29:30" hidden="1" x14ac:dyDescent="0.25"/>
    <row r="83" spans="29:30" hidden="1" x14ac:dyDescent="0.25"/>
    <row r="84" spans="29:30" hidden="1" x14ac:dyDescent="0.25"/>
    <row r="85" spans="29:30" hidden="1" x14ac:dyDescent="0.25"/>
    <row r="86" spans="29:30" hidden="1" x14ac:dyDescent="0.25"/>
    <row r="87" spans="29:30" hidden="1" x14ac:dyDescent="0.25"/>
    <row r="88" spans="29:30" hidden="1" x14ac:dyDescent="0.25"/>
    <row r="89" spans="29:30" hidden="1" x14ac:dyDescent="0.25"/>
    <row r="90" spans="29:30" hidden="1" x14ac:dyDescent="0.25"/>
    <row r="91" spans="29:30" hidden="1" x14ac:dyDescent="0.25"/>
    <row r="92" spans="29:30" hidden="1" x14ac:dyDescent="0.25"/>
    <row r="93" spans="29:30" hidden="1" x14ac:dyDescent="0.25"/>
    <row r="94" spans="29:30" hidden="1" x14ac:dyDescent="0.25"/>
    <row r="95" spans="29:30" hidden="1" x14ac:dyDescent="0.25"/>
    <row r="96" spans="29:30" hidden="1" x14ac:dyDescent="0.25"/>
    <row r="97" ht="15" hidden="1" customHeight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t="15" hidden="1" customHeight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</sheetData>
  <mergeCells count="64">
    <mergeCell ref="J10:O10"/>
    <mergeCell ref="J11:M11"/>
    <mergeCell ref="J12:O12"/>
    <mergeCell ref="J13:L13"/>
    <mergeCell ref="M13:M14"/>
    <mergeCell ref="N13:N14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E75:G75"/>
    <mergeCell ref="J75:M75"/>
    <mergeCell ref="B63:U63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S13:S14"/>
    <mergeCell ref="T13:T14"/>
    <mergeCell ref="U13:U14"/>
    <mergeCell ref="P25:U25"/>
    <mergeCell ref="P26:R26"/>
    <mergeCell ref="S26:S27"/>
    <mergeCell ref="T26:T27"/>
    <mergeCell ref="U26:U27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2024-10-14T14:24:50Z</cp:lastPrinted>
  <dcterms:created xsi:type="dcterms:W3CDTF">2017-02-23T12:10:09Z</dcterms:created>
  <dcterms:modified xsi:type="dcterms:W3CDTF">2024-10-17T10:17:57Z</dcterms:modified>
</cp:coreProperties>
</file>