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80" windowHeight="9192" tabRatio="891" activeTab="1"/>
  </bookViews>
  <sheets>
    <sheet name="Identifikace" sheetId="1" r:id="rId1"/>
    <sheet name="Souhrnná tabulka" sheetId="2" r:id="rId2"/>
    <sheet name="Odpisový plán" sheetId="3" r:id="rId3"/>
  </sheets>
  <definedNames>
    <definedName name="_xlnm.Print_Area" localSheetId="1">'Souhrnná tabulka'!$B$2:$M$112</definedName>
  </definedNames>
  <calcPr fullCalcOnLoad="1"/>
</workbook>
</file>

<file path=xl/sharedStrings.xml><?xml version="1.0" encoding="utf-8"?>
<sst xmlns="http://schemas.openxmlformats.org/spreadsheetml/2006/main" count="304" uniqueCount="198">
  <si>
    <t>ostatní výnosy</t>
  </si>
  <si>
    <t>VÝNOSY CELKEM</t>
  </si>
  <si>
    <t>NÁKLADY CELKEM</t>
  </si>
  <si>
    <t>Název organizace:</t>
  </si>
  <si>
    <t>FKSP</t>
  </si>
  <si>
    <t xml:space="preserve">Organizace                 </t>
  </si>
  <si>
    <t>tržby</t>
  </si>
  <si>
    <t>Schválil:</t>
  </si>
  <si>
    <t>Celkem</t>
  </si>
  <si>
    <t>V Chomutově, dne:</t>
  </si>
  <si>
    <t>Sestavil:</t>
  </si>
  <si>
    <t>Provozní příspěvek zřizovatel</t>
  </si>
  <si>
    <t>Provozní příspěvek ostatní</t>
  </si>
  <si>
    <t>Investiční dotace ostatní</t>
  </si>
  <si>
    <t>Účet 609 - Jiné výnosy z vlastních výkonů</t>
  </si>
  <si>
    <t>Ostatní finanční výnosy</t>
  </si>
  <si>
    <t>stravné</t>
  </si>
  <si>
    <t>fond odměn</t>
  </si>
  <si>
    <t>rezervní fond</t>
  </si>
  <si>
    <t>fond investic</t>
  </si>
  <si>
    <t>školní akce</t>
  </si>
  <si>
    <t xml:space="preserve">Účet 501 - Spotřeba materiálu </t>
  </si>
  <si>
    <t xml:space="preserve">Účet 504 - Prodané zboží </t>
  </si>
  <si>
    <t>potraviny</t>
  </si>
  <si>
    <t>tisk, předplatné časopisů</t>
  </si>
  <si>
    <t>učebnice, metodické pomůcky</t>
  </si>
  <si>
    <t>mycí, čistící prostředky</t>
  </si>
  <si>
    <t>pohonné hmoty, maziva</t>
  </si>
  <si>
    <t>drobný hmotný majetek</t>
  </si>
  <si>
    <t>ostatní materiál</t>
  </si>
  <si>
    <t>Účet 502 - Spotřeba energie</t>
  </si>
  <si>
    <t>teplo + TUV</t>
  </si>
  <si>
    <t>plyn</t>
  </si>
  <si>
    <t>elektrická energie</t>
  </si>
  <si>
    <t>Účet 511 - Opravy a udržování, revize</t>
  </si>
  <si>
    <t>poštovné</t>
  </si>
  <si>
    <t>telekomunikace a radiotelekomunikace</t>
  </si>
  <si>
    <t>software</t>
  </si>
  <si>
    <t>nájemné</t>
  </si>
  <si>
    <t>internet</t>
  </si>
  <si>
    <t>služby peněžních ústavů</t>
  </si>
  <si>
    <t>vzdělávání</t>
  </si>
  <si>
    <t>Ostatní náklady z činnosti</t>
  </si>
  <si>
    <t>pojistné</t>
  </si>
  <si>
    <t>ostatní náklady</t>
  </si>
  <si>
    <t>Příspěvek MMCH</t>
  </si>
  <si>
    <t>Ostatní dotace</t>
  </si>
  <si>
    <t>VÝSLEDEK HOSPODAŘENÍ</t>
  </si>
  <si>
    <t>Fondy</t>
  </si>
  <si>
    <t>Fond rezervní</t>
  </si>
  <si>
    <t>Fond investic</t>
  </si>
  <si>
    <t>Fonf odměn</t>
  </si>
  <si>
    <t>z VH</t>
  </si>
  <si>
    <t>z ostatních titulů - sponzorské dary</t>
  </si>
  <si>
    <t>z ostatních titulů - dotace, granty (EU i Národní fond)</t>
  </si>
  <si>
    <t>Celkem 2016</t>
  </si>
  <si>
    <t>Stav k 31.12.2015</t>
  </si>
  <si>
    <t>Finanční majetek</t>
  </si>
  <si>
    <t>Investice</t>
  </si>
  <si>
    <t>budovy, haly, stavby</t>
  </si>
  <si>
    <t>dopravní prostředky</t>
  </si>
  <si>
    <t>výpočetní technika</t>
  </si>
  <si>
    <t>ostatní HIM</t>
  </si>
  <si>
    <t>ostatním NHIM</t>
  </si>
  <si>
    <t>Počet zaměstnanců</t>
  </si>
  <si>
    <t>Počet žáků</t>
  </si>
  <si>
    <t>z toho hlavní činnost</t>
  </si>
  <si>
    <t>z toho doplňková činnost</t>
  </si>
  <si>
    <t>účet 512 - Cestovné</t>
  </si>
  <si>
    <t>účet 513 - Náklady na reprezentaci</t>
  </si>
  <si>
    <t>účet 518 - Ostatní služby</t>
  </si>
  <si>
    <t>Účet 662 - Úroky</t>
  </si>
  <si>
    <t>Účet 649 - Ostatní výnosy z činnosti</t>
  </si>
  <si>
    <t>Účet 648 - Čerpání fondů</t>
  </si>
  <si>
    <t>Účet 645, 646 - Výnosy z prodeje dlouhodobého nehmotného a nehmotného majetku</t>
  </si>
  <si>
    <t>Účet 644 - Výnosy z prodeje materiálu</t>
  </si>
  <si>
    <t>Účet 604 - Výnosy z prodaného zboží</t>
  </si>
  <si>
    <t>Účet 603 - Výnosy z pronájmů</t>
  </si>
  <si>
    <t>Účet 602 - Výnosy z prodeje služeb</t>
  </si>
  <si>
    <t>účet 521 - Mzdové náklady (bez DPP)</t>
  </si>
  <si>
    <t>zdravotní preventivní péče</t>
  </si>
  <si>
    <t>stavy prostředků na bankovních účtech</t>
  </si>
  <si>
    <t>pokladní hotovost</t>
  </si>
  <si>
    <t>ceniny</t>
  </si>
  <si>
    <t>Účet 601 - Výnosy z prodeje vlastních výrobků</t>
  </si>
  <si>
    <t>IČ:</t>
  </si>
  <si>
    <t xml:space="preserve">Zastoupená: </t>
  </si>
  <si>
    <t xml:space="preserve">ředitel </t>
  </si>
  <si>
    <t>Sídlo:</t>
  </si>
  <si>
    <t>Za správnost:</t>
  </si>
  <si>
    <t>ekonom</t>
  </si>
  <si>
    <t>Datum vyplnění:</t>
  </si>
  <si>
    <t>Schválil a předkládá:</t>
  </si>
  <si>
    <t>Meziroční změna v %</t>
  </si>
  <si>
    <t>2015/2016</t>
  </si>
  <si>
    <t>školné</t>
  </si>
  <si>
    <t>ostatní</t>
  </si>
  <si>
    <t>voda</t>
  </si>
  <si>
    <t>likvidace odpadů</t>
  </si>
  <si>
    <t>jiné ostatní služby</t>
  </si>
  <si>
    <t>Dohody o provedení práce</t>
  </si>
  <si>
    <t>účet 524 - Zákonné sociální pojištění ZP+SP</t>
  </si>
  <si>
    <t>účet 525 - Jiné sociální pojištění</t>
  </si>
  <si>
    <t>účet 527 - Zákonné sociální náklady</t>
  </si>
  <si>
    <t>účet 528 - Jiné sociální náklady</t>
  </si>
  <si>
    <t>účet 531, 532, 538  - Jiné daně a poplatky</t>
  </si>
  <si>
    <t>účet 541, 542 - Jiné pokuty a penále</t>
  </si>
  <si>
    <t>účet 544 - Prodaný materiál</t>
  </si>
  <si>
    <t>účet 551 - Odpisy DM</t>
  </si>
  <si>
    <t>účet 558 - Náklady z DDM</t>
  </si>
  <si>
    <t>Investiční příspěvek zřizovatel (informativní údaj, nevstupuje do součtů)</t>
  </si>
  <si>
    <t>Požadavek na stanovení příspěvku z rozpočtu města pro rok 2017</t>
  </si>
  <si>
    <t>Dotace, granty zřizovatel</t>
  </si>
  <si>
    <t>Plán 2017</t>
  </si>
  <si>
    <t>2016/2017</t>
  </si>
  <si>
    <t>Rozpočet 2016</t>
  </si>
  <si>
    <t>Skutečnost 2015</t>
  </si>
  <si>
    <t>Odhad k 31.12.2016</t>
  </si>
  <si>
    <t>Příděl v roce 2017</t>
  </si>
  <si>
    <t>Čerpání 2017</t>
  </si>
  <si>
    <t>Zůstatek 31.12.2017</t>
  </si>
  <si>
    <t>Odhad 2016</t>
  </si>
  <si>
    <t>Základní škola Chomutov, Kadaňská 2334</t>
  </si>
  <si>
    <t>Kadaňská 2334, 430 03 Chomutov</t>
  </si>
  <si>
    <t>Alena Štorková</t>
  </si>
  <si>
    <t>Mgr. Radmila Zítková</t>
  </si>
  <si>
    <t>Celkem 2017</t>
  </si>
  <si>
    <t>FKSP 1% z platů, PN    (v roce 2017 2 %)</t>
  </si>
  <si>
    <t>Odpisový plán na rok 2017</t>
  </si>
  <si>
    <t>Odpis věcí movitých celkem</t>
  </si>
  <si>
    <t>M</t>
  </si>
  <si>
    <t>Odpis nemovitých věcí celkem</t>
  </si>
  <si>
    <t>N</t>
  </si>
  <si>
    <t>N1</t>
  </si>
  <si>
    <t>Odvod z odpisů do rozpočtu zřizovatele</t>
  </si>
  <si>
    <t>poř. č.</t>
  </si>
  <si>
    <t>InvČ</t>
  </si>
  <si>
    <t>název</t>
  </si>
  <si>
    <t>druh</t>
  </si>
  <si>
    <t>datum pořízení</t>
  </si>
  <si>
    <t>pořizovací cena</t>
  </si>
  <si>
    <t>způsob odepisování</t>
  </si>
  <si>
    <t>odpis. sazba</t>
  </si>
  <si>
    <t>doba odepisování</t>
  </si>
  <si>
    <t>odepsáno do 31.12.</t>
  </si>
  <si>
    <t>Výpočet odpisů pro rok 2017</t>
  </si>
  <si>
    <t>Rok 2017 celkem</t>
  </si>
  <si>
    <t>Zůstatek k odepsání v následujících letech</t>
  </si>
  <si>
    <r>
      <rPr>
        <sz val="10"/>
        <rFont val="Calibri"/>
        <family val="2"/>
      </rPr>
      <t>věc movitá -</t>
    </r>
    <r>
      <rPr>
        <b/>
        <sz val="10"/>
        <rFont val="Calibri"/>
        <family val="2"/>
      </rPr>
      <t xml:space="preserve"> M</t>
    </r>
  </si>
  <si>
    <r>
      <rPr>
        <sz val="10"/>
        <rFont val="Calibri"/>
        <family val="2"/>
      </rPr>
      <t>nemovitost -</t>
    </r>
    <r>
      <rPr>
        <b/>
        <sz val="10"/>
        <rFont val="Calibri"/>
        <family val="2"/>
      </rPr>
      <t xml:space="preserve"> N</t>
    </r>
  </si>
  <si>
    <t>I. čtvrtletí</t>
  </si>
  <si>
    <t>II. čtvrtletí</t>
  </si>
  <si>
    <t>III. čtvrtletí</t>
  </si>
  <si>
    <t>IV. čtvrtletí</t>
  </si>
  <si>
    <t>rok 2018</t>
  </si>
  <si>
    <t>rok 2019</t>
  </si>
  <si>
    <t>rok 2020</t>
  </si>
  <si>
    <t>rok 2021</t>
  </si>
  <si>
    <t>ODPIS CELKEM</t>
  </si>
  <si>
    <t>xxx</t>
  </si>
  <si>
    <t>Rozpis jednotlivých odepisovaných položek</t>
  </si>
  <si>
    <t>60</t>
  </si>
  <si>
    <t>konvektomat RETIGO</t>
  </si>
  <si>
    <t>rovnoměrně</t>
  </si>
  <si>
    <t>myčka nádobí</t>
  </si>
  <si>
    <t>technické zhodnocení PC č. 13</t>
  </si>
  <si>
    <t>kuchyňský terminál</t>
  </si>
  <si>
    <t>interaktivní tabule</t>
  </si>
  <si>
    <t>pánev pečící BR 50</t>
  </si>
  <si>
    <t>pánev pečící BR 80</t>
  </si>
  <si>
    <t>elektrický konvektomat</t>
  </si>
  <si>
    <t>krouhač</t>
  </si>
  <si>
    <t>53</t>
  </si>
  <si>
    <t>mlýnek masa</t>
  </si>
  <si>
    <t>54</t>
  </si>
  <si>
    <t>kopírka Minolta Bizhub 223</t>
  </si>
  <si>
    <t>55</t>
  </si>
  <si>
    <t>293</t>
  </si>
  <si>
    <t>elektrická pec dvoutroubová</t>
  </si>
  <si>
    <t>2015/6</t>
  </si>
  <si>
    <t>plynová celonerezová pánev</t>
  </si>
  <si>
    <t>2015/159</t>
  </si>
  <si>
    <t>soustava regálů do školní kuchyně</t>
  </si>
  <si>
    <t>2015/160</t>
  </si>
  <si>
    <t>kamerový a docházkový systém</t>
  </si>
  <si>
    <t>65</t>
  </si>
  <si>
    <t>budova školy č.p. 2334</t>
  </si>
  <si>
    <t>nemovitost - N</t>
  </si>
  <si>
    <t>77</t>
  </si>
  <si>
    <t>energetický audit</t>
  </si>
  <si>
    <t>2012/149</t>
  </si>
  <si>
    <t>2012/221</t>
  </si>
  <si>
    <t>2013/26</t>
  </si>
  <si>
    <t>hřiště u ZŠ</t>
  </si>
  <si>
    <t>2013/27</t>
  </si>
  <si>
    <t>dětské hřiště</t>
  </si>
  <si>
    <t>2016/92</t>
  </si>
  <si>
    <t>altán na zahradu ŠD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</si>
</sst>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0.00_ ;[Red]\-0.00\ "/>
    <numFmt numFmtId="166" formatCode="########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sz val="15"/>
      <color indexed="9"/>
      <name val="Calibri"/>
      <family val="2"/>
    </font>
    <font>
      <b/>
      <sz val="11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5"/>
      <color theme="0"/>
      <name val="Calibri"/>
      <family val="2"/>
    </font>
    <font>
      <sz val="8"/>
      <color theme="1"/>
      <name val="Calibri"/>
      <family val="2"/>
    </font>
    <font>
      <sz val="12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94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8D200"/>
        <bgColor indexed="64"/>
      </patternFill>
    </fill>
    <fill>
      <patternFill patternType="solid">
        <fgColor rgb="FF5186AA"/>
        <bgColor indexed="64"/>
      </patternFill>
    </fill>
    <fill>
      <patternFill patternType="solid">
        <fgColor rgb="FFB6D5E9"/>
        <bgColor indexed="64"/>
      </patternFill>
    </fill>
    <fill>
      <patternFill patternType="solid">
        <fgColor rgb="FF707070"/>
        <bgColor indexed="64"/>
      </patternFill>
    </fill>
    <fill>
      <patternFill patternType="solid">
        <fgColor rgb="FF6F6F6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/>
      <top style="medium"/>
      <bottom style="medium"/>
    </border>
    <border>
      <left style="double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double"/>
      <right style="medium"/>
      <top/>
      <bottom/>
    </border>
    <border>
      <left style="medium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medium"/>
      <top style="thin"/>
      <bottom style="thin"/>
    </border>
    <border>
      <left style="double"/>
      <right style="medium"/>
      <top/>
      <bottom style="thin"/>
    </border>
    <border>
      <left style="double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double"/>
      <right style="medium"/>
      <top style="thin"/>
      <bottom style="medium"/>
    </border>
    <border>
      <left style="thin"/>
      <right style="double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double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thin"/>
      <right style="double"/>
      <top style="medium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 style="double"/>
      <top/>
      <bottom/>
    </border>
    <border>
      <left style="medium"/>
      <right style="medium"/>
      <top style="thin"/>
      <bottom style="double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0" fontId="3" fillId="0" borderId="10" xfId="47" applyFont="1" applyBorder="1" applyAlignment="1" applyProtection="1">
      <alignment horizontal="left" indent="4"/>
      <protection/>
    </xf>
    <xf numFmtId="0" fontId="3" fillId="0" borderId="10" xfId="47" applyFont="1" applyBorder="1" applyAlignment="1" applyProtection="1">
      <alignment horizontal="left" indent="1"/>
      <protection/>
    </xf>
    <xf numFmtId="0" fontId="3" fillId="0" borderId="0" xfId="47" applyFont="1">
      <alignment/>
      <protection/>
    </xf>
    <xf numFmtId="164" fontId="3" fillId="0" borderId="11" xfId="47" applyNumberFormat="1" applyFont="1" applyBorder="1" applyAlignment="1" applyProtection="1">
      <alignment horizontal="right" indent="1"/>
      <protection locked="0"/>
    </xf>
    <xf numFmtId="164" fontId="3" fillId="0" borderId="12" xfId="47" applyNumberFormat="1" applyFont="1" applyBorder="1" applyAlignment="1" applyProtection="1">
      <alignment horizontal="right" indent="1"/>
      <protection locked="0"/>
    </xf>
    <xf numFmtId="164" fontId="3" fillId="0" borderId="13" xfId="47" applyNumberFormat="1" applyFont="1" applyBorder="1" applyAlignment="1" applyProtection="1">
      <alignment horizontal="right" indent="1"/>
      <protection locked="0"/>
    </xf>
    <xf numFmtId="164" fontId="3" fillId="0" borderId="11" xfId="47" applyNumberFormat="1" applyFont="1" applyFill="1" applyBorder="1" applyAlignment="1" applyProtection="1">
      <alignment horizontal="right" indent="1"/>
      <protection locked="0"/>
    </xf>
    <xf numFmtId="164" fontId="3" fillId="0" borderId="12" xfId="47" applyNumberFormat="1" applyFont="1" applyFill="1" applyBorder="1" applyAlignment="1" applyProtection="1">
      <alignment horizontal="right" indent="1"/>
      <protection locked="0"/>
    </xf>
    <xf numFmtId="164" fontId="3" fillId="0" borderId="14" xfId="47" applyNumberFormat="1" applyFont="1" applyFill="1" applyBorder="1" applyAlignment="1" applyProtection="1">
      <alignment horizontal="right" indent="1"/>
      <protection locked="0"/>
    </xf>
    <xf numFmtId="164" fontId="21" fillId="33" borderId="15" xfId="47" applyNumberFormat="1" applyFont="1" applyFill="1" applyBorder="1" applyAlignment="1" applyProtection="1">
      <alignment horizontal="right" indent="1"/>
      <protection/>
    </xf>
    <xf numFmtId="164" fontId="21" fillId="33" borderId="16" xfId="47" applyNumberFormat="1" applyFont="1" applyFill="1" applyBorder="1" applyAlignment="1" applyProtection="1">
      <alignment horizontal="right" indent="1"/>
      <protection/>
    </xf>
    <xf numFmtId="164" fontId="21" fillId="33" borderId="17" xfId="47" applyNumberFormat="1" applyFont="1" applyFill="1" applyBorder="1" applyAlignment="1" applyProtection="1">
      <alignment horizontal="right" indent="1"/>
      <protection/>
    </xf>
    <xf numFmtId="164" fontId="21" fillId="33" borderId="18" xfId="47" applyNumberFormat="1" applyFont="1" applyFill="1" applyBorder="1" applyAlignment="1" applyProtection="1">
      <alignment horizontal="right" indent="1"/>
      <protection/>
    </xf>
    <xf numFmtId="164" fontId="21" fillId="33" borderId="19" xfId="47" applyNumberFormat="1" applyFont="1" applyFill="1" applyBorder="1" applyAlignment="1" applyProtection="1">
      <alignment horizontal="right" indent="1"/>
      <protection/>
    </xf>
    <xf numFmtId="164" fontId="21" fillId="33" borderId="20" xfId="47" applyNumberFormat="1" applyFont="1" applyFill="1" applyBorder="1" applyAlignment="1" applyProtection="1">
      <alignment horizontal="right" indent="1"/>
      <protection/>
    </xf>
    <xf numFmtId="0" fontId="21" fillId="0" borderId="21" xfId="47" applyFont="1" applyBorder="1" applyAlignment="1" applyProtection="1">
      <alignment horizontal="left" vertical="center" indent="1"/>
      <protection/>
    </xf>
    <xf numFmtId="0" fontId="21" fillId="0" borderId="15" xfId="47" applyFont="1" applyBorder="1" applyAlignment="1" applyProtection="1">
      <alignment horizontal="center" vertical="center"/>
      <protection/>
    </xf>
    <xf numFmtId="0" fontId="22" fillId="0" borderId="0" xfId="47" applyFont="1">
      <alignment/>
      <protection/>
    </xf>
    <xf numFmtId="0" fontId="21" fillId="34" borderId="22" xfId="47" applyFont="1" applyFill="1" applyBorder="1" applyAlignment="1" applyProtection="1">
      <alignment horizontal="left" indent="1"/>
      <protection/>
    </xf>
    <xf numFmtId="0" fontId="21" fillId="34" borderId="23" xfId="47" applyFont="1" applyFill="1" applyBorder="1" applyAlignment="1" applyProtection="1">
      <alignment horizontal="center"/>
      <protection/>
    </xf>
    <xf numFmtId="0" fontId="21" fillId="34" borderId="24" xfId="47" applyFont="1" applyFill="1" applyBorder="1" applyAlignment="1" applyProtection="1">
      <alignment horizontal="center"/>
      <protection/>
    </xf>
    <xf numFmtId="0" fontId="21" fillId="34" borderId="25" xfId="47" applyFont="1" applyFill="1" applyBorder="1" applyAlignment="1" applyProtection="1">
      <alignment horizontal="center"/>
      <protection/>
    </xf>
    <xf numFmtId="0" fontId="21" fillId="34" borderId="26" xfId="47" applyFont="1" applyFill="1" applyBorder="1" applyAlignment="1" applyProtection="1">
      <alignment horizontal="center"/>
      <protection/>
    </xf>
    <xf numFmtId="0" fontId="21" fillId="34" borderId="27" xfId="47" applyFont="1" applyFill="1" applyBorder="1" applyAlignment="1" applyProtection="1">
      <alignment horizontal="center"/>
      <protection/>
    </xf>
    <xf numFmtId="0" fontId="21" fillId="33" borderId="21" xfId="47" applyFont="1" applyFill="1" applyBorder="1" applyAlignment="1" applyProtection="1">
      <alignment horizontal="left" indent="1"/>
      <protection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8" borderId="0" xfId="0" applyFont="1" applyFill="1" applyAlignment="1">
      <alignment/>
    </xf>
    <xf numFmtId="0" fontId="4" fillId="37" borderId="28" xfId="47" applyFont="1" applyFill="1" applyBorder="1" applyAlignment="1" applyProtection="1">
      <alignment horizontal="left" indent="1"/>
      <protection/>
    </xf>
    <xf numFmtId="0" fontId="21" fillId="33" borderId="22" xfId="47" applyFont="1" applyFill="1" applyBorder="1" applyAlignment="1" applyProtection="1">
      <alignment horizontal="left" indent="1"/>
      <protection/>
    </xf>
    <xf numFmtId="0" fontId="4" fillId="37" borderId="10" xfId="47" applyFont="1" applyFill="1" applyBorder="1" applyAlignment="1" applyProtection="1">
      <alignment horizontal="left" indent="1"/>
      <protection/>
    </xf>
    <xf numFmtId="0" fontId="3" fillId="0" borderId="10" xfId="47" applyFont="1" applyFill="1" applyBorder="1" applyAlignment="1" applyProtection="1">
      <alignment horizontal="left" indent="3"/>
      <protection/>
    </xf>
    <xf numFmtId="0" fontId="4" fillId="0" borderId="29" xfId="47" applyFont="1" applyFill="1" applyBorder="1" applyAlignment="1">
      <alignment horizontal="left" indent="3"/>
      <protection/>
    </xf>
    <xf numFmtId="0" fontId="3" fillId="0" borderId="0" xfId="47" applyFont="1" applyFill="1" applyBorder="1">
      <alignment/>
      <protection/>
    </xf>
    <xf numFmtId="0" fontId="4" fillId="0" borderId="28" xfId="47" applyFont="1" applyBorder="1" applyAlignment="1">
      <alignment horizontal="left" indent="3"/>
      <protection/>
    </xf>
    <xf numFmtId="0" fontId="3" fillId="0" borderId="0" xfId="47" applyFont="1" applyBorder="1">
      <alignment/>
      <protection/>
    </xf>
    <xf numFmtId="0" fontId="50" fillId="36" borderId="16" xfId="47" applyFont="1" applyFill="1" applyBorder="1" applyAlignment="1" applyProtection="1">
      <alignment horizontal="center" vertical="center" wrapText="1"/>
      <protection/>
    </xf>
    <xf numFmtId="0" fontId="51" fillId="36" borderId="17" xfId="47" applyFont="1" applyFill="1" applyBorder="1" applyAlignment="1" applyProtection="1">
      <alignment horizontal="center" vertical="center"/>
      <protection/>
    </xf>
    <xf numFmtId="0" fontId="51" fillId="36" borderId="19" xfId="47" applyFont="1" applyFill="1" applyBorder="1" applyAlignment="1" applyProtection="1">
      <alignment horizontal="center" vertical="center"/>
      <protection/>
    </xf>
    <xf numFmtId="164" fontId="3" fillId="0" borderId="0" xfId="47" applyNumberFormat="1" applyFont="1" applyBorder="1" applyAlignment="1" applyProtection="1">
      <alignment horizontal="right"/>
      <protection/>
    </xf>
    <xf numFmtId="0" fontId="21" fillId="35" borderId="30" xfId="47" applyFont="1" applyFill="1" applyBorder="1">
      <alignment/>
      <protection/>
    </xf>
    <xf numFmtId="164" fontId="21" fillId="35" borderId="31" xfId="47" applyNumberFormat="1" applyFont="1" applyFill="1" applyBorder="1" applyAlignment="1" applyProtection="1">
      <alignment horizontal="right" indent="1"/>
      <protection/>
    </xf>
    <xf numFmtId="164" fontId="21" fillId="35" borderId="32" xfId="47" applyNumberFormat="1" applyFont="1" applyFill="1" applyBorder="1" applyAlignment="1" applyProtection="1">
      <alignment horizontal="right" indent="1"/>
      <protection/>
    </xf>
    <xf numFmtId="164" fontId="21" fillId="35" borderId="33" xfId="47" applyNumberFormat="1" applyFont="1" applyFill="1" applyBorder="1" applyAlignment="1" applyProtection="1">
      <alignment horizontal="right" indent="1"/>
      <protection/>
    </xf>
    <xf numFmtId="164" fontId="21" fillId="35" borderId="34" xfId="47" applyNumberFormat="1" applyFont="1" applyFill="1" applyBorder="1" applyAlignment="1" applyProtection="1">
      <alignment horizontal="right" indent="1"/>
      <protection/>
    </xf>
    <xf numFmtId="164" fontId="21" fillId="35" borderId="35" xfId="47" applyNumberFormat="1" applyFont="1" applyFill="1" applyBorder="1" applyAlignment="1" applyProtection="1">
      <alignment horizontal="right" indent="1"/>
      <protection/>
    </xf>
    <xf numFmtId="0" fontId="3" fillId="0" borderId="36" xfId="47" applyFont="1" applyFill="1" applyBorder="1" applyAlignment="1">
      <alignment horizontal="left" indent="3"/>
      <protection/>
    </xf>
    <xf numFmtId="164" fontId="3" fillId="0" borderId="37" xfId="47" applyNumberFormat="1" applyFont="1" applyFill="1" applyBorder="1" applyAlignment="1" applyProtection="1">
      <alignment horizontal="right" indent="1"/>
      <protection locked="0"/>
    </xf>
    <xf numFmtId="164" fontId="3" fillId="0" borderId="38" xfId="47" applyNumberFormat="1" applyFont="1" applyFill="1" applyBorder="1" applyAlignment="1" applyProtection="1">
      <alignment horizontal="right" indent="1"/>
      <protection locked="0"/>
    </xf>
    <xf numFmtId="164" fontId="4" fillId="0" borderId="39" xfId="47" applyNumberFormat="1" applyFont="1" applyFill="1" applyBorder="1" applyAlignment="1" applyProtection="1">
      <alignment horizontal="right" indent="1"/>
      <protection/>
    </xf>
    <xf numFmtId="164" fontId="4" fillId="0" borderId="40" xfId="47" applyNumberFormat="1" applyFont="1" applyFill="1" applyBorder="1" applyAlignment="1" applyProtection="1">
      <alignment horizontal="right" indent="1"/>
      <protection/>
    </xf>
    <xf numFmtId="164" fontId="4" fillId="0" borderId="41" xfId="47" applyNumberFormat="1" applyFont="1" applyFill="1" applyBorder="1" applyAlignment="1" applyProtection="1">
      <alignment horizontal="right" indent="1"/>
      <protection/>
    </xf>
    <xf numFmtId="164" fontId="4" fillId="39" borderId="42" xfId="47" applyNumberFormat="1" applyFont="1" applyFill="1" applyBorder="1" applyAlignment="1" applyProtection="1">
      <alignment horizontal="right" indent="1"/>
      <protection/>
    </xf>
    <xf numFmtId="164" fontId="4" fillId="39" borderId="43" xfId="47" applyNumberFormat="1" applyFont="1" applyFill="1" applyBorder="1" applyAlignment="1" applyProtection="1">
      <alignment horizontal="right" indent="1"/>
      <protection/>
    </xf>
    <xf numFmtId="164" fontId="4" fillId="39" borderId="44" xfId="47" applyNumberFormat="1" applyFont="1" applyFill="1" applyBorder="1" applyAlignment="1" applyProtection="1">
      <alignment horizontal="right" indent="1"/>
      <protection/>
    </xf>
    <xf numFmtId="165" fontId="4" fillId="0" borderId="45" xfId="47" applyNumberFormat="1" applyFont="1" applyFill="1" applyBorder="1" applyAlignment="1" applyProtection="1">
      <alignment horizontal="right" indent="1"/>
      <protection locked="0"/>
    </xf>
    <xf numFmtId="165" fontId="4" fillId="0" borderId="46" xfId="47" applyNumberFormat="1" applyFont="1" applyFill="1" applyBorder="1" applyAlignment="1" applyProtection="1">
      <alignment horizontal="right" indent="1"/>
      <protection locked="0"/>
    </xf>
    <xf numFmtId="0" fontId="3" fillId="0" borderId="0" xfId="47" applyFont="1" applyBorder="1" applyProtection="1">
      <alignment/>
      <protection/>
    </xf>
    <xf numFmtId="0" fontId="51" fillId="36" borderId="22" xfId="47" applyFont="1" applyFill="1" applyBorder="1" applyAlignment="1" applyProtection="1">
      <alignment horizontal="left" indent="1"/>
      <protection/>
    </xf>
    <xf numFmtId="0" fontId="3" fillId="0" borderId="0" xfId="47" applyFont="1" applyProtection="1">
      <alignment/>
      <protection/>
    </xf>
    <xf numFmtId="0" fontId="3" fillId="0" borderId="47" xfId="47" applyFont="1" applyBorder="1" applyAlignment="1" applyProtection="1">
      <alignment horizontal="left" indent="1"/>
      <protection/>
    </xf>
    <xf numFmtId="0" fontId="3" fillId="0" borderId="48" xfId="47" applyFont="1" applyBorder="1" applyAlignment="1" applyProtection="1">
      <alignment horizontal="left" indent="1"/>
      <protection/>
    </xf>
    <xf numFmtId="0" fontId="3" fillId="0" borderId="28" xfId="47" applyFont="1" applyBorder="1" applyAlignment="1" applyProtection="1">
      <alignment horizontal="left" indent="1"/>
      <protection/>
    </xf>
    <xf numFmtId="164" fontId="3" fillId="0" borderId="0" xfId="47" applyNumberFormat="1" applyFont="1" applyBorder="1" applyAlignment="1" applyProtection="1">
      <alignment/>
      <protection/>
    </xf>
    <xf numFmtId="0" fontId="51" fillId="36" borderId="43" xfId="47" applyFont="1" applyFill="1" applyBorder="1" applyAlignment="1" applyProtection="1">
      <alignment horizontal="center"/>
      <protection/>
    </xf>
    <xf numFmtId="0" fontId="51" fillId="36" borderId="49" xfId="47" applyFont="1" applyFill="1" applyBorder="1" applyAlignment="1" applyProtection="1">
      <alignment horizontal="center"/>
      <protection/>
    </xf>
    <xf numFmtId="0" fontId="51" fillId="36" borderId="42" xfId="47" applyFont="1" applyFill="1" applyBorder="1" applyAlignment="1" applyProtection="1">
      <alignment horizontal="left" indent="1"/>
      <protection/>
    </xf>
    <xf numFmtId="0" fontId="3" fillId="0" borderId="11" xfId="47" applyFont="1" applyBorder="1" applyAlignment="1" applyProtection="1">
      <alignment horizontal="left" indent="3"/>
      <protection/>
    </xf>
    <xf numFmtId="0" fontId="3" fillId="0" borderId="50" xfId="47" applyFont="1" applyBorder="1" applyAlignment="1" applyProtection="1">
      <alignment horizontal="left" indent="3"/>
      <protection/>
    </xf>
    <xf numFmtId="0" fontId="51" fillId="36" borderId="21" xfId="47" applyFont="1" applyFill="1" applyBorder="1" applyAlignment="1" applyProtection="1">
      <alignment horizontal="left" indent="1"/>
      <protection/>
    </xf>
    <xf numFmtId="0" fontId="4" fillId="0" borderId="48" xfId="47" applyFont="1" applyBorder="1" applyAlignment="1" applyProtection="1">
      <alignment horizontal="left" indent="1"/>
      <protection/>
    </xf>
    <xf numFmtId="0" fontId="51" fillId="36" borderId="42" xfId="47" applyFont="1" applyFill="1" applyBorder="1" applyAlignment="1" applyProtection="1">
      <alignment horizontal="center"/>
      <protection/>
    </xf>
    <xf numFmtId="164" fontId="3" fillId="0" borderId="51" xfId="47" applyNumberFormat="1" applyFont="1" applyBorder="1" applyAlignment="1" applyProtection="1">
      <alignment horizontal="right" indent="1"/>
      <protection locked="0"/>
    </xf>
    <xf numFmtId="164" fontId="4" fillId="0" borderId="52" xfId="47" applyNumberFormat="1" applyFont="1" applyBorder="1" applyAlignment="1" applyProtection="1">
      <alignment horizontal="right" indent="1"/>
      <protection locked="0"/>
    </xf>
    <xf numFmtId="164" fontId="3" fillId="0" borderId="52" xfId="47" applyNumberFormat="1" applyFont="1" applyBorder="1" applyAlignment="1" applyProtection="1">
      <alignment horizontal="right" indent="1"/>
      <protection locked="0"/>
    </xf>
    <xf numFmtId="164" fontId="3" fillId="0" borderId="53" xfId="47" applyNumberFormat="1" applyFont="1" applyBorder="1" applyAlignment="1" applyProtection="1">
      <alignment horizontal="right" indent="1"/>
      <protection locked="0"/>
    </xf>
    <xf numFmtId="164" fontId="4" fillId="0" borderId="54" xfId="47" applyNumberFormat="1" applyFont="1" applyBorder="1" applyAlignment="1" applyProtection="1">
      <alignment horizontal="right" indent="1"/>
      <protection/>
    </xf>
    <xf numFmtId="164" fontId="4" fillId="0" borderId="12" xfId="47" applyNumberFormat="1" applyFont="1" applyBorder="1" applyAlignment="1" applyProtection="1">
      <alignment horizontal="right" indent="1"/>
      <protection locked="0"/>
    </xf>
    <xf numFmtId="164" fontId="3" fillId="0" borderId="55" xfId="47" applyNumberFormat="1" applyFont="1" applyBorder="1" applyAlignment="1" applyProtection="1">
      <alignment horizontal="right" indent="1"/>
      <protection locked="0"/>
    </xf>
    <xf numFmtId="164" fontId="4" fillId="0" borderId="56" xfId="47" applyNumberFormat="1" applyFont="1" applyBorder="1" applyAlignment="1" applyProtection="1">
      <alignment horizontal="right" indent="1"/>
      <protection locked="0"/>
    </xf>
    <xf numFmtId="164" fontId="3" fillId="0" borderId="56" xfId="47" applyNumberFormat="1" applyFont="1" applyBorder="1" applyAlignment="1" applyProtection="1">
      <alignment horizontal="right" indent="1"/>
      <protection locked="0"/>
    </xf>
    <xf numFmtId="164" fontId="3" fillId="0" borderId="57" xfId="47" applyNumberFormat="1" applyFont="1" applyBorder="1" applyAlignment="1" applyProtection="1">
      <alignment horizontal="right" indent="1"/>
      <protection locked="0"/>
    </xf>
    <xf numFmtId="164" fontId="3" fillId="0" borderId="50" xfId="47" applyNumberFormat="1" applyFont="1" applyBorder="1" applyAlignment="1" applyProtection="1">
      <alignment horizontal="right" indent="1"/>
      <protection locked="0"/>
    </xf>
    <xf numFmtId="164" fontId="4" fillId="0" borderId="58" xfId="47" applyNumberFormat="1" applyFont="1" applyBorder="1" applyAlignment="1" applyProtection="1">
      <alignment horizontal="right" indent="1"/>
      <protection locked="0"/>
    </xf>
    <xf numFmtId="164" fontId="3" fillId="0" borderId="58" xfId="47" applyNumberFormat="1" applyFont="1" applyBorder="1" applyAlignment="1" applyProtection="1">
      <alignment horizontal="right" indent="1"/>
      <protection locked="0"/>
    </xf>
    <xf numFmtId="164" fontId="3" fillId="0" borderId="59" xfId="47" applyNumberFormat="1" applyFont="1" applyBorder="1" applyAlignment="1" applyProtection="1">
      <alignment horizontal="right" indent="1"/>
      <protection locked="0"/>
    </xf>
    <xf numFmtId="164" fontId="4" fillId="0" borderId="60" xfId="47" applyNumberFormat="1" applyFont="1" applyBorder="1" applyAlignment="1" applyProtection="1">
      <alignment horizontal="right" indent="1"/>
      <protection/>
    </xf>
    <xf numFmtId="4" fontId="3" fillId="0" borderId="12" xfId="47" applyNumberFormat="1" applyFont="1" applyBorder="1" applyAlignment="1" applyProtection="1">
      <alignment horizontal="right" indent="1"/>
      <protection locked="0"/>
    </xf>
    <xf numFmtId="4" fontId="3" fillId="0" borderId="54" xfId="47" applyNumberFormat="1" applyFont="1" applyBorder="1" applyAlignment="1" applyProtection="1">
      <alignment horizontal="right" indent="1"/>
      <protection locked="0"/>
    </xf>
    <xf numFmtId="4" fontId="3" fillId="0" borderId="58" xfId="47" applyNumberFormat="1" applyFont="1" applyBorder="1" applyAlignment="1" applyProtection="1">
      <alignment horizontal="right" indent="1"/>
      <protection locked="0"/>
    </xf>
    <xf numFmtId="4" fontId="3" fillId="0" borderId="60" xfId="47" applyNumberFormat="1" applyFont="1" applyBorder="1" applyAlignment="1" applyProtection="1">
      <alignment horizontal="right" indent="1"/>
      <protection locked="0"/>
    </xf>
    <xf numFmtId="4" fontId="52" fillId="0" borderId="11" xfId="0" applyNumberFormat="1" applyFont="1" applyFill="1" applyBorder="1" applyAlignment="1" applyProtection="1">
      <alignment horizontal="right" vertical="center" indent="1"/>
      <protection locked="0"/>
    </xf>
    <xf numFmtId="4" fontId="3" fillId="0" borderId="12" xfId="47" applyNumberFormat="1" applyFont="1" applyFill="1" applyBorder="1" applyAlignment="1" applyProtection="1">
      <alignment horizontal="right" indent="1"/>
      <protection locked="0"/>
    </xf>
    <xf numFmtId="4" fontId="3" fillId="0" borderId="54" xfId="47" applyNumberFormat="1" applyFont="1" applyFill="1" applyBorder="1" applyAlignment="1" applyProtection="1">
      <alignment horizontal="right" indent="1"/>
      <protection locked="0"/>
    </xf>
    <xf numFmtId="4" fontId="52" fillId="0" borderId="50" xfId="0" applyNumberFormat="1" applyFont="1" applyFill="1" applyBorder="1" applyAlignment="1" applyProtection="1">
      <alignment horizontal="right" vertical="center" indent="1"/>
      <protection locked="0"/>
    </xf>
    <xf numFmtId="4" fontId="3" fillId="0" borderId="58" xfId="47" applyNumberFormat="1" applyFont="1" applyFill="1" applyBorder="1" applyAlignment="1" applyProtection="1">
      <alignment horizontal="right" indent="1"/>
      <protection locked="0"/>
    </xf>
    <xf numFmtId="4" fontId="3" fillId="0" borderId="60" xfId="47" applyNumberFormat="1" applyFont="1" applyFill="1" applyBorder="1" applyAlignment="1" applyProtection="1">
      <alignment horizontal="right" indent="1"/>
      <protection locked="0"/>
    </xf>
    <xf numFmtId="4" fontId="4" fillId="0" borderId="55" xfId="47" applyNumberFormat="1" applyFont="1" applyBorder="1" applyAlignment="1" applyProtection="1">
      <alignment horizontal="right" indent="1"/>
      <protection/>
    </xf>
    <xf numFmtId="4" fontId="4" fillId="0" borderId="56" xfId="47" applyNumberFormat="1" applyFont="1" applyBorder="1" applyAlignment="1" applyProtection="1">
      <alignment horizontal="right" indent="1"/>
      <protection/>
    </xf>
    <xf numFmtId="4" fontId="4" fillId="0" borderId="61" xfId="47" applyNumberFormat="1" applyFont="1" applyBorder="1" applyAlignment="1" applyProtection="1">
      <alignment horizontal="right" indent="1"/>
      <protection/>
    </xf>
    <xf numFmtId="0" fontId="53" fillId="36" borderId="62" xfId="47" applyFont="1" applyFill="1" applyBorder="1" applyAlignment="1" applyProtection="1">
      <alignment vertical="center"/>
      <protection/>
    </xf>
    <xf numFmtId="0" fontId="53" fillId="36" borderId="62" xfId="47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53" fillId="36" borderId="22" xfId="47" applyFont="1" applyFill="1" applyBorder="1" applyAlignment="1" applyProtection="1">
      <alignment horizontal="left" vertical="center" indent="1"/>
      <protection/>
    </xf>
    <xf numFmtId="164" fontId="4" fillId="40" borderId="45" xfId="47" applyNumberFormat="1" applyFont="1" applyFill="1" applyBorder="1" applyAlignment="1" applyProtection="1">
      <alignment horizontal="right" indent="1"/>
      <protection locked="0"/>
    </xf>
    <xf numFmtId="164" fontId="4" fillId="41" borderId="39" xfId="47" applyNumberFormat="1" applyFont="1" applyFill="1" applyBorder="1" applyAlignment="1" applyProtection="1">
      <alignment horizontal="right" indent="1"/>
      <protection/>
    </xf>
    <xf numFmtId="164" fontId="4" fillId="0" borderId="63" xfId="47" applyNumberFormat="1" applyFont="1" applyFill="1" applyBorder="1" applyAlignment="1" applyProtection="1">
      <alignment horizontal="right" indent="1"/>
      <protection/>
    </xf>
    <xf numFmtId="164" fontId="4" fillId="0" borderId="43" xfId="47" applyNumberFormat="1" applyFont="1" applyFill="1" applyBorder="1" applyAlignment="1" applyProtection="1">
      <alignment horizontal="right" indent="1"/>
      <protection locked="0"/>
    </xf>
    <xf numFmtId="164" fontId="4" fillId="0" borderId="44" xfId="47" applyNumberFormat="1" applyFont="1" applyFill="1" applyBorder="1" applyAlignment="1" applyProtection="1">
      <alignment horizontal="right" indent="1"/>
      <protection locked="0"/>
    </xf>
    <xf numFmtId="164" fontId="4" fillId="0" borderId="46" xfId="47" applyNumberFormat="1" applyFont="1" applyFill="1" applyBorder="1" applyAlignment="1" applyProtection="1">
      <alignment horizontal="right" indent="1"/>
      <protection/>
    </xf>
    <xf numFmtId="164" fontId="4" fillId="41" borderId="40" xfId="47" applyNumberFormat="1" applyFont="1" applyFill="1" applyBorder="1" applyAlignment="1" applyProtection="1">
      <alignment horizontal="right" indent="1"/>
      <protection/>
    </xf>
    <xf numFmtId="164" fontId="3" fillId="0" borderId="39" xfId="47" applyNumberFormat="1" applyFont="1" applyFill="1" applyBorder="1" applyAlignment="1" applyProtection="1">
      <alignment horizontal="right" indent="1"/>
      <protection/>
    </xf>
    <xf numFmtId="164" fontId="4" fillId="0" borderId="11" xfId="47" applyNumberFormat="1" applyFont="1" applyFill="1" applyBorder="1" applyAlignment="1" applyProtection="1">
      <alignment horizontal="right" indent="1"/>
      <protection locked="0"/>
    </xf>
    <xf numFmtId="164" fontId="4" fillId="0" borderId="12" xfId="47" applyNumberFormat="1" applyFont="1" applyFill="1" applyBorder="1" applyAlignment="1" applyProtection="1">
      <alignment horizontal="right" indent="1"/>
      <protection locked="0"/>
    </xf>
    <xf numFmtId="164" fontId="4" fillId="0" borderId="14" xfId="47" applyNumberFormat="1" applyFont="1" applyFill="1" applyBorder="1" applyAlignment="1" applyProtection="1">
      <alignment horizontal="right" indent="1"/>
      <protection locked="0"/>
    </xf>
    <xf numFmtId="0" fontId="4" fillId="0" borderId="0" xfId="47" applyFont="1">
      <alignment/>
      <protection/>
    </xf>
    <xf numFmtId="164" fontId="4" fillId="41" borderId="11" xfId="47" applyNumberFormat="1" applyFont="1" applyFill="1" applyBorder="1" applyAlignment="1" applyProtection="1">
      <alignment horizontal="right" indent="1"/>
      <protection/>
    </xf>
    <xf numFmtId="164" fontId="4" fillId="41" borderId="12" xfId="47" applyNumberFormat="1" applyFont="1" applyFill="1" applyBorder="1" applyAlignment="1" applyProtection="1">
      <alignment horizontal="right" indent="1"/>
      <protection/>
    </xf>
    <xf numFmtId="164" fontId="4" fillId="0" borderId="13" xfId="47" applyNumberFormat="1" applyFont="1" applyFill="1" applyBorder="1" applyAlignment="1" applyProtection="1">
      <alignment horizontal="right" indent="1"/>
      <protection locked="0"/>
    </xf>
    <xf numFmtId="0" fontId="4" fillId="0" borderId="0" xfId="47" applyFont="1" applyProtection="1">
      <alignment/>
      <protection locked="0"/>
    </xf>
    <xf numFmtId="164" fontId="4" fillId="41" borderId="13" xfId="47" applyNumberFormat="1" applyFont="1" applyFill="1" applyBorder="1" applyAlignment="1" applyProtection="1">
      <alignment horizontal="right" indent="1"/>
      <protection/>
    </xf>
    <xf numFmtId="164" fontId="4" fillId="41" borderId="52" xfId="47" applyNumberFormat="1" applyFont="1" applyFill="1" applyBorder="1" applyAlignment="1" applyProtection="1">
      <alignment horizontal="right" indent="1"/>
      <protection/>
    </xf>
    <xf numFmtId="164" fontId="4" fillId="41" borderId="64" xfId="47" applyNumberFormat="1" applyFont="1" applyFill="1" applyBorder="1" applyAlignment="1" applyProtection="1">
      <alignment horizontal="right" indent="1"/>
      <protection/>
    </xf>
    <xf numFmtId="164" fontId="4" fillId="41" borderId="51" xfId="47" applyNumberFormat="1" applyFont="1" applyFill="1" applyBorder="1" applyAlignment="1" applyProtection="1">
      <alignment horizontal="right" indent="1"/>
      <protection/>
    </xf>
    <xf numFmtId="164" fontId="4" fillId="0" borderId="50" xfId="47" applyNumberFormat="1" applyFont="1" applyFill="1" applyBorder="1" applyAlignment="1" applyProtection="1">
      <alignment horizontal="right" indent="1"/>
      <protection locked="0"/>
    </xf>
    <xf numFmtId="164" fontId="4" fillId="0" borderId="58" xfId="47" applyNumberFormat="1" applyFont="1" applyFill="1" applyBorder="1" applyAlignment="1" applyProtection="1">
      <alignment horizontal="right" indent="1"/>
      <protection locked="0"/>
    </xf>
    <xf numFmtId="164" fontId="4" fillId="0" borderId="59" xfId="47" applyNumberFormat="1" applyFont="1" applyFill="1" applyBorder="1" applyAlignment="1" applyProtection="1">
      <alignment horizontal="right" indent="1"/>
      <protection locked="0"/>
    </xf>
    <xf numFmtId="0" fontId="27" fillId="0" borderId="0" xfId="47" applyFont="1">
      <alignment/>
      <protection/>
    </xf>
    <xf numFmtId="0" fontId="4" fillId="0" borderId="0" xfId="47" applyFont="1" applyFill="1">
      <alignment/>
      <protection/>
    </xf>
    <xf numFmtId="164" fontId="4" fillId="40" borderId="65" xfId="47" applyNumberFormat="1" applyFont="1" applyFill="1" applyBorder="1" applyAlignment="1" applyProtection="1">
      <alignment horizontal="right" indent="1"/>
      <protection locked="0"/>
    </xf>
    <xf numFmtId="164" fontId="4" fillId="39" borderId="50" xfId="47" applyNumberFormat="1" applyFont="1" applyFill="1" applyBorder="1" applyAlignment="1" applyProtection="1">
      <alignment horizontal="right" indent="1"/>
      <protection/>
    </xf>
    <xf numFmtId="164" fontId="4" fillId="39" borderId="59" xfId="47" applyNumberFormat="1" applyFont="1" applyFill="1" applyBorder="1" applyAlignment="1" applyProtection="1">
      <alignment horizontal="right" indent="1"/>
      <protection/>
    </xf>
    <xf numFmtId="164" fontId="4" fillId="40" borderId="66" xfId="47" applyNumberFormat="1" applyFont="1" applyFill="1" applyBorder="1" applyAlignment="1" applyProtection="1">
      <alignment horizontal="right" indent="1"/>
      <protection locked="0"/>
    </xf>
    <xf numFmtId="164" fontId="4" fillId="0" borderId="51" xfId="47" applyNumberFormat="1" applyFont="1" applyFill="1" applyBorder="1" applyAlignment="1" applyProtection="1">
      <alignment horizontal="right" indent="1"/>
      <protection locked="0"/>
    </xf>
    <xf numFmtId="164" fontId="4" fillId="0" borderId="52" xfId="47" applyNumberFormat="1" applyFont="1" applyFill="1" applyBorder="1" applyAlignment="1" applyProtection="1">
      <alignment horizontal="right" indent="1"/>
      <protection locked="0"/>
    </xf>
    <xf numFmtId="164" fontId="4" fillId="0" borderId="53" xfId="47" applyNumberFormat="1" applyFont="1" applyFill="1" applyBorder="1" applyAlignment="1" applyProtection="1">
      <alignment horizontal="right" indent="1"/>
      <protection locked="0"/>
    </xf>
    <xf numFmtId="164" fontId="4" fillId="40" borderId="67" xfId="47" applyNumberFormat="1" applyFont="1" applyFill="1" applyBorder="1" applyAlignment="1" applyProtection="1">
      <alignment horizontal="right" indent="1"/>
      <protection locked="0"/>
    </xf>
    <xf numFmtId="0" fontId="4" fillId="37" borderId="29" xfId="47" applyFont="1" applyFill="1" applyBorder="1" applyAlignment="1" applyProtection="1">
      <alignment horizontal="left" indent="1"/>
      <protection/>
    </xf>
    <xf numFmtId="0" fontId="4" fillId="37" borderId="47" xfId="47" applyFont="1" applyFill="1" applyBorder="1" applyAlignment="1" applyProtection="1">
      <alignment horizontal="left" indent="1"/>
      <protection/>
    </xf>
    <xf numFmtId="0" fontId="4" fillId="37" borderId="47" xfId="0" applyFont="1" applyFill="1" applyBorder="1" applyAlignment="1">
      <alignment horizontal="left" indent="1"/>
    </xf>
    <xf numFmtId="0" fontId="4" fillId="37" borderId="10" xfId="0" applyFont="1" applyFill="1" applyBorder="1" applyAlignment="1">
      <alignment horizontal="left" indent="1"/>
    </xf>
    <xf numFmtId="0" fontId="4" fillId="37" borderId="10" xfId="0" applyFont="1" applyFill="1" applyBorder="1" applyAlignment="1">
      <alignment horizontal="left" indent="6"/>
    </xf>
    <xf numFmtId="164" fontId="3" fillId="0" borderId="39" xfId="47" applyNumberFormat="1" applyFont="1" applyBorder="1" applyAlignment="1" applyProtection="1">
      <alignment horizontal="right" indent="1"/>
      <protection/>
    </xf>
    <xf numFmtId="164" fontId="3" fillId="0" borderId="41" xfId="47" applyNumberFormat="1" applyFont="1" applyFill="1" applyBorder="1" applyAlignment="1" applyProtection="1">
      <alignment horizontal="right" indent="1"/>
      <protection/>
    </xf>
    <xf numFmtId="165" fontId="4" fillId="0" borderId="65" xfId="47" applyNumberFormat="1" applyFont="1" applyBorder="1" applyAlignment="1" applyProtection="1">
      <alignment horizontal="right" indent="1"/>
      <protection locked="0"/>
    </xf>
    <xf numFmtId="165" fontId="4" fillId="0" borderId="63" xfId="47" applyNumberFormat="1" applyFont="1" applyBorder="1" applyAlignment="1" applyProtection="1">
      <alignment horizontal="right" indent="1"/>
      <protection locked="0"/>
    </xf>
    <xf numFmtId="165" fontId="4" fillId="39" borderId="68" xfId="47" applyNumberFormat="1" applyFont="1" applyFill="1" applyBorder="1" applyAlignment="1" applyProtection="1">
      <alignment horizontal="right" indent="1"/>
      <protection locked="0"/>
    </xf>
    <xf numFmtId="165" fontId="4" fillId="39" borderId="43" xfId="47" applyNumberFormat="1" applyFont="1" applyFill="1" applyBorder="1" applyAlignment="1" applyProtection="1">
      <alignment horizontal="right" indent="1"/>
      <protection locked="0"/>
    </xf>
    <xf numFmtId="165" fontId="4" fillId="39" borderId="69" xfId="47" applyNumberFormat="1" applyFont="1" applyFill="1" applyBorder="1" applyAlignment="1" applyProtection="1">
      <alignment horizontal="right" indent="1"/>
      <protection locked="0"/>
    </xf>
    <xf numFmtId="165" fontId="4" fillId="39" borderId="58" xfId="47" applyNumberFormat="1" applyFont="1" applyFill="1" applyBorder="1" applyAlignment="1" applyProtection="1">
      <alignment horizontal="right" indent="1"/>
      <protection locked="0"/>
    </xf>
    <xf numFmtId="165" fontId="4" fillId="39" borderId="44" xfId="47" applyNumberFormat="1" applyFont="1" applyFill="1" applyBorder="1" applyAlignment="1" applyProtection="1">
      <alignment horizontal="right" indent="1"/>
      <protection locked="0"/>
    </xf>
    <xf numFmtId="165" fontId="4" fillId="39" borderId="59" xfId="47" applyNumberFormat="1" applyFont="1" applyFill="1" applyBorder="1" applyAlignment="1" applyProtection="1">
      <alignment horizontal="right" indent="1"/>
      <protection locked="0"/>
    </xf>
    <xf numFmtId="0" fontId="3" fillId="0" borderId="0" xfId="0" applyFont="1" applyFill="1" applyAlignment="1">
      <alignment horizontal="right" indent="4"/>
    </xf>
    <xf numFmtId="0" fontId="3" fillId="0" borderId="0" xfId="47" applyFont="1" applyFill="1" applyProtection="1">
      <alignment/>
      <protection/>
    </xf>
    <xf numFmtId="0" fontId="3" fillId="0" borderId="0" xfId="47" applyFont="1" applyFill="1" applyAlignment="1" applyProtection="1">
      <alignment horizontal="right" indent="4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19" borderId="0" xfId="0" applyFont="1" applyFill="1" applyAlignment="1">
      <alignment/>
    </xf>
    <xf numFmtId="0" fontId="21" fillId="19" borderId="0" xfId="0" applyFont="1" applyFill="1" applyAlignment="1">
      <alignment/>
    </xf>
    <xf numFmtId="0" fontId="22" fillId="19" borderId="0" xfId="0" applyFont="1" applyFill="1" applyAlignment="1">
      <alignment/>
    </xf>
    <xf numFmtId="10" fontId="3" fillId="0" borderId="0" xfId="47" applyNumberFormat="1" applyFont="1" applyProtection="1">
      <alignment/>
      <protection/>
    </xf>
    <xf numFmtId="10" fontId="21" fillId="0" borderId="23" xfId="47" applyNumberFormat="1" applyFont="1" applyBorder="1" applyAlignment="1" applyProtection="1">
      <alignment horizontal="center" vertical="center"/>
      <protection/>
    </xf>
    <xf numFmtId="10" fontId="3" fillId="0" borderId="0" xfId="47" applyNumberFormat="1" applyFont="1" applyBorder="1" applyProtection="1">
      <alignment/>
      <protection/>
    </xf>
    <xf numFmtId="49" fontId="21" fillId="34" borderId="70" xfId="47" applyNumberFormat="1" applyFont="1" applyFill="1" applyBorder="1" applyAlignment="1" applyProtection="1">
      <alignment horizontal="center"/>
      <protection/>
    </xf>
    <xf numFmtId="10" fontId="53" fillId="36" borderId="71" xfId="47" applyNumberFormat="1" applyFont="1" applyFill="1" applyBorder="1" applyAlignment="1" applyProtection="1">
      <alignment vertical="center"/>
      <protection/>
    </xf>
    <xf numFmtId="0" fontId="3" fillId="0" borderId="0" xfId="47" applyNumberFormat="1" applyFont="1" applyBorder="1" applyProtection="1">
      <alignment/>
      <protection/>
    </xf>
    <xf numFmtId="0" fontId="3" fillId="0" borderId="0" xfId="47" applyNumberFormat="1" applyFont="1" applyProtection="1">
      <alignment/>
      <protection/>
    </xf>
    <xf numFmtId="10" fontId="21" fillId="33" borderId="71" xfId="47" applyNumberFormat="1" applyFont="1" applyFill="1" applyBorder="1" applyAlignment="1" applyProtection="1">
      <alignment horizontal="right" indent="1"/>
      <protection/>
    </xf>
    <xf numFmtId="10" fontId="4" fillId="0" borderId="72" xfId="47" applyNumberFormat="1" applyFont="1" applyFill="1" applyBorder="1" applyAlignment="1" applyProtection="1">
      <alignment horizontal="right" indent="1"/>
      <protection/>
    </xf>
    <xf numFmtId="10" fontId="4" fillId="0" borderId="73" xfId="47" applyNumberFormat="1" applyFont="1" applyFill="1" applyBorder="1" applyAlignment="1" applyProtection="1">
      <alignment horizontal="right" indent="1"/>
      <protection/>
    </xf>
    <xf numFmtId="164" fontId="21" fillId="35" borderId="74" xfId="47" applyNumberFormat="1" applyFont="1" applyFill="1" applyBorder="1" applyAlignment="1" applyProtection="1">
      <alignment horizontal="right" indent="1"/>
      <protection/>
    </xf>
    <xf numFmtId="49" fontId="21" fillId="34" borderId="71" xfId="47" applyNumberFormat="1" applyFont="1" applyFill="1" applyBorder="1" applyAlignment="1" applyProtection="1">
      <alignment horizontal="center"/>
      <protection/>
    </xf>
    <xf numFmtId="10" fontId="4" fillId="39" borderId="75" xfId="47" applyNumberFormat="1" applyFont="1" applyFill="1" applyBorder="1" applyAlignment="1" applyProtection="1">
      <alignment horizontal="right" indent="1"/>
      <protection locked="0"/>
    </xf>
    <xf numFmtId="10" fontId="4" fillId="39" borderId="76" xfId="47" applyNumberFormat="1" applyFont="1" applyFill="1" applyBorder="1" applyAlignment="1" applyProtection="1">
      <alignment horizontal="right" indent="1"/>
      <protection locked="0"/>
    </xf>
    <xf numFmtId="10" fontId="4" fillId="0" borderId="77" xfId="47" applyNumberFormat="1" applyFont="1" applyFill="1" applyBorder="1" applyAlignment="1" applyProtection="1">
      <alignment horizontal="right" indent="1"/>
      <protection/>
    </xf>
    <xf numFmtId="164" fontId="4" fillId="0" borderId="67" xfId="47" applyNumberFormat="1" applyFont="1" applyFill="1" applyBorder="1" applyAlignment="1" applyProtection="1">
      <alignment horizontal="right" indent="1"/>
      <protection locked="0"/>
    </xf>
    <xf numFmtId="164" fontId="4" fillId="41" borderId="67" xfId="47" applyNumberFormat="1" applyFont="1" applyFill="1" applyBorder="1" applyAlignment="1" applyProtection="1">
      <alignment horizontal="right" indent="1"/>
      <protection locked="0"/>
    </xf>
    <xf numFmtId="164" fontId="4" fillId="0" borderId="65" xfId="47" applyNumberFormat="1" applyFont="1" applyFill="1" applyBorder="1" applyAlignment="1" applyProtection="1">
      <alignment horizontal="right" indent="1"/>
      <protection locked="0"/>
    </xf>
    <xf numFmtId="0" fontId="4" fillId="0" borderId="0" xfId="47" applyFont="1" applyProtection="1">
      <alignment/>
      <protection/>
    </xf>
    <xf numFmtId="0" fontId="4" fillId="37" borderId="10" xfId="0" applyFont="1" applyFill="1" applyBorder="1" applyAlignment="1" applyProtection="1">
      <alignment horizontal="left" indent="1"/>
      <protection/>
    </xf>
    <xf numFmtId="14" fontId="3" fillId="0" borderId="0" xfId="0" applyNumberFormat="1" applyFont="1" applyFill="1" applyAlignment="1">
      <alignment horizontal="left"/>
    </xf>
    <xf numFmtId="0" fontId="3" fillId="0" borderId="50" xfId="47" applyFont="1" applyBorder="1" applyProtection="1">
      <alignment/>
      <protection locked="0"/>
    </xf>
    <xf numFmtId="0" fontId="3" fillId="0" borderId="60" xfId="47" applyFont="1" applyBorder="1" applyProtection="1">
      <alignment/>
      <protection locked="0"/>
    </xf>
    <xf numFmtId="164" fontId="4" fillId="0" borderId="47" xfId="47" applyNumberFormat="1" applyFont="1" applyFill="1" applyBorder="1" applyAlignment="1" applyProtection="1">
      <alignment horizontal="right" indent="1"/>
      <protection locked="0"/>
    </xf>
    <xf numFmtId="164" fontId="4" fillId="0" borderId="10" xfId="47" applyNumberFormat="1" applyFont="1" applyFill="1" applyBorder="1" applyAlignment="1" applyProtection="1">
      <alignment horizontal="right" indent="1"/>
      <protection locked="0"/>
    </xf>
    <xf numFmtId="164" fontId="4" fillId="41" borderId="10" xfId="47" applyNumberFormat="1" applyFont="1" applyFill="1" applyBorder="1" applyAlignment="1" applyProtection="1">
      <alignment horizontal="right" indent="1"/>
      <protection/>
    </xf>
    <xf numFmtId="164" fontId="4" fillId="0" borderId="36" xfId="47" applyNumberFormat="1" applyFont="1" applyFill="1" applyBorder="1" applyAlignment="1" applyProtection="1">
      <alignment horizontal="right" indent="1"/>
      <protection locked="0"/>
    </xf>
    <xf numFmtId="164" fontId="4" fillId="41" borderId="42" xfId="47" applyNumberFormat="1" applyFont="1" applyFill="1" applyBorder="1" applyAlignment="1" applyProtection="1">
      <alignment horizontal="right" indent="1"/>
      <protection/>
    </xf>
    <xf numFmtId="164" fontId="4" fillId="41" borderId="43" xfId="47" applyNumberFormat="1" applyFont="1" applyFill="1" applyBorder="1" applyAlignment="1" applyProtection="1">
      <alignment horizontal="right" indent="1"/>
      <protection/>
    </xf>
    <xf numFmtId="164" fontId="4" fillId="41" borderId="78" xfId="47" applyNumberFormat="1" applyFont="1" applyFill="1" applyBorder="1" applyAlignment="1" applyProtection="1">
      <alignment horizontal="right" indent="1"/>
      <protection/>
    </xf>
    <xf numFmtId="164" fontId="3" fillId="0" borderId="14" xfId="47" applyNumberFormat="1" applyFont="1" applyBorder="1" applyAlignment="1" applyProtection="1">
      <alignment horizontal="right" indent="1"/>
      <protection locked="0"/>
    </xf>
    <xf numFmtId="164" fontId="4" fillId="41" borderId="14" xfId="47" applyNumberFormat="1" applyFont="1" applyFill="1" applyBorder="1" applyAlignment="1" applyProtection="1">
      <alignment horizontal="right" indent="1"/>
      <protection/>
    </xf>
    <xf numFmtId="164" fontId="3" fillId="0" borderId="79" xfId="47" applyNumberFormat="1" applyFont="1" applyFill="1" applyBorder="1" applyAlignment="1" applyProtection="1">
      <alignment horizontal="right" indent="1"/>
      <protection locked="0"/>
    </xf>
    <xf numFmtId="164" fontId="4" fillId="0" borderId="78" xfId="47" applyNumberFormat="1" applyFont="1" applyFill="1" applyBorder="1" applyAlignment="1" applyProtection="1">
      <alignment horizontal="right" indent="1"/>
      <protection locked="0"/>
    </xf>
    <xf numFmtId="164" fontId="4" fillId="0" borderId="80" xfId="47" applyNumberFormat="1" applyFont="1" applyFill="1" applyBorder="1" applyAlignment="1" applyProtection="1">
      <alignment horizontal="right" indent="1"/>
      <protection locked="0"/>
    </xf>
    <xf numFmtId="10" fontId="4" fillId="0" borderId="81" xfId="47" applyNumberFormat="1" applyFont="1" applyFill="1" applyBorder="1" applyAlignment="1" applyProtection="1">
      <alignment horizontal="right" indent="1"/>
      <protection/>
    </xf>
    <xf numFmtId="10" fontId="4" fillId="0" borderId="82" xfId="47" applyNumberFormat="1" applyFont="1" applyFill="1" applyBorder="1" applyAlignment="1" applyProtection="1">
      <alignment horizontal="right" indent="1"/>
      <protection/>
    </xf>
    <xf numFmtId="10" fontId="4" fillId="0" borderId="83" xfId="47" applyNumberFormat="1" applyFont="1" applyFill="1" applyBorder="1" applyAlignment="1" applyProtection="1">
      <alignment horizontal="right" indent="1"/>
      <protection/>
    </xf>
    <xf numFmtId="10" fontId="4" fillId="0" borderId="84" xfId="47" applyNumberFormat="1" applyFont="1" applyFill="1" applyBorder="1" applyAlignment="1" applyProtection="1">
      <alignment horizontal="right" indent="1"/>
      <protection/>
    </xf>
    <xf numFmtId="10" fontId="4" fillId="41" borderId="84" xfId="47" applyNumberFormat="1" applyFont="1" applyFill="1" applyBorder="1" applyAlignment="1" applyProtection="1">
      <alignment horizontal="right" indent="1"/>
      <protection/>
    </xf>
    <xf numFmtId="10" fontId="21" fillId="33" borderId="62" xfId="47" applyNumberFormat="1" applyFont="1" applyFill="1" applyBorder="1" applyAlignment="1" applyProtection="1">
      <alignment horizontal="right" indent="1"/>
      <protection/>
    </xf>
    <xf numFmtId="10" fontId="4" fillId="41" borderId="83" xfId="47" applyNumberFormat="1" applyFont="1" applyFill="1" applyBorder="1" applyAlignment="1" applyProtection="1">
      <alignment horizontal="right" indent="1"/>
      <protection/>
    </xf>
    <xf numFmtId="10" fontId="4" fillId="0" borderId="85" xfId="47" applyNumberFormat="1" applyFont="1" applyFill="1" applyBorder="1" applyAlignment="1" applyProtection="1">
      <alignment horizontal="right" indent="1"/>
      <protection/>
    </xf>
    <xf numFmtId="10" fontId="21" fillId="35" borderId="0" xfId="47" applyNumberFormat="1" applyFont="1" applyFill="1" applyBorder="1" applyAlignment="1" applyProtection="1">
      <alignment horizontal="right" indent="1"/>
      <protection/>
    </xf>
    <xf numFmtId="10" fontId="4" fillId="39" borderId="81" xfId="47" applyNumberFormat="1" applyFont="1" applyFill="1" applyBorder="1" applyAlignment="1" applyProtection="1">
      <alignment horizontal="right" indent="1"/>
      <protection locked="0"/>
    </xf>
    <xf numFmtId="10" fontId="4" fillId="39" borderId="82" xfId="47" applyNumberFormat="1" applyFont="1" applyFill="1" applyBorder="1" applyAlignment="1" applyProtection="1">
      <alignment horizontal="right" indent="1"/>
      <protection locked="0"/>
    </xf>
    <xf numFmtId="164" fontId="4" fillId="39" borderId="78" xfId="47" applyNumberFormat="1" applyFont="1" applyFill="1" applyBorder="1" applyAlignment="1" applyProtection="1">
      <alignment horizontal="right" indent="1"/>
      <protection/>
    </xf>
    <xf numFmtId="164" fontId="4" fillId="39" borderId="80" xfId="47" applyNumberFormat="1" applyFont="1" applyFill="1" applyBorder="1" applyAlignment="1" applyProtection="1">
      <alignment horizontal="right" indent="1"/>
      <protection/>
    </xf>
    <xf numFmtId="164" fontId="4" fillId="0" borderId="64" xfId="47" applyNumberFormat="1" applyFont="1" applyFill="1" applyBorder="1" applyAlignment="1" applyProtection="1">
      <alignment horizontal="right" indent="1"/>
      <protection locked="0"/>
    </xf>
    <xf numFmtId="164" fontId="21" fillId="35" borderId="86" xfId="47" applyNumberFormat="1" applyFont="1" applyFill="1" applyBorder="1" applyAlignment="1" applyProtection="1">
      <alignment horizontal="right" indent="1"/>
      <protection/>
    </xf>
    <xf numFmtId="165" fontId="4" fillId="39" borderId="42" xfId="47" applyNumberFormat="1" applyFont="1" applyFill="1" applyBorder="1" applyAlignment="1" applyProtection="1">
      <alignment horizontal="right" indent="1"/>
      <protection locked="0"/>
    </xf>
    <xf numFmtId="165" fontId="4" fillId="39" borderId="78" xfId="47" applyNumberFormat="1" applyFont="1" applyFill="1" applyBorder="1" applyAlignment="1" applyProtection="1">
      <alignment horizontal="right" indent="1"/>
      <protection locked="0"/>
    </xf>
    <xf numFmtId="165" fontId="4" fillId="39" borderId="50" xfId="47" applyNumberFormat="1" applyFont="1" applyFill="1" applyBorder="1" applyAlignment="1" applyProtection="1">
      <alignment horizontal="right" indent="1"/>
      <protection locked="0"/>
    </xf>
    <xf numFmtId="165" fontId="4" fillId="39" borderId="80" xfId="47" applyNumberFormat="1" applyFont="1" applyFill="1" applyBorder="1" applyAlignment="1" applyProtection="1">
      <alignment horizontal="right" indent="1"/>
      <protection locked="0"/>
    </xf>
    <xf numFmtId="164" fontId="3" fillId="0" borderId="67" xfId="47" applyNumberFormat="1" applyFont="1" applyFill="1" applyBorder="1" applyAlignment="1" applyProtection="1">
      <alignment horizontal="right" indent="1"/>
      <protection locked="0"/>
    </xf>
    <xf numFmtId="10" fontId="3" fillId="0" borderId="84" xfId="47" applyNumberFormat="1" applyFont="1" applyFill="1" applyBorder="1" applyAlignment="1" applyProtection="1">
      <alignment horizontal="right" indent="1"/>
      <protection/>
    </xf>
    <xf numFmtId="10" fontId="3" fillId="0" borderId="73" xfId="47" applyNumberFormat="1" applyFont="1" applyFill="1" applyBorder="1" applyAlignment="1" applyProtection="1">
      <alignment horizontal="right" indent="1"/>
      <protection/>
    </xf>
    <xf numFmtId="0" fontId="3" fillId="0" borderId="0" xfId="47" applyFont="1" applyFill="1" applyAlignment="1">
      <alignment horizontal="left" indent="3"/>
      <protection/>
    </xf>
    <xf numFmtId="0" fontId="3" fillId="0" borderId="10" xfId="47" applyFont="1" applyFill="1" applyBorder="1" applyAlignment="1" applyProtection="1">
      <alignment horizontal="left" indent="4"/>
      <protection/>
    </xf>
    <xf numFmtId="164" fontId="3" fillId="0" borderId="11" xfId="47" applyNumberFormat="1" applyFont="1" applyFill="1" applyBorder="1" applyAlignment="1" applyProtection="1">
      <alignment horizontal="left" indent="4"/>
      <protection locked="0"/>
    </xf>
    <xf numFmtId="164" fontId="3" fillId="0" borderId="12" xfId="47" applyNumberFormat="1" applyFont="1" applyFill="1" applyBorder="1" applyAlignment="1" applyProtection="1">
      <alignment horizontal="left" indent="4"/>
      <protection locked="0"/>
    </xf>
    <xf numFmtId="164" fontId="3" fillId="0" borderId="13" xfId="47" applyNumberFormat="1" applyFont="1" applyFill="1" applyBorder="1" applyAlignment="1" applyProtection="1">
      <alignment horizontal="left" indent="4"/>
      <protection locked="0"/>
    </xf>
    <xf numFmtId="0" fontId="3" fillId="0" borderId="10" xfId="0" applyFont="1" applyBorder="1" applyAlignment="1">
      <alignment horizontal="left" indent="4"/>
    </xf>
    <xf numFmtId="164" fontId="4" fillId="41" borderId="47" xfId="47" applyNumberFormat="1" applyFont="1" applyFill="1" applyBorder="1" applyAlignment="1" applyProtection="1">
      <alignment horizontal="right" indent="1"/>
      <protection/>
    </xf>
    <xf numFmtId="164" fontId="4" fillId="0" borderId="11" xfId="47" applyNumberFormat="1" applyFont="1" applyFill="1" applyBorder="1" applyAlignment="1" applyProtection="1">
      <alignment horizontal="right" indent="1"/>
      <protection/>
    </xf>
    <xf numFmtId="164" fontId="4" fillId="0" borderId="12" xfId="47" applyNumberFormat="1" applyFont="1" applyFill="1" applyBorder="1" applyAlignment="1" applyProtection="1">
      <alignment horizontal="right" indent="1"/>
      <protection/>
    </xf>
    <xf numFmtId="164" fontId="4" fillId="0" borderId="13" xfId="47" applyNumberFormat="1" applyFont="1" applyFill="1" applyBorder="1" applyAlignment="1" applyProtection="1">
      <alignment horizontal="right" indent="1"/>
      <protection/>
    </xf>
    <xf numFmtId="164" fontId="4" fillId="0" borderId="14" xfId="47" applyNumberFormat="1" applyFont="1" applyFill="1" applyBorder="1" applyAlignment="1" applyProtection="1">
      <alignment horizontal="right" indent="1"/>
      <protection/>
    </xf>
    <xf numFmtId="0" fontId="33" fillId="0" borderId="10" xfId="0" applyFont="1" applyFill="1" applyBorder="1" applyAlignment="1" applyProtection="1">
      <alignment horizontal="left" vertical="center" indent="3"/>
      <protection/>
    </xf>
    <xf numFmtId="0" fontId="33" fillId="0" borderId="28" xfId="0" applyFont="1" applyFill="1" applyBorder="1" applyAlignment="1" applyProtection="1">
      <alignment horizontal="left" vertical="center" indent="3"/>
      <protection/>
    </xf>
    <xf numFmtId="0" fontId="4" fillId="42" borderId="28" xfId="47" applyFont="1" applyFill="1" applyBorder="1" applyAlignment="1" applyProtection="1">
      <alignment horizontal="left" indent="1"/>
      <protection/>
    </xf>
    <xf numFmtId="10" fontId="21" fillId="33" borderId="15" xfId="47" applyNumberFormat="1" applyFont="1" applyFill="1" applyBorder="1" applyAlignment="1" applyProtection="1">
      <alignment horizontal="right" indent="1"/>
      <protection/>
    </xf>
    <xf numFmtId="10" fontId="21" fillId="35" borderId="72" xfId="47" applyNumberFormat="1" applyFont="1" applyFill="1" applyBorder="1" applyAlignment="1" applyProtection="1">
      <alignment horizontal="right" indent="1"/>
      <protection/>
    </xf>
    <xf numFmtId="10" fontId="4" fillId="0" borderId="87" xfId="47" applyNumberFormat="1" applyFont="1" applyFill="1" applyBorder="1" applyAlignment="1" applyProtection="1">
      <alignment horizontal="right" indent="1"/>
      <protection/>
    </xf>
    <xf numFmtId="10" fontId="4" fillId="41" borderId="72" xfId="47" applyNumberFormat="1" applyFont="1" applyFill="1" applyBorder="1" applyAlignment="1" applyProtection="1">
      <alignment horizontal="right" indent="1"/>
      <protection/>
    </xf>
    <xf numFmtId="10" fontId="4" fillId="41" borderId="73" xfId="47" applyNumberFormat="1" applyFont="1" applyFill="1" applyBorder="1" applyAlignment="1" applyProtection="1">
      <alignment horizontal="right" indent="1"/>
      <protection/>
    </xf>
    <xf numFmtId="10" fontId="4" fillId="0" borderId="45" xfId="47" applyNumberFormat="1" applyFont="1" applyFill="1" applyBorder="1" applyAlignment="1" applyProtection="1">
      <alignment horizontal="right" indent="1"/>
      <protection/>
    </xf>
    <xf numFmtId="10" fontId="4" fillId="0" borderId="65" xfId="47" applyNumberFormat="1" applyFont="1" applyFill="1" applyBorder="1" applyAlignment="1" applyProtection="1">
      <alignment horizontal="right" indent="1"/>
      <protection/>
    </xf>
    <xf numFmtId="164" fontId="4" fillId="39" borderId="11" xfId="47" applyNumberFormat="1" applyFont="1" applyFill="1" applyBorder="1" applyAlignment="1" applyProtection="1">
      <alignment horizontal="right" indent="1"/>
      <protection/>
    </xf>
    <xf numFmtId="164" fontId="4" fillId="39" borderId="12" xfId="47" applyNumberFormat="1" applyFont="1" applyFill="1" applyBorder="1" applyAlignment="1" applyProtection="1">
      <alignment horizontal="right" indent="1"/>
      <protection/>
    </xf>
    <xf numFmtId="164" fontId="4" fillId="43" borderId="14" xfId="47" applyNumberFormat="1" applyFont="1" applyFill="1" applyBorder="1" applyAlignment="1" applyProtection="1">
      <alignment horizontal="right" indent="1"/>
      <protection locked="0"/>
    </xf>
    <xf numFmtId="10" fontId="4" fillId="0" borderId="75" xfId="47" applyNumberFormat="1" applyFont="1" applyFill="1" applyBorder="1" applyAlignment="1" applyProtection="1">
      <alignment horizontal="right" indent="1"/>
      <protection/>
    </xf>
    <xf numFmtId="164" fontId="4" fillId="43" borderId="39" xfId="47" applyNumberFormat="1" applyFont="1" applyFill="1" applyBorder="1" applyAlignment="1" applyProtection="1">
      <alignment horizontal="right" indent="1"/>
      <protection/>
    </xf>
    <xf numFmtId="164" fontId="4" fillId="39" borderId="58" xfId="47" applyNumberFormat="1" applyFont="1" applyFill="1" applyBorder="1" applyAlignment="1" applyProtection="1">
      <alignment horizontal="right" indent="1"/>
      <protection/>
    </xf>
    <xf numFmtId="10" fontId="4" fillId="0" borderId="76" xfId="47" applyNumberFormat="1" applyFont="1" applyFill="1" applyBorder="1" applyAlignment="1" applyProtection="1">
      <alignment horizontal="right" indent="1"/>
      <protection/>
    </xf>
    <xf numFmtId="164" fontId="3" fillId="0" borderId="67" xfId="47" applyNumberFormat="1" applyFont="1" applyFill="1" applyBorder="1" applyAlignment="1" applyProtection="1">
      <alignment horizontal="center"/>
      <protection locked="0"/>
    </xf>
    <xf numFmtId="164" fontId="3" fillId="0" borderId="11" xfId="47" applyNumberFormat="1" applyFont="1" applyFill="1" applyBorder="1" applyAlignment="1" applyProtection="1">
      <alignment horizontal="center"/>
      <protection locked="0"/>
    </xf>
    <xf numFmtId="4" fontId="3" fillId="37" borderId="0" xfId="0" applyNumberFormat="1" applyFont="1" applyFill="1" applyAlignment="1" applyProtection="1">
      <alignment/>
      <protection/>
    </xf>
    <xf numFmtId="4" fontId="3" fillId="37" borderId="0" xfId="0" applyNumberFormat="1" applyFont="1" applyFill="1" applyAlignment="1" applyProtection="1">
      <alignment horizontal="left" indent="2"/>
      <protection/>
    </xf>
    <xf numFmtId="0" fontId="3" fillId="37" borderId="0" xfId="0" applyFont="1" applyFill="1" applyAlignment="1" applyProtection="1">
      <alignment horizontal="left" indent="2"/>
      <protection/>
    </xf>
    <xf numFmtId="4" fontId="30" fillId="37" borderId="0" xfId="0" applyNumberFormat="1" applyFont="1" applyFill="1" applyAlignment="1" applyProtection="1">
      <alignment horizontal="left" indent="2"/>
      <protection/>
    </xf>
    <xf numFmtId="0" fontId="3" fillId="37" borderId="0" xfId="0" applyFont="1" applyFill="1" applyAlignment="1" applyProtection="1">
      <alignment/>
      <protection/>
    </xf>
    <xf numFmtId="0" fontId="3" fillId="37" borderId="0" xfId="0" applyFont="1" applyFill="1" applyAlignment="1" applyProtection="1">
      <alignment horizontal="center"/>
      <protection/>
    </xf>
    <xf numFmtId="0" fontId="4" fillId="37" borderId="12" xfId="0" applyFont="1" applyFill="1" applyBorder="1" applyAlignment="1" applyProtection="1">
      <alignment horizontal="center"/>
      <protection/>
    </xf>
    <xf numFmtId="4" fontId="4" fillId="37" borderId="12" xfId="0" applyNumberFormat="1" applyFont="1" applyFill="1" applyBorder="1" applyAlignment="1" applyProtection="1">
      <alignment/>
      <protection/>
    </xf>
    <xf numFmtId="0" fontId="3" fillId="37" borderId="0" xfId="0" applyFont="1" applyFill="1" applyAlignment="1" applyProtection="1">
      <alignment horizontal="left" indent="4"/>
      <protection/>
    </xf>
    <xf numFmtId="14" fontId="3" fillId="37" borderId="0" xfId="0" applyNumberFormat="1" applyFont="1" applyFill="1" applyAlignment="1" applyProtection="1">
      <alignment/>
      <protection/>
    </xf>
    <xf numFmtId="4" fontId="3" fillId="37" borderId="0" xfId="0" applyNumberFormat="1" applyFont="1" applyFill="1" applyAlignment="1" applyProtection="1">
      <alignment horizontal="left" indent="4"/>
      <protection/>
    </xf>
    <xf numFmtId="0" fontId="3" fillId="37" borderId="0" xfId="0" applyFont="1" applyFill="1" applyBorder="1" applyAlignment="1" applyProtection="1">
      <alignment horizontal="center"/>
      <protection/>
    </xf>
    <xf numFmtId="0" fontId="4" fillId="37" borderId="0" xfId="0" applyFont="1" applyFill="1" applyBorder="1" applyAlignment="1" applyProtection="1">
      <alignment horizontal="center"/>
      <protection/>
    </xf>
    <xf numFmtId="4" fontId="4" fillId="37" borderId="0" xfId="0" applyNumberFormat="1" applyFont="1" applyFill="1" applyBorder="1" applyAlignment="1" applyProtection="1">
      <alignment/>
      <protection/>
    </xf>
    <xf numFmtId="0" fontId="3" fillId="0" borderId="12" xfId="0" applyFont="1" applyFill="1" applyBorder="1" applyAlignment="1">
      <alignment/>
    </xf>
    <xf numFmtId="0" fontId="3" fillId="37" borderId="0" xfId="0" applyFont="1" applyFill="1" applyAlignment="1">
      <alignment horizontal="left" indent="4"/>
    </xf>
    <xf numFmtId="4" fontId="4" fillId="37" borderId="0" xfId="0" applyNumberFormat="1" applyFont="1" applyFill="1" applyAlignment="1">
      <alignment/>
    </xf>
    <xf numFmtId="4" fontId="3" fillId="37" borderId="0" xfId="0" applyNumberFormat="1" applyFont="1" applyFill="1" applyAlignment="1">
      <alignment/>
    </xf>
    <xf numFmtId="0" fontId="3" fillId="37" borderId="0" xfId="0" applyFont="1" applyFill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4" fontId="4" fillId="37" borderId="0" xfId="0" applyNumberFormat="1" applyFont="1" applyFill="1" applyBorder="1" applyAlignment="1">
      <alignment/>
    </xf>
    <xf numFmtId="0" fontId="4" fillId="37" borderId="45" xfId="0" applyFont="1" applyFill="1" applyBorder="1" applyAlignment="1">
      <alignment horizontal="center" vertical="center" wrapText="1"/>
    </xf>
    <xf numFmtId="0" fontId="4" fillId="10" borderId="67" xfId="0" applyFont="1" applyFill="1" applyBorder="1" applyAlignment="1">
      <alignment horizontal="center" vertical="center" wrapText="1"/>
    </xf>
    <xf numFmtId="0" fontId="4" fillId="37" borderId="65" xfId="0" applyFont="1" applyFill="1" applyBorder="1" applyAlignment="1">
      <alignment horizontal="center" vertical="center" wrapText="1"/>
    </xf>
    <xf numFmtId="1" fontId="4" fillId="37" borderId="65" xfId="0" applyNumberFormat="1" applyFont="1" applyFill="1" applyBorder="1" applyAlignment="1">
      <alignment horizontal="center" vertical="center"/>
    </xf>
    <xf numFmtId="4" fontId="4" fillId="37" borderId="88" xfId="0" applyNumberFormat="1" applyFont="1" applyFill="1" applyBorder="1" applyAlignment="1">
      <alignment horizontal="center" vertical="center"/>
    </xf>
    <xf numFmtId="4" fontId="4" fillId="37" borderId="15" xfId="0" applyNumberFormat="1" applyFont="1" applyFill="1" applyBorder="1" applyAlignment="1">
      <alignment horizontal="center" vertical="center"/>
    </xf>
    <xf numFmtId="4" fontId="31" fillId="39" borderId="15" xfId="0" applyNumberFormat="1" applyFont="1" applyFill="1" applyBorder="1" applyAlignment="1">
      <alignment horizontal="center"/>
    </xf>
    <xf numFmtId="4" fontId="4" fillId="39" borderId="15" xfId="0" applyNumberFormat="1" applyFont="1" applyFill="1" applyBorder="1" applyAlignment="1">
      <alignment/>
    </xf>
    <xf numFmtId="4" fontId="4" fillId="33" borderId="15" xfId="0" applyNumberFormat="1" applyFont="1" applyFill="1" applyBorder="1" applyAlignment="1">
      <alignment/>
    </xf>
    <xf numFmtId="4" fontId="4" fillId="39" borderId="15" xfId="0" applyNumberFormat="1" applyFont="1" applyFill="1" applyBorder="1" applyAlignment="1">
      <alignment horizontal="center"/>
    </xf>
    <xf numFmtId="4" fontId="4" fillId="35" borderId="15" xfId="0" applyNumberFormat="1" applyFont="1" applyFill="1" applyBorder="1" applyAlignment="1">
      <alignment/>
    </xf>
    <xf numFmtId="4" fontId="4" fillId="37" borderId="15" xfId="0" applyNumberFormat="1" applyFont="1" applyFill="1" applyBorder="1" applyAlignment="1">
      <alignment/>
    </xf>
    <xf numFmtId="4" fontId="4" fillId="37" borderId="23" xfId="0" applyNumberFormat="1" applyFont="1" applyFill="1" applyBorder="1" applyAlignment="1">
      <alignment/>
    </xf>
    <xf numFmtId="4" fontId="4" fillId="37" borderId="23" xfId="0" applyNumberFormat="1" applyFont="1" applyFill="1" applyBorder="1" applyAlignment="1">
      <alignment/>
    </xf>
    <xf numFmtId="4" fontId="4" fillId="37" borderId="23" xfId="0" applyNumberFormat="1" applyFont="1" applyFill="1" applyBorder="1" applyAlignment="1">
      <alignment horizontal="center"/>
    </xf>
    <xf numFmtId="0" fontId="3" fillId="0" borderId="45" xfId="0" applyNumberFormat="1" applyFont="1" applyFill="1" applyBorder="1" applyAlignment="1" applyProtection="1">
      <alignment/>
      <protection locked="0"/>
    </xf>
    <xf numFmtId="49" fontId="3" fillId="0" borderId="45" xfId="0" applyNumberFormat="1" applyFont="1" applyBorder="1" applyAlignment="1" applyProtection="1">
      <alignment horizontal="right"/>
      <protection locked="0"/>
    </xf>
    <xf numFmtId="0" fontId="54" fillId="0" borderId="45" xfId="0" applyFont="1" applyBorder="1" applyAlignment="1" applyProtection="1">
      <alignment/>
      <protection locked="0"/>
    </xf>
    <xf numFmtId="0" fontId="52" fillId="0" borderId="45" xfId="0" applyFont="1" applyBorder="1" applyAlignment="1" applyProtection="1">
      <alignment horizontal="center"/>
      <protection locked="0"/>
    </xf>
    <xf numFmtId="14" fontId="52" fillId="0" borderId="45" xfId="0" applyNumberFormat="1" applyFont="1" applyBorder="1" applyAlignment="1" applyProtection="1">
      <alignment/>
      <protection locked="0"/>
    </xf>
    <xf numFmtId="4" fontId="3" fillId="0" borderId="45" xfId="0" applyNumberFormat="1" applyFont="1" applyBorder="1" applyAlignment="1" applyProtection="1">
      <alignment/>
      <protection locked="0"/>
    </xf>
    <xf numFmtId="0" fontId="3" fillId="0" borderId="45" xfId="0" applyFont="1" applyBorder="1" applyAlignment="1" applyProtection="1">
      <alignment/>
      <protection locked="0"/>
    </xf>
    <xf numFmtId="0" fontId="3" fillId="0" borderId="45" xfId="0" applyFont="1" applyBorder="1" applyAlignment="1" applyProtection="1">
      <alignment horizontal="center"/>
      <protection locked="0"/>
    </xf>
    <xf numFmtId="4" fontId="3" fillId="0" borderId="23" xfId="0" applyNumberFormat="1" applyFont="1" applyBorder="1" applyAlignment="1" applyProtection="1">
      <alignment/>
      <protection locked="0"/>
    </xf>
    <xf numFmtId="0" fontId="3" fillId="0" borderId="67" xfId="0" applyNumberFormat="1" applyFont="1" applyFill="1" applyBorder="1" applyAlignment="1" applyProtection="1">
      <alignment/>
      <protection locked="0"/>
    </xf>
    <xf numFmtId="0" fontId="3" fillId="0" borderId="67" xfId="0" applyFont="1" applyBorder="1" applyAlignment="1" applyProtection="1">
      <alignment/>
      <protection locked="0"/>
    </xf>
    <xf numFmtId="0" fontId="54" fillId="0" borderId="67" xfId="0" applyFont="1" applyBorder="1" applyAlignment="1" applyProtection="1">
      <alignment/>
      <protection locked="0"/>
    </xf>
    <xf numFmtId="0" fontId="52" fillId="0" borderId="67" xfId="0" applyFont="1" applyBorder="1" applyAlignment="1" applyProtection="1">
      <alignment horizontal="center"/>
      <protection locked="0"/>
    </xf>
    <xf numFmtId="14" fontId="52" fillId="0" borderId="67" xfId="0" applyNumberFormat="1" applyFont="1" applyBorder="1" applyAlignment="1" applyProtection="1">
      <alignment/>
      <protection locked="0"/>
    </xf>
    <xf numFmtId="4" fontId="3" fillId="0" borderId="67" xfId="0" applyNumberFormat="1" applyFont="1" applyBorder="1" applyAlignment="1" applyProtection="1">
      <alignment/>
      <protection locked="0"/>
    </xf>
    <xf numFmtId="0" fontId="3" fillId="0" borderId="67" xfId="0" applyFont="1" applyBorder="1" applyAlignment="1" applyProtection="1">
      <alignment horizontal="center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7" xfId="0" applyNumberFormat="1" applyFont="1" applyBorder="1" applyAlignment="1" applyProtection="1">
      <alignment vertical="center" wrapText="1"/>
      <protection locked="0"/>
    </xf>
    <xf numFmtId="0" fontId="3" fillId="0" borderId="66" xfId="0" applyNumberFormat="1" applyFont="1" applyFill="1" applyBorder="1" applyAlignment="1" applyProtection="1">
      <alignment/>
      <protection locked="0"/>
    </xf>
    <xf numFmtId="0" fontId="3" fillId="0" borderId="66" xfId="0" applyFont="1" applyBorder="1" applyAlignment="1" applyProtection="1">
      <alignment/>
      <protection locked="0"/>
    </xf>
    <xf numFmtId="0" fontId="54" fillId="0" borderId="66" xfId="0" applyFont="1" applyBorder="1" applyAlignment="1" applyProtection="1">
      <alignment/>
      <protection locked="0"/>
    </xf>
    <xf numFmtId="0" fontId="52" fillId="0" borderId="66" xfId="0" applyFont="1" applyBorder="1" applyAlignment="1" applyProtection="1">
      <alignment horizontal="center"/>
      <protection locked="0"/>
    </xf>
    <xf numFmtId="14" fontId="52" fillId="0" borderId="66" xfId="0" applyNumberFormat="1" applyFont="1" applyBorder="1" applyAlignment="1" applyProtection="1">
      <alignment/>
      <protection locked="0"/>
    </xf>
    <xf numFmtId="4" fontId="3" fillId="0" borderId="66" xfId="0" applyNumberFormat="1" applyFont="1" applyBorder="1" applyAlignment="1" applyProtection="1">
      <alignment/>
      <protection locked="0"/>
    </xf>
    <xf numFmtId="0" fontId="3" fillId="0" borderId="66" xfId="0" applyFont="1" applyBorder="1" applyAlignment="1" applyProtection="1">
      <alignment horizontal="center"/>
      <protection locked="0"/>
    </xf>
    <xf numFmtId="4" fontId="3" fillId="0" borderId="66" xfId="0" applyNumberFormat="1" applyFont="1" applyFill="1" applyBorder="1" applyAlignment="1" applyProtection="1">
      <alignment vertical="center" wrapText="1"/>
      <protection locked="0"/>
    </xf>
    <xf numFmtId="4" fontId="3" fillId="0" borderId="66" xfId="0" applyNumberFormat="1" applyFont="1" applyBorder="1" applyAlignment="1" applyProtection="1">
      <alignment vertical="center" wrapText="1"/>
      <protection locked="0"/>
    </xf>
    <xf numFmtId="49" fontId="3" fillId="0" borderId="66" xfId="0" applyNumberFormat="1" applyFont="1" applyBorder="1" applyAlignment="1" applyProtection="1">
      <alignment horizontal="right"/>
      <protection locked="0"/>
    </xf>
    <xf numFmtId="14" fontId="52" fillId="0" borderId="66" xfId="0" applyNumberFormat="1" applyFont="1" applyBorder="1" applyAlignment="1" applyProtection="1">
      <alignment horizontal="center"/>
      <protection locked="0"/>
    </xf>
    <xf numFmtId="166" fontId="22" fillId="0" borderId="0" xfId="0" applyNumberFormat="1" applyFont="1" applyFill="1" applyAlignment="1" applyProtection="1">
      <alignment horizontal="left" indent="1"/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55" fillId="0" borderId="0" xfId="0" applyFont="1" applyFill="1" applyAlignment="1" applyProtection="1">
      <alignment horizontal="center"/>
      <protection locked="0"/>
    </xf>
    <xf numFmtId="0" fontId="29" fillId="19" borderId="0" xfId="0" applyFont="1" applyFill="1" applyAlignment="1">
      <alignment horizontal="center"/>
    </xf>
    <xf numFmtId="0" fontId="22" fillId="0" borderId="0" xfId="0" applyFont="1" applyFill="1" applyAlignment="1" applyProtection="1">
      <alignment horizontal="left" indent="1"/>
      <protection locked="0"/>
    </xf>
    <xf numFmtId="14" fontId="22" fillId="0" borderId="0" xfId="0" applyNumberFormat="1" applyFont="1" applyFill="1" applyAlignment="1" applyProtection="1">
      <alignment horizontal="center"/>
      <protection locked="0"/>
    </xf>
    <xf numFmtId="0" fontId="21" fillId="0" borderId="0" xfId="0" applyFont="1" applyFill="1" applyAlignment="1" applyProtection="1">
      <alignment horizontal="left" indent="1"/>
      <protection locked="0"/>
    </xf>
    <xf numFmtId="0" fontId="53" fillId="36" borderId="22" xfId="47" applyFont="1" applyFill="1" applyBorder="1" applyAlignment="1" applyProtection="1">
      <alignment horizontal="left" vertical="center" indent="1"/>
      <protection/>
    </xf>
    <xf numFmtId="0" fontId="53" fillId="36" borderId="62" xfId="47" applyFont="1" applyFill="1" applyBorder="1" applyAlignment="1" applyProtection="1">
      <alignment horizontal="left" vertical="center" indent="1"/>
      <protection/>
    </xf>
    <xf numFmtId="164" fontId="53" fillId="36" borderId="62" xfId="47" applyNumberFormat="1" applyFont="1" applyFill="1" applyBorder="1" applyAlignment="1" applyProtection="1">
      <alignment horizontal="left" vertical="center" indent="1"/>
      <protection/>
    </xf>
    <xf numFmtId="0" fontId="21" fillId="0" borderId="89" xfId="47" applyFont="1" applyBorder="1" applyAlignment="1" applyProtection="1">
      <alignment horizontal="center" vertical="center"/>
      <protection/>
    </xf>
    <xf numFmtId="0" fontId="21" fillId="0" borderId="62" xfId="47" applyFont="1" applyBorder="1" applyAlignment="1" applyProtection="1">
      <alignment horizontal="center" vertical="center"/>
      <protection/>
    </xf>
    <xf numFmtId="4" fontId="4" fillId="37" borderId="23" xfId="0" applyNumberFormat="1" applyFont="1" applyFill="1" applyBorder="1" applyAlignment="1">
      <alignment horizontal="center" vertical="center" wrapText="1"/>
    </xf>
    <xf numFmtId="4" fontId="4" fillId="37" borderId="31" xfId="0" applyNumberFormat="1" applyFont="1" applyFill="1" applyBorder="1" applyAlignment="1">
      <alignment horizontal="center" vertical="center" wrapText="1"/>
    </xf>
    <xf numFmtId="4" fontId="4" fillId="37" borderId="88" xfId="0" applyNumberFormat="1" applyFont="1" applyFill="1" applyBorder="1" applyAlignment="1">
      <alignment horizontal="center" vertical="center" wrapText="1"/>
    </xf>
    <xf numFmtId="4" fontId="4" fillId="37" borderId="15" xfId="0" applyNumberFormat="1" applyFont="1" applyFill="1" applyBorder="1" applyAlignment="1">
      <alignment horizontal="center"/>
    </xf>
    <xf numFmtId="4" fontId="4" fillId="37" borderId="45" xfId="0" applyNumberFormat="1" applyFont="1" applyFill="1" applyBorder="1" applyAlignment="1">
      <alignment horizontal="center" vertical="center" wrapText="1"/>
    </xf>
    <xf numFmtId="4" fontId="4" fillId="37" borderId="67" xfId="0" applyNumberFormat="1" applyFont="1" applyFill="1" applyBorder="1" applyAlignment="1">
      <alignment horizontal="center" vertical="center" wrapText="1"/>
    </xf>
    <xf numFmtId="4" fontId="4" fillId="37" borderId="65" xfId="0" applyNumberFormat="1" applyFont="1" applyFill="1" applyBorder="1" applyAlignment="1">
      <alignment horizontal="center" vertical="center" wrapText="1"/>
    </xf>
    <xf numFmtId="0" fontId="4" fillId="37" borderId="45" xfId="0" applyFont="1" applyFill="1" applyBorder="1" applyAlignment="1">
      <alignment horizontal="center" vertical="center" wrapText="1"/>
    </xf>
    <xf numFmtId="0" fontId="4" fillId="37" borderId="67" xfId="0" applyFont="1" applyFill="1" applyBorder="1" applyAlignment="1">
      <alignment horizontal="center" vertical="center" wrapText="1"/>
    </xf>
    <xf numFmtId="0" fontId="4" fillId="37" borderId="65" xfId="0" applyFont="1" applyFill="1" applyBorder="1" applyAlignment="1">
      <alignment horizontal="center" vertical="center" wrapText="1"/>
    </xf>
    <xf numFmtId="4" fontId="4" fillId="37" borderId="23" xfId="0" applyNumberFormat="1" applyFont="1" applyFill="1" applyBorder="1" applyAlignment="1">
      <alignment horizontal="center" vertical="center"/>
    </xf>
    <xf numFmtId="4" fontId="3" fillId="37" borderId="23" xfId="0" applyNumberFormat="1" applyFont="1" applyFill="1" applyBorder="1" applyAlignment="1">
      <alignment horizontal="center" vertical="center"/>
    </xf>
    <xf numFmtId="4" fontId="3" fillId="37" borderId="66" xfId="0" applyNumberFormat="1" applyFont="1" applyFill="1" applyBorder="1" applyAlignment="1">
      <alignment horizontal="center" vertical="center"/>
    </xf>
    <xf numFmtId="0" fontId="3" fillId="37" borderId="0" xfId="0" applyFont="1" applyFill="1" applyAlignment="1" applyProtection="1">
      <alignment horizontal="center"/>
      <protection/>
    </xf>
    <xf numFmtId="0" fontId="3" fillId="37" borderId="90" xfId="0" applyFont="1" applyFill="1" applyBorder="1" applyAlignment="1" applyProtection="1">
      <alignment horizontal="center"/>
      <protection/>
    </xf>
    <xf numFmtId="0" fontId="4" fillId="37" borderId="13" xfId="0" applyFont="1" applyFill="1" applyBorder="1" applyAlignment="1">
      <alignment horizontal="left" indent="7"/>
    </xf>
    <xf numFmtId="0" fontId="4" fillId="37" borderId="84" xfId="0" applyFont="1" applyFill="1" applyBorder="1" applyAlignment="1">
      <alignment horizontal="left" indent="7"/>
    </xf>
    <xf numFmtId="0" fontId="4" fillId="37" borderId="91" xfId="0" applyFont="1" applyFill="1" applyBorder="1" applyAlignment="1">
      <alignment horizontal="left" indent="7"/>
    </xf>
    <xf numFmtId="0" fontId="29" fillId="37" borderId="0" xfId="0" applyFont="1" applyFill="1" applyAlignment="1" applyProtection="1">
      <alignment horizontal="left" indent="2"/>
      <protection/>
    </xf>
    <xf numFmtId="0" fontId="22" fillId="37" borderId="0" xfId="0" applyFont="1" applyFill="1" applyAlignment="1" applyProtection="1">
      <alignment horizontal="left" indent="2"/>
      <protection/>
    </xf>
    <xf numFmtId="0" fontId="30" fillId="37" borderId="0" xfId="0" applyFont="1" applyFill="1" applyAlignment="1" applyProtection="1">
      <alignment horizontal="left" indent="2"/>
      <protection/>
    </xf>
    <xf numFmtId="1" fontId="30" fillId="37" borderId="0" xfId="0" applyNumberFormat="1" applyFont="1" applyFill="1" applyAlignment="1" applyProtection="1">
      <alignment horizontal="left" indent="2"/>
      <protection/>
    </xf>
    <xf numFmtId="0" fontId="4" fillId="37" borderId="0" xfId="0" applyFont="1" applyFill="1" applyAlignment="1" applyProtection="1">
      <alignment horizontal="left" indent="7"/>
      <protection/>
    </xf>
    <xf numFmtId="0" fontId="4" fillId="37" borderId="90" xfId="0" applyFont="1" applyFill="1" applyBorder="1" applyAlignment="1" applyProtection="1">
      <alignment horizontal="left" indent="7"/>
      <protection/>
    </xf>
    <xf numFmtId="0" fontId="4" fillId="37" borderId="0" xfId="0" applyFont="1" applyFill="1" applyBorder="1" applyAlignment="1" applyProtection="1">
      <alignment horizontal="left" indent="7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Tabulka školy, návrh rozpočtu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O28"/>
  <sheetViews>
    <sheetView zoomScalePageLayoutView="0" workbookViewId="0" topLeftCell="A1">
      <selection activeCell="H16" sqref="H16"/>
    </sheetView>
  </sheetViews>
  <sheetFormatPr defaultColWidth="0" defaultRowHeight="12.75" zeroHeight="1"/>
  <cols>
    <col min="1" max="1" width="4.00390625" style="105" customWidth="1"/>
    <col min="2" max="3" width="9.140625" style="105" customWidth="1"/>
    <col min="4" max="4" width="10.140625" style="105" bestFit="1" customWidth="1"/>
    <col min="5" max="15" width="9.140625" style="105" customWidth="1"/>
    <col min="16" max="16384" width="0" style="105" hidden="1" customWidth="1"/>
  </cols>
  <sheetData>
    <row r="1" spans="1:15" ht="13.5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</row>
    <row r="2" spans="1:15" ht="13.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1:15" ht="13.5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</row>
    <row r="4" spans="1:15" ht="13.5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21">
      <c r="A5" s="160"/>
      <c r="B5" s="319" t="s">
        <v>111</v>
      </c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</row>
    <row r="6" spans="1:15" ht="13.5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</row>
    <row r="7" spans="1:15" ht="13.5">
      <c r="A7" s="160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</row>
    <row r="8" spans="1:15" ht="15">
      <c r="A8" s="160"/>
      <c r="B8" s="160" t="s">
        <v>3</v>
      </c>
      <c r="C8" s="160"/>
      <c r="D8" s="322" t="s">
        <v>122</v>
      </c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161"/>
    </row>
    <row r="9" spans="1:15" ht="15">
      <c r="A9" s="160"/>
      <c r="B9" s="160"/>
      <c r="C9" s="160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0"/>
    </row>
    <row r="10" spans="1:15" ht="15">
      <c r="A10" s="160"/>
      <c r="B10" s="160" t="s">
        <v>88</v>
      </c>
      <c r="C10" s="160"/>
      <c r="D10" s="320" t="s">
        <v>123</v>
      </c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160"/>
    </row>
    <row r="11" spans="1:15" ht="15">
      <c r="A11" s="160"/>
      <c r="B11" s="160"/>
      <c r="C11" s="160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0"/>
    </row>
    <row r="12" spans="1:15" ht="15">
      <c r="A12" s="160"/>
      <c r="B12" s="160" t="s">
        <v>85</v>
      </c>
      <c r="C12" s="160"/>
      <c r="D12" s="316">
        <v>46789707</v>
      </c>
      <c r="E12" s="316"/>
      <c r="F12" s="162"/>
      <c r="G12" s="162"/>
      <c r="H12" s="162"/>
      <c r="I12" s="162"/>
      <c r="J12" s="162"/>
      <c r="K12" s="162"/>
      <c r="L12" s="162"/>
      <c r="M12" s="162"/>
      <c r="N12" s="162"/>
      <c r="O12" s="160"/>
    </row>
    <row r="13" spans="1:15" ht="15">
      <c r="A13" s="160"/>
      <c r="B13" s="160"/>
      <c r="C13" s="160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0"/>
    </row>
    <row r="14" spans="1:15" ht="15">
      <c r="A14" s="160"/>
      <c r="B14" s="160"/>
      <c r="C14" s="160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0"/>
    </row>
    <row r="15" spans="1:15" ht="15">
      <c r="A15" s="160"/>
      <c r="B15" s="160" t="s">
        <v>91</v>
      </c>
      <c r="C15" s="160"/>
      <c r="D15" s="321">
        <v>42660</v>
      </c>
      <c r="E15" s="317"/>
      <c r="F15" s="162"/>
      <c r="G15" s="162"/>
      <c r="H15" s="162"/>
      <c r="I15" s="162"/>
      <c r="J15" s="162"/>
      <c r="K15" s="162"/>
      <c r="L15" s="162"/>
      <c r="M15" s="162"/>
      <c r="N15" s="162"/>
      <c r="O15" s="160"/>
    </row>
    <row r="16" spans="1:15" ht="15">
      <c r="A16" s="160"/>
      <c r="B16" s="160"/>
      <c r="C16" s="160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0"/>
    </row>
    <row r="17" spans="1:15" ht="15">
      <c r="A17" s="160"/>
      <c r="B17" s="160" t="s">
        <v>89</v>
      </c>
      <c r="C17" s="160"/>
      <c r="D17" s="317" t="s">
        <v>124</v>
      </c>
      <c r="E17" s="318"/>
      <c r="F17" s="318"/>
      <c r="G17" s="162"/>
      <c r="H17" s="162"/>
      <c r="I17" s="162"/>
      <c r="J17" s="162"/>
      <c r="K17" s="162"/>
      <c r="L17" s="162"/>
      <c r="M17" s="162"/>
      <c r="N17" s="162"/>
      <c r="O17" s="160"/>
    </row>
    <row r="18" spans="1:15" ht="15">
      <c r="A18" s="160"/>
      <c r="B18" s="160"/>
      <c r="C18" s="160"/>
      <c r="D18" s="162"/>
      <c r="E18" s="160" t="s">
        <v>90</v>
      </c>
      <c r="F18" s="162"/>
      <c r="G18" s="162"/>
      <c r="H18" s="162"/>
      <c r="I18" s="162"/>
      <c r="J18" s="162"/>
      <c r="K18" s="162"/>
      <c r="L18" s="162"/>
      <c r="M18" s="162"/>
      <c r="N18" s="162"/>
      <c r="O18" s="160"/>
    </row>
    <row r="19" spans="1:15" ht="15">
      <c r="A19" s="160"/>
      <c r="B19" s="160"/>
      <c r="C19" s="160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0"/>
    </row>
    <row r="20" spans="1:15" ht="15">
      <c r="A20" s="160"/>
      <c r="B20" s="160" t="s">
        <v>86</v>
      </c>
      <c r="C20" s="160"/>
      <c r="D20" s="317" t="s">
        <v>125</v>
      </c>
      <c r="E20" s="318"/>
      <c r="F20" s="318"/>
      <c r="G20" s="162"/>
      <c r="H20" s="162"/>
      <c r="I20" s="162"/>
      <c r="J20" s="162"/>
      <c r="K20" s="162"/>
      <c r="L20" s="162"/>
      <c r="M20" s="162"/>
      <c r="N20" s="162"/>
      <c r="O20" s="160"/>
    </row>
    <row r="21" spans="1:15" ht="13.5">
      <c r="A21" s="160"/>
      <c r="B21" s="160"/>
      <c r="C21" s="160"/>
      <c r="D21" s="160"/>
      <c r="E21" s="160" t="s">
        <v>87</v>
      </c>
      <c r="F21" s="160"/>
      <c r="G21" s="160"/>
      <c r="H21" s="160"/>
      <c r="I21" s="160"/>
      <c r="J21" s="160"/>
      <c r="K21" s="160"/>
      <c r="L21" s="160"/>
      <c r="M21" s="160"/>
      <c r="N21" s="160"/>
      <c r="O21" s="160"/>
    </row>
    <row r="22" spans="1:15" ht="13.5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</row>
    <row r="23" spans="1:15" ht="13.5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</row>
    <row r="24" spans="1:15" ht="13.5">
      <c r="A24" s="160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</row>
    <row r="25" spans="1:15" ht="13.5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</row>
    <row r="26" spans="1:15" ht="13.5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</row>
    <row r="27" spans="1:15" ht="13.5">
      <c r="A27" s="160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</row>
    <row r="28" spans="1:15" ht="13.5">
      <c r="A28" s="16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</row>
  </sheetData>
  <sheetProtection password="CA85" sheet="1"/>
  <mergeCells count="7">
    <mergeCell ref="D12:E12"/>
    <mergeCell ref="D20:F20"/>
    <mergeCell ref="B5:O5"/>
    <mergeCell ref="D10:N10"/>
    <mergeCell ref="D17:F17"/>
    <mergeCell ref="D15:E15"/>
    <mergeCell ref="D8:N8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/>
  <dimension ref="B1:P109"/>
  <sheetViews>
    <sheetView showGridLines="0" tabSelected="1" zoomScale="90" zoomScaleNormal="90" zoomScaleSheetLayoutView="75" zoomScalePageLayoutView="0" workbookViewId="0" topLeftCell="C1">
      <selection activeCell="B2" sqref="B2:N111"/>
    </sheetView>
  </sheetViews>
  <sheetFormatPr defaultColWidth="0" defaultRowHeight="12.75" zeroHeight="1"/>
  <cols>
    <col min="1" max="1" width="1.1484375" style="62" customWidth="1"/>
    <col min="2" max="2" width="71.8515625" style="62" bestFit="1" customWidth="1"/>
    <col min="3" max="7" width="20.00390625" style="62" customWidth="1"/>
    <col min="8" max="8" width="21.8515625" style="169" bestFit="1" customWidth="1"/>
    <col min="9" max="12" width="20.00390625" style="62" customWidth="1"/>
    <col min="13" max="13" width="21.8515625" style="163" bestFit="1" customWidth="1"/>
    <col min="14" max="14" width="4.421875" style="62" customWidth="1"/>
    <col min="15" max="16384" width="10.28125" style="62" hidden="1" customWidth="1"/>
  </cols>
  <sheetData>
    <row r="1" ht="5.25" customHeight="1" thickBot="1">
      <c r="H1" s="163"/>
    </row>
    <row r="2" spans="2:13" s="3" customFormat="1" ht="29.25" customHeight="1" thickBot="1">
      <c r="B2" s="106" t="s">
        <v>5</v>
      </c>
      <c r="C2" s="323" t="str">
        <f>Identifikace!D8</f>
        <v>Základní škola Chomutov, Kadaňská 2334</v>
      </c>
      <c r="D2" s="324"/>
      <c r="E2" s="324"/>
      <c r="F2" s="324"/>
      <c r="G2" s="324"/>
      <c r="H2" s="325"/>
      <c r="I2" s="324"/>
      <c r="J2" s="104" t="s">
        <v>85</v>
      </c>
      <c r="K2" s="103">
        <f>Identifikace!D12</f>
        <v>46789707</v>
      </c>
      <c r="L2" s="103"/>
      <c r="M2" s="167"/>
    </row>
    <row r="3" spans="2:13" s="18" customFormat="1" ht="27.75" customHeight="1" thickBot="1">
      <c r="B3" s="16"/>
      <c r="C3" s="17" t="s">
        <v>116</v>
      </c>
      <c r="D3" s="326" t="s">
        <v>115</v>
      </c>
      <c r="E3" s="326"/>
      <c r="F3" s="326"/>
      <c r="G3" s="326"/>
      <c r="H3" s="164" t="s">
        <v>93</v>
      </c>
      <c r="I3" s="327" t="s">
        <v>113</v>
      </c>
      <c r="J3" s="327"/>
      <c r="K3" s="327"/>
      <c r="L3" s="327"/>
      <c r="M3" s="164" t="s">
        <v>93</v>
      </c>
    </row>
    <row r="4" spans="2:13" s="18" customFormat="1" ht="15.75" thickBot="1">
      <c r="B4" s="19"/>
      <c r="C4" s="20" t="s">
        <v>8</v>
      </c>
      <c r="D4" s="21" t="s">
        <v>6</v>
      </c>
      <c r="E4" s="22" t="s">
        <v>46</v>
      </c>
      <c r="F4" s="23" t="s">
        <v>45</v>
      </c>
      <c r="G4" s="24" t="s">
        <v>55</v>
      </c>
      <c r="H4" s="166" t="s">
        <v>94</v>
      </c>
      <c r="I4" s="21" t="s">
        <v>6</v>
      </c>
      <c r="J4" s="22" t="s">
        <v>46</v>
      </c>
      <c r="K4" s="23" t="s">
        <v>45</v>
      </c>
      <c r="L4" s="24" t="s">
        <v>126</v>
      </c>
      <c r="M4" s="174" t="s">
        <v>114</v>
      </c>
    </row>
    <row r="5" spans="2:13" s="18" customFormat="1" ht="15.75" thickBot="1">
      <c r="B5" s="25" t="s">
        <v>1</v>
      </c>
      <c r="C5" s="10">
        <f>C6+C9+C10+C11+C12+C16+C17+C18+C19+C20+C21+C25+C28+C29+C7</f>
        <v>27995.25</v>
      </c>
      <c r="D5" s="11">
        <f>D11+D12+D16+D17+D18+D19+D20+D21+D25+D28+D29</f>
        <v>2900</v>
      </c>
      <c r="E5" s="12">
        <f>E9+E11+E12+E16+E17+E18+E19+E20+E21+E25+E28+E29</f>
        <v>19069</v>
      </c>
      <c r="F5" s="14">
        <f>F6+F11+F12+F16+F17+F18+F19+F20+F21+F25+F28+F29+F7</f>
        <v>3850</v>
      </c>
      <c r="G5" s="15">
        <f>SUM(D5:F5)</f>
        <v>25819</v>
      </c>
      <c r="H5" s="170">
        <f>(G5-C5)/C5</f>
        <v>-0.07773640171100454</v>
      </c>
      <c r="I5" s="11">
        <f>I11+I12+I16+I17+I18+I19+I20+I21+I25+I28+I29</f>
        <v>2320</v>
      </c>
      <c r="J5" s="12">
        <f>J9+J11+J12+J16+J17+J18+J19+J20+J21+J25+J28+J29</f>
        <v>20226</v>
      </c>
      <c r="K5" s="14">
        <v>4006</v>
      </c>
      <c r="L5" s="15">
        <f>SUM(I5:K5)</f>
        <v>26552</v>
      </c>
      <c r="M5" s="234">
        <f>(L5-G5)/G5</f>
        <v>0.028389945389054573</v>
      </c>
    </row>
    <row r="6" spans="2:13" s="131" customFormat="1" ht="13.5">
      <c r="B6" s="140" t="s">
        <v>11</v>
      </c>
      <c r="C6" s="107">
        <v>3886</v>
      </c>
      <c r="D6" s="55"/>
      <c r="E6" s="56"/>
      <c r="F6" s="111">
        <v>3850</v>
      </c>
      <c r="G6" s="112">
        <f>SUM(F6)</f>
        <v>3850</v>
      </c>
      <c r="H6" s="198">
        <f>(G6-C6)/C6</f>
        <v>-0.009264024704065878</v>
      </c>
      <c r="I6" s="55"/>
      <c r="J6" s="56"/>
      <c r="K6" s="196">
        <v>3850</v>
      </c>
      <c r="L6" s="112">
        <f>SUM(K6)</f>
        <v>3850</v>
      </c>
      <c r="M6" s="244">
        <f aca="true" t="shared" si="0" ref="M6:M29">(L6-G6)/G6</f>
        <v>0</v>
      </c>
    </row>
    <row r="7" spans="2:13" s="131" customFormat="1" ht="13.5">
      <c r="B7" s="33" t="s">
        <v>112</v>
      </c>
      <c r="C7" s="139">
        <v>0</v>
      </c>
      <c r="D7" s="241"/>
      <c r="E7" s="242"/>
      <c r="F7" s="121">
        <v>0</v>
      </c>
      <c r="G7" s="52">
        <f>SUM(F7)</f>
        <v>0</v>
      </c>
      <c r="H7" s="201" t="e">
        <f>(G7-C7)/C7</f>
        <v>#DIV/0!</v>
      </c>
      <c r="I7" s="241"/>
      <c r="J7" s="242"/>
      <c r="K7" s="243"/>
      <c r="L7" s="245"/>
      <c r="M7" s="172" t="e">
        <f>(L7-G7)/G7</f>
        <v>#DIV/0!</v>
      </c>
    </row>
    <row r="8" spans="2:13" s="131" customFormat="1" ht="14.25" thickBot="1">
      <c r="B8" s="233" t="s">
        <v>110</v>
      </c>
      <c r="C8" s="132">
        <v>0</v>
      </c>
      <c r="D8" s="133"/>
      <c r="E8" s="246"/>
      <c r="F8" s="129">
        <v>0</v>
      </c>
      <c r="G8" s="109">
        <f>SUM(F8)</f>
        <v>0</v>
      </c>
      <c r="H8" s="199" t="e">
        <f aca="true" t="shared" si="1" ref="H8:H70">(G8-C8)/C8</f>
        <v>#DIV/0!</v>
      </c>
      <c r="I8" s="133"/>
      <c r="J8" s="246"/>
      <c r="K8" s="197">
        <v>0</v>
      </c>
      <c r="L8" s="109">
        <f>SUM(K8)</f>
        <v>0</v>
      </c>
      <c r="M8" s="247" t="e">
        <f t="shared" si="0"/>
        <v>#DIV/0!</v>
      </c>
    </row>
    <row r="9" spans="2:13" s="131" customFormat="1" ht="13.5">
      <c r="B9" s="141" t="s">
        <v>12</v>
      </c>
      <c r="C9" s="107">
        <v>20777.43</v>
      </c>
      <c r="D9" s="55"/>
      <c r="E9" s="110">
        <v>19069</v>
      </c>
      <c r="F9" s="57"/>
      <c r="G9" s="112">
        <f>SUM(E9)</f>
        <v>19069</v>
      </c>
      <c r="H9" s="198">
        <f t="shared" si="1"/>
        <v>-0.08222528002741437</v>
      </c>
      <c r="I9" s="55"/>
      <c r="J9" s="110">
        <v>20226</v>
      </c>
      <c r="K9" s="209"/>
      <c r="L9" s="112">
        <f>SUM(J9)</f>
        <v>20226</v>
      </c>
      <c r="M9" s="239">
        <f t="shared" si="0"/>
        <v>0.06067439299386439</v>
      </c>
    </row>
    <row r="10" spans="2:13" s="118" customFormat="1" ht="14.25" thickBot="1">
      <c r="B10" s="31" t="s">
        <v>13</v>
      </c>
      <c r="C10" s="132">
        <v>0</v>
      </c>
      <c r="D10" s="133"/>
      <c r="E10" s="128">
        <v>0</v>
      </c>
      <c r="F10" s="134"/>
      <c r="G10" s="109">
        <f>SUM(E10)</f>
        <v>0</v>
      </c>
      <c r="H10" s="199" t="e">
        <f t="shared" si="1"/>
        <v>#DIV/0!</v>
      </c>
      <c r="I10" s="133"/>
      <c r="J10" s="128">
        <v>0</v>
      </c>
      <c r="K10" s="210"/>
      <c r="L10" s="109">
        <f>SUM(J10)</f>
        <v>0</v>
      </c>
      <c r="M10" s="240" t="e">
        <f t="shared" si="0"/>
        <v>#DIV/0!</v>
      </c>
    </row>
    <row r="11" spans="2:13" s="118" customFormat="1" ht="13.5">
      <c r="B11" s="142" t="s">
        <v>84</v>
      </c>
      <c r="C11" s="135">
        <v>0</v>
      </c>
      <c r="D11" s="136">
        <v>0</v>
      </c>
      <c r="E11" s="137">
        <v>0</v>
      </c>
      <c r="F11" s="138">
        <v>0</v>
      </c>
      <c r="G11" s="53">
        <f aca="true" t="shared" si="2" ref="G11:G66">SUM(D11:F11)</f>
        <v>0</v>
      </c>
      <c r="H11" s="200" t="e">
        <f t="shared" si="1"/>
        <v>#DIV/0!</v>
      </c>
      <c r="I11" s="136">
        <v>0</v>
      </c>
      <c r="J11" s="137">
        <v>0</v>
      </c>
      <c r="K11" s="211">
        <v>0</v>
      </c>
      <c r="L11" s="53">
        <f aca="true" t="shared" si="3" ref="L11:L30">SUM(I11:K11)</f>
        <v>0</v>
      </c>
      <c r="M11" s="171" t="e">
        <f t="shared" si="0"/>
        <v>#DIV/0!</v>
      </c>
    </row>
    <row r="12" spans="2:13" s="118" customFormat="1" ht="13.5">
      <c r="B12" s="33" t="s">
        <v>78</v>
      </c>
      <c r="C12" s="179">
        <f>SUM(C13:C15)</f>
        <v>1526.1599999999999</v>
      </c>
      <c r="D12" s="179">
        <f>SUM(D13:D15)</f>
        <v>1960</v>
      </c>
      <c r="E12" s="179">
        <f>SUM(E13:E15)</f>
        <v>0</v>
      </c>
      <c r="F12" s="179">
        <f>SUM(F13:F15)</f>
        <v>0</v>
      </c>
      <c r="G12" s="108">
        <f t="shared" si="2"/>
        <v>1960</v>
      </c>
      <c r="H12" s="202">
        <f t="shared" si="1"/>
        <v>0.2842690150442943</v>
      </c>
      <c r="I12" s="179">
        <f>SUM(I13:I15)</f>
        <v>1570</v>
      </c>
      <c r="J12" s="179">
        <f>SUM(J13:J15)</f>
        <v>0</v>
      </c>
      <c r="K12" s="179">
        <f>SUM(K13:K15)</f>
        <v>0</v>
      </c>
      <c r="L12" s="108">
        <f>SUM(I12:K12)</f>
        <v>1570</v>
      </c>
      <c r="M12" s="238">
        <f t="shared" si="0"/>
        <v>-0.1989795918367347</v>
      </c>
    </row>
    <row r="13" spans="2:13" s="220" customFormat="1" ht="13.5">
      <c r="B13" s="221" t="s">
        <v>16</v>
      </c>
      <c r="C13" s="248">
        <v>1351.56</v>
      </c>
      <c r="D13" s="249">
        <v>1780</v>
      </c>
      <c r="E13" s="223">
        <v>0</v>
      </c>
      <c r="F13" s="224">
        <v>0</v>
      </c>
      <c r="G13" s="52">
        <f t="shared" si="2"/>
        <v>1780</v>
      </c>
      <c r="H13" s="201">
        <f t="shared" si="1"/>
        <v>0.31699665571635743</v>
      </c>
      <c r="I13" s="115">
        <v>1400</v>
      </c>
      <c r="J13" s="223">
        <v>0</v>
      </c>
      <c r="K13" s="224">
        <v>0</v>
      </c>
      <c r="L13" s="52">
        <f>SUM(I13:K13)</f>
        <v>1400</v>
      </c>
      <c r="M13" s="172">
        <f t="shared" si="0"/>
        <v>-0.21348314606741572</v>
      </c>
    </row>
    <row r="14" spans="2:13" s="220" customFormat="1" ht="13.5">
      <c r="B14" s="221" t="s">
        <v>95</v>
      </c>
      <c r="C14" s="248">
        <v>174.6</v>
      </c>
      <c r="D14" s="249">
        <v>180</v>
      </c>
      <c r="E14" s="223">
        <v>0</v>
      </c>
      <c r="F14" s="224">
        <v>0</v>
      </c>
      <c r="G14" s="52">
        <f t="shared" si="2"/>
        <v>180</v>
      </c>
      <c r="H14" s="201">
        <f t="shared" si="1"/>
        <v>0.030927835051546424</v>
      </c>
      <c r="I14" s="115">
        <v>170</v>
      </c>
      <c r="J14" s="223">
        <v>0</v>
      </c>
      <c r="K14" s="224">
        <v>0</v>
      </c>
      <c r="L14" s="52">
        <f>SUM(I14:K14)</f>
        <v>170</v>
      </c>
      <c r="M14" s="172">
        <f t="shared" si="0"/>
        <v>-0.05555555555555555</v>
      </c>
    </row>
    <row r="15" spans="2:13" s="220" customFormat="1" ht="13.5">
      <c r="B15" s="221" t="s">
        <v>96</v>
      </c>
      <c r="C15" s="248">
        <v>0</v>
      </c>
      <c r="D15" s="249">
        <v>0</v>
      </c>
      <c r="E15" s="223">
        <v>0</v>
      </c>
      <c r="F15" s="224">
        <v>0</v>
      </c>
      <c r="G15" s="52">
        <f t="shared" si="2"/>
        <v>0</v>
      </c>
      <c r="H15" s="201" t="e">
        <f t="shared" si="1"/>
        <v>#DIV/0!</v>
      </c>
      <c r="I15" s="222">
        <v>0</v>
      </c>
      <c r="J15" s="223">
        <v>0</v>
      </c>
      <c r="K15" s="224">
        <v>0</v>
      </c>
      <c r="L15" s="52">
        <f>SUM(I15:K15)</f>
        <v>0</v>
      </c>
      <c r="M15" s="172" t="e">
        <f t="shared" si="0"/>
        <v>#DIV/0!</v>
      </c>
    </row>
    <row r="16" spans="2:13" s="118" customFormat="1" ht="13.5">
      <c r="B16" s="33" t="s">
        <v>77</v>
      </c>
      <c r="C16" s="139">
        <v>123.86</v>
      </c>
      <c r="D16" s="115">
        <v>144</v>
      </c>
      <c r="E16" s="116">
        <v>0</v>
      </c>
      <c r="F16" s="121">
        <v>0</v>
      </c>
      <c r="G16" s="52">
        <f t="shared" si="2"/>
        <v>144</v>
      </c>
      <c r="H16" s="201">
        <f t="shared" si="1"/>
        <v>0.1626029388018731</v>
      </c>
      <c r="I16" s="115">
        <v>100</v>
      </c>
      <c r="J16" s="116">
        <v>0</v>
      </c>
      <c r="K16" s="117">
        <v>0</v>
      </c>
      <c r="L16" s="52">
        <f t="shared" si="3"/>
        <v>100</v>
      </c>
      <c r="M16" s="172">
        <f t="shared" si="0"/>
        <v>-0.3055555555555556</v>
      </c>
    </row>
    <row r="17" spans="2:13" s="118" customFormat="1" ht="13.5">
      <c r="B17" s="33" t="s">
        <v>76</v>
      </c>
      <c r="C17" s="139">
        <v>0</v>
      </c>
      <c r="D17" s="115">
        <v>0</v>
      </c>
      <c r="E17" s="116">
        <v>0</v>
      </c>
      <c r="F17" s="121">
        <v>0</v>
      </c>
      <c r="G17" s="52">
        <f t="shared" si="2"/>
        <v>0</v>
      </c>
      <c r="H17" s="201" t="e">
        <f t="shared" si="1"/>
        <v>#DIV/0!</v>
      </c>
      <c r="I17" s="115">
        <v>0</v>
      </c>
      <c r="J17" s="116">
        <v>0</v>
      </c>
      <c r="K17" s="117">
        <v>0</v>
      </c>
      <c r="L17" s="52">
        <f t="shared" si="3"/>
        <v>0</v>
      </c>
      <c r="M17" s="172" t="e">
        <f t="shared" si="0"/>
        <v>#DIV/0!</v>
      </c>
    </row>
    <row r="18" spans="2:13" s="181" customFormat="1" ht="13.5">
      <c r="B18" s="33" t="s">
        <v>14</v>
      </c>
      <c r="C18" s="227"/>
      <c r="D18" s="227"/>
      <c r="E18" s="228"/>
      <c r="F18" s="229"/>
      <c r="G18" s="52">
        <f>SUM(D18:F18)</f>
        <v>0</v>
      </c>
      <c r="H18" s="201" t="e">
        <f t="shared" si="1"/>
        <v>#DIV/0!</v>
      </c>
      <c r="I18" s="227"/>
      <c r="J18" s="228"/>
      <c r="K18" s="230"/>
      <c r="L18" s="52">
        <f>SUM(I18:K18)</f>
        <v>0</v>
      </c>
      <c r="M18" s="172" t="e">
        <f t="shared" si="0"/>
        <v>#DIV/0!</v>
      </c>
    </row>
    <row r="19" spans="2:13" s="118" customFormat="1" ht="13.5">
      <c r="B19" s="33" t="s">
        <v>75</v>
      </c>
      <c r="C19" s="115">
        <v>54.76</v>
      </c>
      <c r="D19" s="115">
        <v>50</v>
      </c>
      <c r="E19" s="116">
        <v>0</v>
      </c>
      <c r="F19" s="121">
        <v>0</v>
      </c>
      <c r="G19" s="52">
        <f t="shared" si="2"/>
        <v>50</v>
      </c>
      <c r="H19" s="201">
        <f t="shared" si="1"/>
        <v>-0.08692476260043824</v>
      </c>
      <c r="I19" s="115">
        <v>0</v>
      </c>
      <c r="J19" s="116">
        <v>0</v>
      </c>
      <c r="K19" s="117">
        <v>0</v>
      </c>
      <c r="L19" s="52">
        <f t="shared" si="3"/>
        <v>0</v>
      </c>
      <c r="M19" s="172">
        <f t="shared" si="0"/>
        <v>-1</v>
      </c>
    </row>
    <row r="20" spans="2:13" s="118" customFormat="1" ht="13.5">
      <c r="B20" s="33" t="s">
        <v>74</v>
      </c>
      <c r="C20" s="178">
        <v>0</v>
      </c>
      <c r="D20" s="115">
        <v>0</v>
      </c>
      <c r="E20" s="116">
        <v>0</v>
      </c>
      <c r="F20" s="121">
        <v>0</v>
      </c>
      <c r="G20" s="52">
        <f t="shared" si="2"/>
        <v>0</v>
      </c>
      <c r="H20" s="201" t="e">
        <f>(G20-C20)/C20</f>
        <v>#DIV/0!</v>
      </c>
      <c r="I20" s="115">
        <v>50</v>
      </c>
      <c r="J20" s="116">
        <v>0</v>
      </c>
      <c r="K20" s="117">
        <v>0</v>
      </c>
      <c r="L20" s="52">
        <f t="shared" si="3"/>
        <v>50</v>
      </c>
      <c r="M20" s="172" t="e">
        <f t="shared" si="0"/>
        <v>#DIV/0!</v>
      </c>
    </row>
    <row r="21" spans="2:13" s="181" customFormat="1" ht="13.5">
      <c r="B21" s="33" t="s">
        <v>73</v>
      </c>
      <c r="C21" s="119">
        <f>SUM(C22:C24)</f>
        <v>447.15</v>
      </c>
      <c r="D21" s="119">
        <f>SUM(D22:D24)</f>
        <v>245</v>
      </c>
      <c r="E21" s="120">
        <f>SUM(E22:E24)</f>
        <v>0</v>
      </c>
      <c r="F21" s="123">
        <f>SUM(F22:F24)</f>
        <v>0</v>
      </c>
      <c r="G21" s="108">
        <f>SUM(D21:F21)</f>
        <v>245</v>
      </c>
      <c r="H21" s="202">
        <f t="shared" si="1"/>
        <v>-0.4520854299452085</v>
      </c>
      <c r="I21" s="119">
        <f>SUM(I22:I24)</f>
        <v>0</v>
      </c>
      <c r="J21" s="120">
        <f>SUM(J22:J24)</f>
        <v>0</v>
      </c>
      <c r="K21" s="194">
        <f>SUM(K22:K24)</f>
        <v>0</v>
      </c>
      <c r="L21" s="108">
        <f>SUM(I21:K21)</f>
        <v>0</v>
      </c>
      <c r="M21" s="238">
        <f>(L21-G21)/G21</f>
        <v>-1</v>
      </c>
    </row>
    <row r="22" spans="2:16" s="3" customFormat="1" ht="13.5">
      <c r="B22" s="1" t="s">
        <v>17</v>
      </c>
      <c r="C22" s="178">
        <v>0</v>
      </c>
      <c r="D22" s="4">
        <v>30</v>
      </c>
      <c r="E22" s="5">
        <v>0</v>
      </c>
      <c r="F22" s="6">
        <v>0</v>
      </c>
      <c r="G22" s="52">
        <f t="shared" si="2"/>
        <v>30</v>
      </c>
      <c r="H22" s="201" t="e">
        <f t="shared" si="1"/>
        <v>#DIV/0!</v>
      </c>
      <c r="I22" s="4">
        <v>0</v>
      </c>
      <c r="J22" s="5">
        <v>0</v>
      </c>
      <c r="K22" s="193">
        <v>0</v>
      </c>
      <c r="L22" s="52">
        <f t="shared" si="3"/>
        <v>0</v>
      </c>
      <c r="M22" s="172">
        <f t="shared" si="0"/>
        <v>-1</v>
      </c>
      <c r="O22" s="26"/>
      <c r="P22" s="27"/>
    </row>
    <row r="23" spans="2:16" s="3" customFormat="1" ht="13.5">
      <c r="B23" s="1" t="s">
        <v>18</v>
      </c>
      <c r="C23" s="178">
        <v>35.46</v>
      </c>
      <c r="D23" s="4">
        <v>100</v>
      </c>
      <c r="E23" s="5">
        <v>0</v>
      </c>
      <c r="F23" s="6">
        <v>0</v>
      </c>
      <c r="G23" s="52">
        <f t="shared" si="2"/>
        <v>100</v>
      </c>
      <c r="H23" s="201">
        <f t="shared" si="1"/>
        <v>1.8200789622109417</v>
      </c>
      <c r="I23" s="4">
        <v>0</v>
      </c>
      <c r="J23" s="5">
        <v>0</v>
      </c>
      <c r="K23" s="193">
        <v>0</v>
      </c>
      <c r="L23" s="52">
        <f t="shared" si="3"/>
        <v>0</v>
      </c>
      <c r="M23" s="172">
        <f t="shared" si="0"/>
        <v>-1</v>
      </c>
      <c r="O23" s="28"/>
      <c r="P23" s="29"/>
    </row>
    <row r="24" spans="2:16" s="3" customFormat="1" ht="13.5">
      <c r="B24" s="1" t="s">
        <v>19</v>
      </c>
      <c r="C24" s="178">
        <v>411.69</v>
      </c>
      <c r="D24" s="4">
        <v>115</v>
      </c>
      <c r="E24" s="5">
        <v>0</v>
      </c>
      <c r="F24" s="6">
        <v>0</v>
      </c>
      <c r="G24" s="52">
        <f t="shared" si="2"/>
        <v>115</v>
      </c>
      <c r="H24" s="201">
        <f t="shared" si="1"/>
        <v>-0.7206636061113945</v>
      </c>
      <c r="I24" s="4">
        <v>0</v>
      </c>
      <c r="J24" s="5">
        <v>0</v>
      </c>
      <c r="K24" s="193">
        <v>0</v>
      </c>
      <c r="L24" s="52">
        <f t="shared" si="3"/>
        <v>0</v>
      </c>
      <c r="M24" s="172">
        <f t="shared" si="0"/>
        <v>-1</v>
      </c>
      <c r="O24" s="30"/>
      <c r="P24" s="30"/>
    </row>
    <row r="25" spans="2:13" s="181" customFormat="1" ht="13.5">
      <c r="B25" s="33" t="s">
        <v>72</v>
      </c>
      <c r="C25" s="119">
        <f>SUM(C26:C27)</f>
        <v>1179.89</v>
      </c>
      <c r="D25" s="119">
        <f>SUM(D26:D27)</f>
        <v>500</v>
      </c>
      <c r="E25" s="120">
        <f>SUM(E26:E27)</f>
        <v>0</v>
      </c>
      <c r="F25" s="123">
        <f>SUM(F26:F27)</f>
        <v>0</v>
      </c>
      <c r="G25" s="108">
        <f t="shared" si="2"/>
        <v>500</v>
      </c>
      <c r="H25" s="202">
        <f t="shared" si="1"/>
        <v>-0.5762316826144811</v>
      </c>
      <c r="I25" s="119">
        <f>SUM(I26:I27)</f>
        <v>600</v>
      </c>
      <c r="J25" s="120">
        <f>SUM(J26:J27)</f>
        <v>0</v>
      </c>
      <c r="K25" s="194">
        <f>SUM(K26:K27)</f>
        <v>0</v>
      </c>
      <c r="L25" s="108">
        <f>SUM(I25:K25)</f>
        <v>600</v>
      </c>
      <c r="M25" s="238">
        <f>(L25-G25)/G25</f>
        <v>0.2</v>
      </c>
    </row>
    <row r="26" spans="2:13" s="3" customFormat="1" ht="13.5">
      <c r="B26" s="1" t="s">
        <v>20</v>
      </c>
      <c r="C26" s="217">
        <v>1030.46</v>
      </c>
      <c r="D26" s="4">
        <v>497</v>
      </c>
      <c r="E26" s="5">
        <v>0</v>
      </c>
      <c r="F26" s="6">
        <v>0</v>
      </c>
      <c r="G26" s="114">
        <f t="shared" si="2"/>
        <v>497</v>
      </c>
      <c r="H26" s="218">
        <f>(G26-C26)/C26</f>
        <v>-0.5176911282339925</v>
      </c>
      <c r="I26" s="4">
        <v>500</v>
      </c>
      <c r="J26" s="5">
        <v>0</v>
      </c>
      <c r="K26" s="193">
        <v>0</v>
      </c>
      <c r="L26" s="114">
        <f t="shared" si="3"/>
        <v>500</v>
      </c>
      <c r="M26" s="219">
        <f>(L26-G26)/G26</f>
        <v>0.006036217303822937</v>
      </c>
    </row>
    <row r="27" spans="2:13" s="3" customFormat="1" ht="13.5">
      <c r="B27" s="1" t="s">
        <v>0</v>
      </c>
      <c r="C27" s="217">
        <v>149.43</v>
      </c>
      <c r="D27" s="4">
        <v>3</v>
      </c>
      <c r="E27" s="5">
        <v>0</v>
      </c>
      <c r="F27" s="6">
        <v>0</v>
      </c>
      <c r="G27" s="114">
        <f t="shared" si="2"/>
        <v>3</v>
      </c>
      <c r="H27" s="218">
        <f t="shared" si="1"/>
        <v>-0.9799237100983739</v>
      </c>
      <c r="I27" s="4">
        <v>100</v>
      </c>
      <c r="J27" s="5">
        <v>0</v>
      </c>
      <c r="K27" s="193">
        <v>0</v>
      </c>
      <c r="L27" s="114">
        <f t="shared" si="3"/>
        <v>100</v>
      </c>
      <c r="M27" s="219">
        <f t="shared" si="0"/>
        <v>32.333333333333336</v>
      </c>
    </row>
    <row r="28" spans="2:13" s="118" customFormat="1" ht="13.5">
      <c r="B28" s="33" t="s">
        <v>71</v>
      </c>
      <c r="C28" s="178">
        <v>0</v>
      </c>
      <c r="D28" s="115">
        <v>1</v>
      </c>
      <c r="E28" s="116">
        <v>0</v>
      </c>
      <c r="F28" s="121">
        <v>0</v>
      </c>
      <c r="G28" s="52">
        <f t="shared" si="2"/>
        <v>1</v>
      </c>
      <c r="H28" s="201" t="e">
        <f t="shared" si="1"/>
        <v>#DIV/0!</v>
      </c>
      <c r="I28" s="115">
        <v>0</v>
      </c>
      <c r="J28" s="116">
        <v>0</v>
      </c>
      <c r="K28" s="117">
        <v>0</v>
      </c>
      <c r="L28" s="52">
        <f t="shared" si="3"/>
        <v>0</v>
      </c>
      <c r="M28" s="172">
        <f t="shared" si="0"/>
        <v>-1</v>
      </c>
    </row>
    <row r="29" spans="2:13" s="130" customFormat="1" ht="12.75" customHeight="1" thickBot="1">
      <c r="B29" s="31" t="s">
        <v>15</v>
      </c>
      <c r="C29" s="180">
        <v>0</v>
      </c>
      <c r="D29" s="127">
        <v>0</v>
      </c>
      <c r="E29" s="128">
        <v>0</v>
      </c>
      <c r="F29" s="129">
        <v>0</v>
      </c>
      <c r="G29" s="109">
        <f t="shared" si="2"/>
        <v>0</v>
      </c>
      <c r="H29" s="199" t="e">
        <f t="shared" si="1"/>
        <v>#DIV/0!</v>
      </c>
      <c r="I29" s="127">
        <v>0</v>
      </c>
      <c r="J29" s="128">
        <v>0</v>
      </c>
      <c r="K29" s="197">
        <v>0</v>
      </c>
      <c r="L29" s="109">
        <f t="shared" si="3"/>
        <v>0</v>
      </c>
      <c r="M29" s="177" t="e">
        <f t="shared" si="0"/>
        <v>#DIV/0!</v>
      </c>
    </row>
    <row r="30" spans="2:13" s="18" customFormat="1" ht="15.75" thickBot="1">
      <c r="B30" s="32" t="s">
        <v>2</v>
      </c>
      <c r="C30" s="11">
        <f>C31+C39+C44+C45+C46+C47+C48+SUM(C57:C61)+SUM(C65:C71)</f>
        <v>27982.770000000004</v>
      </c>
      <c r="D30" s="11">
        <f>D31+D39+D44+D45+D46+D47+D48+SUM(D57:D61)+SUM(D65:D71)</f>
        <v>2900</v>
      </c>
      <c r="E30" s="12">
        <f>E31+E39+E44+E45+E46+E47+E48+SUM(E57:E61)+SUM(E65:E71)</f>
        <v>19069</v>
      </c>
      <c r="F30" s="13">
        <f>F31+F39+F44+F45+F46+F47+F48+SUM(F57:F61)+SUM(F65:F71)</f>
        <v>3850</v>
      </c>
      <c r="G30" s="15">
        <f>SUM(D30:F30)</f>
        <v>25819</v>
      </c>
      <c r="H30" s="203">
        <f t="shared" si="1"/>
        <v>-0.07732508254186429</v>
      </c>
      <c r="I30" s="11">
        <f>I31+I39+I44+I45+I46+I47+I48+SUM(I57:I61)+SUM(I65:I71)</f>
        <v>2320</v>
      </c>
      <c r="J30" s="12">
        <f>J31+J39+J44+J45+J46+J47+J48+SUM(J57:J61)+SUM(J65:J71)</f>
        <v>20226</v>
      </c>
      <c r="K30" s="13">
        <f>K31+K39+K44+K45+K46+K47+K48+SUM(K57:K61)+SUM(K65:K71)</f>
        <v>4006</v>
      </c>
      <c r="L30" s="15">
        <f t="shared" si="3"/>
        <v>26552</v>
      </c>
      <c r="M30" s="234">
        <f aca="true" t="shared" si="4" ref="M30:M74">(L30-G30)/G30</f>
        <v>0.028389945389054573</v>
      </c>
    </row>
    <row r="31" spans="2:13" s="181" customFormat="1" ht="13.5">
      <c r="B31" s="141" t="s">
        <v>21</v>
      </c>
      <c r="C31" s="226">
        <f>SUM(C32:C38)</f>
        <v>2463.32</v>
      </c>
      <c r="D31" s="190">
        <f>SUM(D32:D38)</f>
        <v>1950</v>
      </c>
      <c r="E31" s="191">
        <f>SUM(E32:E38)</f>
        <v>350</v>
      </c>
      <c r="F31" s="192">
        <f>SUM(F32:F38)</f>
        <v>285</v>
      </c>
      <c r="G31" s="113">
        <f t="shared" si="2"/>
        <v>2585</v>
      </c>
      <c r="H31" s="204">
        <f t="shared" si="1"/>
        <v>0.04939674910283675</v>
      </c>
      <c r="I31" s="126">
        <f>SUM(I32:I38)</f>
        <v>1548</v>
      </c>
      <c r="J31" s="124">
        <f>SUM(J32:J38)</f>
        <v>323.11</v>
      </c>
      <c r="K31" s="125">
        <f>SUM(K32:K38)</f>
        <v>410</v>
      </c>
      <c r="L31" s="113">
        <f>SUM(L32:L38)</f>
        <v>2281.11</v>
      </c>
      <c r="M31" s="237">
        <f>(L31-G31)/G31</f>
        <v>-0.11755899419729202</v>
      </c>
    </row>
    <row r="32" spans="2:13" s="3" customFormat="1" ht="13.5">
      <c r="B32" s="1" t="s">
        <v>23</v>
      </c>
      <c r="C32" s="186">
        <v>1351.53</v>
      </c>
      <c r="D32" s="4">
        <v>1780</v>
      </c>
      <c r="E32" s="5">
        <v>0</v>
      </c>
      <c r="F32" s="193">
        <v>0</v>
      </c>
      <c r="G32" s="53">
        <f>SUM(D32:F32)</f>
        <v>1780</v>
      </c>
      <c r="H32" s="200">
        <f>(G32-C32)/C32</f>
        <v>0.3170258891774508</v>
      </c>
      <c r="I32" s="4">
        <v>1400</v>
      </c>
      <c r="J32" s="5">
        <v>0</v>
      </c>
      <c r="K32" s="193">
        <v>0</v>
      </c>
      <c r="L32" s="145">
        <f>SUM(I32:K32)</f>
        <v>1400</v>
      </c>
      <c r="M32" s="171">
        <f t="shared" si="4"/>
        <v>-0.21348314606741572</v>
      </c>
    </row>
    <row r="33" spans="2:13" s="3" customFormat="1" ht="13.5">
      <c r="B33" s="1" t="s">
        <v>24</v>
      </c>
      <c r="C33" s="187">
        <v>8.6</v>
      </c>
      <c r="D33" s="4">
        <v>6</v>
      </c>
      <c r="E33" s="5">
        <v>0</v>
      </c>
      <c r="F33" s="193">
        <v>0</v>
      </c>
      <c r="G33" s="52">
        <f t="shared" si="2"/>
        <v>6</v>
      </c>
      <c r="H33" s="201">
        <f t="shared" si="1"/>
        <v>-0.3023255813953488</v>
      </c>
      <c r="I33" s="4">
        <v>8</v>
      </c>
      <c r="J33" s="5">
        <v>0</v>
      </c>
      <c r="K33" s="193">
        <v>0</v>
      </c>
      <c r="L33" s="145">
        <f aca="true" t="shared" si="5" ref="L33:L74">SUM(I33:K33)</f>
        <v>8</v>
      </c>
      <c r="M33" s="171">
        <f t="shared" si="4"/>
        <v>0.3333333333333333</v>
      </c>
    </row>
    <row r="34" spans="2:13" s="3" customFormat="1" ht="13.5">
      <c r="B34" s="1" t="s">
        <v>25</v>
      </c>
      <c r="C34" s="187">
        <v>214.37</v>
      </c>
      <c r="D34" s="4">
        <v>16</v>
      </c>
      <c r="E34" s="5">
        <v>350</v>
      </c>
      <c r="F34" s="193">
        <v>0</v>
      </c>
      <c r="G34" s="52">
        <f t="shared" si="2"/>
        <v>366</v>
      </c>
      <c r="H34" s="201">
        <f t="shared" si="1"/>
        <v>0.7073284508093483</v>
      </c>
      <c r="I34" s="4">
        <v>16</v>
      </c>
      <c r="J34" s="5">
        <v>270</v>
      </c>
      <c r="K34" s="193">
        <v>0</v>
      </c>
      <c r="L34" s="145">
        <f t="shared" si="5"/>
        <v>286</v>
      </c>
      <c r="M34" s="171">
        <f t="shared" si="4"/>
        <v>-0.2185792349726776</v>
      </c>
    </row>
    <row r="35" spans="2:13" s="3" customFormat="1" ht="13.5">
      <c r="B35" s="1" t="s">
        <v>26</v>
      </c>
      <c r="C35" s="187">
        <v>96.6</v>
      </c>
      <c r="D35" s="4">
        <v>44</v>
      </c>
      <c r="E35" s="5">
        <v>0</v>
      </c>
      <c r="F35" s="193">
        <v>0</v>
      </c>
      <c r="G35" s="52">
        <f t="shared" si="2"/>
        <v>44</v>
      </c>
      <c r="H35" s="201">
        <f t="shared" si="1"/>
        <v>-0.5445134575569358</v>
      </c>
      <c r="I35" s="4">
        <v>0</v>
      </c>
      <c r="J35" s="5">
        <v>0</v>
      </c>
      <c r="K35" s="193">
        <v>90</v>
      </c>
      <c r="L35" s="145">
        <f t="shared" si="5"/>
        <v>90</v>
      </c>
      <c r="M35" s="171">
        <f t="shared" si="4"/>
        <v>1.0454545454545454</v>
      </c>
    </row>
    <row r="36" spans="2:13" s="3" customFormat="1" ht="13.5">
      <c r="B36" s="1" t="s">
        <v>27</v>
      </c>
      <c r="C36" s="187">
        <v>2.05</v>
      </c>
      <c r="D36" s="4">
        <v>4</v>
      </c>
      <c r="E36" s="5">
        <v>0</v>
      </c>
      <c r="F36" s="193">
        <v>0</v>
      </c>
      <c r="G36" s="52">
        <f t="shared" si="2"/>
        <v>4</v>
      </c>
      <c r="H36" s="201">
        <f t="shared" si="1"/>
        <v>0.9512195121951221</v>
      </c>
      <c r="I36" s="4">
        <v>4</v>
      </c>
      <c r="J36" s="5">
        <v>0</v>
      </c>
      <c r="K36" s="193">
        <v>0</v>
      </c>
      <c r="L36" s="145">
        <f t="shared" si="5"/>
        <v>4</v>
      </c>
      <c r="M36" s="171">
        <f t="shared" si="4"/>
        <v>0</v>
      </c>
    </row>
    <row r="37" spans="2:13" s="3" customFormat="1" ht="13.5">
      <c r="B37" s="1" t="s">
        <v>28</v>
      </c>
      <c r="C37" s="187">
        <v>514.69</v>
      </c>
      <c r="D37" s="4">
        <v>0</v>
      </c>
      <c r="E37" s="5">
        <v>0</v>
      </c>
      <c r="F37" s="193">
        <v>205</v>
      </c>
      <c r="G37" s="52">
        <f t="shared" si="2"/>
        <v>205</v>
      </c>
      <c r="H37" s="201">
        <f t="shared" si="1"/>
        <v>-0.6017019953758573</v>
      </c>
      <c r="I37" s="4">
        <v>20</v>
      </c>
      <c r="J37" s="5">
        <v>0</v>
      </c>
      <c r="K37" s="193">
        <v>200</v>
      </c>
      <c r="L37" s="145">
        <f t="shared" si="5"/>
        <v>220</v>
      </c>
      <c r="M37" s="171">
        <f t="shared" si="4"/>
        <v>0.07317073170731707</v>
      </c>
    </row>
    <row r="38" spans="2:13" s="3" customFormat="1" ht="13.5">
      <c r="B38" s="1" t="s">
        <v>29</v>
      </c>
      <c r="C38" s="187">
        <v>275.48</v>
      </c>
      <c r="D38" s="4">
        <v>100</v>
      </c>
      <c r="E38" s="5">
        <v>0</v>
      </c>
      <c r="F38" s="193">
        <v>80</v>
      </c>
      <c r="G38" s="52">
        <f t="shared" si="2"/>
        <v>180</v>
      </c>
      <c r="H38" s="201">
        <f t="shared" si="1"/>
        <v>-0.3465950341222594</v>
      </c>
      <c r="I38" s="4">
        <v>100</v>
      </c>
      <c r="J38" s="5">
        <v>53.11</v>
      </c>
      <c r="K38" s="193">
        <v>120</v>
      </c>
      <c r="L38" s="145">
        <f t="shared" si="5"/>
        <v>273.11</v>
      </c>
      <c r="M38" s="171">
        <f t="shared" si="4"/>
        <v>0.5172777777777778</v>
      </c>
    </row>
    <row r="39" spans="2:13" s="181" customFormat="1" ht="13.5">
      <c r="B39" s="33" t="s">
        <v>30</v>
      </c>
      <c r="C39" s="188">
        <f>SUM(C40:C43)</f>
        <v>2066.8</v>
      </c>
      <c r="D39" s="119">
        <f>SUM(D40:D43)</f>
        <v>0</v>
      </c>
      <c r="E39" s="120">
        <f>SUM(E40:E43)</f>
        <v>0</v>
      </c>
      <c r="F39" s="194">
        <f>SUM(F40:F43)</f>
        <v>2256</v>
      </c>
      <c r="G39" s="108">
        <f>SUM(D39:F39)</f>
        <v>2256</v>
      </c>
      <c r="H39" s="202">
        <f t="shared" si="1"/>
        <v>0.09154248113024957</v>
      </c>
      <c r="I39" s="119">
        <f>SUM(I40:I43)</f>
        <v>0</v>
      </c>
      <c r="J39" s="120">
        <f>SUM(J40:J43)</f>
        <v>0</v>
      </c>
      <c r="K39" s="194">
        <f>SUM(K40:K43)</f>
        <v>2220</v>
      </c>
      <c r="L39" s="108">
        <f>SUM(I39:K39)</f>
        <v>2220</v>
      </c>
      <c r="M39" s="237">
        <f t="shared" si="4"/>
        <v>-0.015957446808510637</v>
      </c>
    </row>
    <row r="40" spans="2:13" s="3" customFormat="1" ht="13.5">
      <c r="B40" s="1" t="s">
        <v>97</v>
      </c>
      <c r="C40" s="187">
        <v>78.22</v>
      </c>
      <c r="D40" s="4">
        <v>0</v>
      </c>
      <c r="E40" s="5">
        <v>0</v>
      </c>
      <c r="F40" s="193">
        <v>70</v>
      </c>
      <c r="G40" s="52">
        <f t="shared" si="2"/>
        <v>70</v>
      </c>
      <c r="H40" s="201">
        <f t="shared" si="1"/>
        <v>-0.10508821273331627</v>
      </c>
      <c r="I40" s="4">
        <v>0</v>
      </c>
      <c r="J40" s="5">
        <v>0</v>
      </c>
      <c r="K40" s="193">
        <v>80</v>
      </c>
      <c r="L40" s="145">
        <f t="shared" si="5"/>
        <v>80</v>
      </c>
      <c r="M40" s="171">
        <f t="shared" si="4"/>
        <v>0.14285714285714285</v>
      </c>
    </row>
    <row r="41" spans="2:13" s="3" customFormat="1" ht="13.5">
      <c r="B41" s="1" t="s">
        <v>31</v>
      </c>
      <c r="C41" s="187">
        <v>1671.77</v>
      </c>
      <c r="D41" s="4">
        <v>0</v>
      </c>
      <c r="E41" s="5">
        <v>0</v>
      </c>
      <c r="F41" s="193">
        <v>1830</v>
      </c>
      <c r="G41" s="52">
        <f t="shared" si="2"/>
        <v>1830</v>
      </c>
      <c r="H41" s="201">
        <f t="shared" si="1"/>
        <v>0.09464818725063856</v>
      </c>
      <c r="I41" s="4">
        <v>0</v>
      </c>
      <c r="J41" s="5">
        <v>0</v>
      </c>
      <c r="K41" s="193">
        <v>1800</v>
      </c>
      <c r="L41" s="145">
        <f t="shared" si="5"/>
        <v>1800</v>
      </c>
      <c r="M41" s="171">
        <f t="shared" si="4"/>
        <v>-0.01639344262295082</v>
      </c>
    </row>
    <row r="42" spans="2:13" s="3" customFormat="1" ht="13.5">
      <c r="B42" s="1" t="s">
        <v>32</v>
      </c>
      <c r="C42" s="187">
        <v>6.71</v>
      </c>
      <c r="D42" s="4">
        <v>0</v>
      </c>
      <c r="E42" s="5">
        <v>0</v>
      </c>
      <c r="F42" s="193">
        <v>6</v>
      </c>
      <c r="G42" s="52">
        <f t="shared" si="2"/>
        <v>6</v>
      </c>
      <c r="H42" s="201">
        <f t="shared" si="1"/>
        <v>-0.10581222056631892</v>
      </c>
      <c r="I42" s="4">
        <v>0</v>
      </c>
      <c r="J42" s="5">
        <v>0</v>
      </c>
      <c r="K42" s="193">
        <v>7</v>
      </c>
      <c r="L42" s="145">
        <f t="shared" si="5"/>
        <v>7</v>
      </c>
      <c r="M42" s="171">
        <f t="shared" si="4"/>
        <v>0.16666666666666666</v>
      </c>
    </row>
    <row r="43" spans="2:13" s="3" customFormat="1" ht="13.5">
      <c r="B43" s="1" t="s">
        <v>33</v>
      </c>
      <c r="C43" s="187">
        <v>310.1</v>
      </c>
      <c r="D43" s="4">
        <v>0</v>
      </c>
      <c r="E43" s="5">
        <v>0</v>
      </c>
      <c r="F43" s="193">
        <v>350</v>
      </c>
      <c r="G43" s="52">
        <f t="shared" si="2"/>
        <v>350</v>
      </c>
      <c r="H43" s="201">
        <f t="shared" si="1"/>
        <v>0.128668171557562</v>
      </c>
      <c r="I43" s="4">
        <v>0</v>
      </c>
      <c r="J43" s="5">
        <v>0</v>
      </c>
      <c r="K43" s="193">
        <v>333</v>
      </c>
      <c r="L43" s="145">
        <f t="shared" si="5"/>
        <v>333</v>
      </c>
      <c r="M43" s="171">
        <f t="shared" si="4"/>
        <v>-0.04857142857142857</v>
      </c>
    </row>
    <row r="44" spans="2:13" s="118" customFormat="1" ht="13.5">
      <c r="B44" s="33" t="s">
        <v>22</v>
      </c>
      <c r="C44" s="187">
        <v>0</v>
      </c>
      <c r="D44" s="115">
        <v>0</v>
      </c>
      <c r="E44" s="116">
        <v>0</v>
      </c>
      <c r="F44" s="117">
        <v>0</v>
      </c>
      <c r="G44" s="52">
        <f t="shared" si="2"/>
        <v>0</v>
      </c>
      <c r="H44" s="201" t="e">
        <f t="shared" si="1"/>
        <v>#DIV/0!</v>
      </c>
      <c r="I44" s="115">
        <v>0</v>
      </c>
      <c r="J44" s="116">
        <v>0</v>
      </c>
      <c r="K44" s="117">
        <v>0</v>
      </c>
      <c r="L44" s="52">
        <f t="shared" si="5"/>
        <v>0</v>
      </c>
      <c r="M44" s="171" t="e">
        <f t="shared" si="4"/>
        <v>#DIV/0!</v>
      </c>
    </row>
    <row r="45" spans="2:13" s="118" customFormat="1" ht="13.5">
      <c r="B45" s="33" t="s">
        <v>34</v>
      </c>
      <c r="C45" s="187">
        <v>502</v>
      </c>
      <c r="D45" s="115">
        <v>600</v>
      </c>
      <c r="E45" s="116">
        <v>0</v>
      </c>
      <c r="F45" s="117">
        <v>240</v>
      </c>
      <c r="G45" s="52">
        <f t="shared" si="2"/>
        <v>840</v>
      </c>
      <c r="H45" s="201">
        <f t="shared" si="1"/>
        <v>0.6733067729083665</v>
      </c>
      <c r="I45" s="115">
        <v>450</v>
      </c>
      <c r="J45" s="116">
        <v>0</v>
      </c>
      <c r="K45" s="117">
        <v>150</v>
      </c>
      <c r="L45" s="52">
        <f t="shared" si="5"/>
        <v>600</v>
      </c>
      <c r="M45" s="171">
        <f t="shared" si="4"/>
        <v>-0.2857142857142857</v>
      </c>
    </row>
    <row r="46" spans="2:13" s="118" customFormat="1" ht="13.5">
      <c r="B46" s="143" t="s">
        <v>68</v>
      </c>
      <c r="C46" s="187">
        <v>67.64</v>
      </c>
      <c r="D46" s="115">
        <v>10</v>
      </c>
      <c r="E46" s="116">
        <v>16</v>
      </c>
      <c r="F46" s="117">
        <v>20</v>
      </c>
      <c r="G46" s="52">
        <f t="shared" si="2"/>
        <v>46</v>
      </c>
      <c r="H46" s="201">
        <f t="shared" si="1"/>
        <v>-0.3199290360733294</v>
      </c>
      <c r="I46" s="115">
        <v>10</v>
      </c>
      <c r="J46" s="116">
        <v>10</v>
      </c>
      <c r="K46" s="117">
        <v>0</v>
      </c>
      <c r="L46" s="52">
        <f t="shared" si="5"/>
        <v>20</v>
      </c>
      <c r="M46" s="171">
        <f t="shared" si="4"/>
        <v>-0.5652173913043478</v>
      </c>
    </row>
    <row r="47" spans="2:13" s="118" customFormat="1" ht="13.5">
      <c r="B47" s="143" t="s">
        <v>69</v>
      </c>
      <c r="C47" s="187">
        <v>0</v>
      </c>
      <c r="D47" s="115">
        <v>0</v>
      </c>
      <c r="E47" s="116">
        <v>0</v>
      </c>
      <c r="F47" s="117">
        <v>2</v>
      </c>
      <c r="G47" s="52">
        <f>SUM(D47:F47)</f>
        <v>2</v>
      </c>
      <c r="H47" s="201" t="e">
        <f t="shared" si="1"/>
        <v>#DIV/0!</v>
      </c>
      <c r="I47" s="115">
        <v>2</v>
      </c>
      <c r="J47" s="116">
        <v>0</v>
      </c>
      <c r="K47" s="117">
        <v>0</v>
      </c>
      <c r="L47" s="52">
        <f t="shared" si="5"/>
        <v>2</v>
      </c>
      <c r="M47" s="171">
        <f t="shared" si="4"/>
        <v>0</v>
      </c>
    </row>
    <row r="48" spans="2:13" s="181" customFormat="1" ht="13.5">
      <c r="B48" s="182" t="s">
        <v>70</v>
      </c>
      <c r="C48" s="188">
        <f>SUM(C49:C56)</f>
        <v>2308.7700000000004</v>
      </c>
      <c r="D48" s="119">
        <f>SUM(D49:D56)</f>
        <v>250</v>
      </c>
      <c r="E48" s="120">
        <f>SUM(E49:E56)</f>
        <v>434</v>
      </c>
      <c r="F48" s="194">
        <f>SUM(F49:F56)</f>
        <v>370</v>
      </c>
      <c r="G48" s="108">
        <f t="shared" si="2"/>
        <v>1054</v>
      </c>
      <c r="H48" s="202">
        <f t="shared" si="1"/>
        <v>-0.5434798615713129</v>
      </c>
      <c r="I48" s="119">
        <f>SUM(I49:I56)</f>
        <v>277</v>
      </c>
      <c r="J48" s="120">
        <f>SUM(J49:J56)</f>
        <v>50</v>
      </c>
      <c r="K48" s="194">
        <f>SUM(K49:K56)</f>
        <v>433</v>
      </c>
      <c r="L48" s="108">
        <f t="shared" si="5"/>
        <v>760</v>
      </c>
      <c r="M48" s="237">
        <f t="shared" si="4"/>
        <v>-0.27893738140417457</v>
      </c>
    </row>
    <row r="49" spans="2:13" s="3" customFormat="1" ht="13.5">
      <c r="B49" s="225" t="s">
        <v>35</v>
      </c>
      <c r="C49" s="187">
        <v>9.54</v>
      </c>
      <c r="D49" s="4">
        <v>0</v>
      </c>
      <c r="E49" s="5">
        <v>0</v>
      </c>
      <c r="F49" s="193">
        <v>10</v>
      </c>
      <c r="G49" s="52">
        <f t="shared" si="2"/>
        <v>10</v>
      </c>
      <c r="H49" s="201">
        <f t="shared" si="1"/>
        <v>0.04821802935010491</v>
      </c>
      <c r="I49" s="4">
        <v>0</v>
      </c>
      <c r="J49" s="5">
        <v>0</v>
      </c>
      <c r="K49" s="193">
        <v>10</v>
      </c>
      <c r="L49" s="145">
        <f t="shared" si="5"/>
        <v>10</v>
      </c>
      <c r="M49" s="171">
        <f t="shared" si="4"/>
        <v>0</v>
      </c>
    </row>
    <row r="50" spans="2:13" s="3" customFormat="1" ht="13.5">
      <c r="B50" s="225" t="s">
        <v>36</v>
      </c>
      <c r="C50" s="187">
        <v>22.09</v>
      </c>
      <c r="D50" s="4">
        <v>0</v>
      </c>
      <c r="E50" s="5">
        <v>0</v>
      </c>
      <c r="F50" s="193">
        <v>30</v>
      </c>
      <c r="G50" s="52">
        <f t="shared" si="2"/>
        <v>30</v>
      </c>
      <c r="H50" s="201">
        <f t="shared" si="1"/>
        <v>0.35808057944771393</v>
      </c>
      <c r="I50" s="4">
        <v>0</v>
      </c>
      <c r="J50" s="5">
        <v>0</v>
      </c>
      <c r="K50" s="193">
        <v>22</v>
      </c>
      <c r="L50" s="145">
        <f t="shared" si="5"/>
        <v>22</v>
      </c>
      <c r="M50" s="171">
        <f t="shared" si="4"/>
        <v>-0.26666666666666666</v>
      </c>
    </row>
    <row r="51" spans="2:13" s="3" customFormat="1" ht="13.5">
      <c r="B51" s="225" t="s">
        <v>37</v>
      </c>
      <c r="C51" s="187">
        <v>85.48</v>
      </c>
      <c r="D51" s="4">
        <v>0</v>
      </c>
      <c r="E51" s="5">
        <v>0</v>
      </c>
      <c r="F51" s="193">
        <v>20</v>
      </c>
      <c r="G51" s="52">
        <f t="shared" si="2"/>
        <v>20</v>
      </c>
      <c r="H51" s="201">
        <f t="shared" si="1"/>
        <v>-0.7660271408516612</v>
      </c>
      <c r="I51" s="4">
        <v>0</v>
      </c>
      <c r="J51" s="5">
        <v>10</v>
      </c>
      <c r="K51" s="193">
        <v>30</v>
      </c>
      <c r="L51" s="145">
        <f t="shared" si="5"/>
        <v>40</v>
      </c>
      <c r="M51" s="171">
        <f t="shared" si="4"/>
        <v>1</v>
      </c>
    </row>
    <row r="52" spans="2:13" s="3" customFormat="1" ht="13.5" customHeight="1">
      <c r="B52" s="225" t="s">
        <v>38</v>
      </c>
      <c r="C52" s="187">
        <v>0</v>
      </c>
      <c r="D52" s="4">
        <v>0</v>
      </c>
      <c r="E52" s="5">
        <v>0</v>
      </c>
      <c r="F52" s="193">
        <v>0</v>
      </c>
      <c r="G52" s="52">
        <f t="shared" si="2"/>
        <v>0</v>
      </c>
      <c r="H52" s="201" t="e">
        <f t="shared" si="1"/>
        <v>#DIV/0!</v>
      </c>
      <c r="I52" s="4">
        <v>0</v>
      </c>
      <c r="J52" s="5">
        <v>0</v>
      </c>
      <c r="K52" s="193">
        <v>0</v>
      </c>
      <c r="L52" s="145">
        <f t="shared" si="5"/>
        <v>0</v>
      </c>
      <c r="M52" s="171" t="e">
        <f t="shared" si="4"/>
        <v>#DIV/0!</v>
      </c>
    </row>
    <row r="53" spans="2:13" s="3" customFormat="1" ht="13.5" customHeight="1">
      <c r="B53" s="225" t="s">
        <v>98</v>
      </c>
      <c r="C53" s="187">
        <v>65.6</v>
      </c>
      <c r="D53" s="4">
        <v>0</v>
      </c>
      <c r="E53" s="5">
        <v>0</v>
      </c>
      <c r="F53" s="193">
        <v>50</v>
      </c>
      <c r="G53" s="52">
        <f t="shared" si="2"/>
        <v>50</v>
      </c>
      <c r="H53" s="201">
        <f t="shared" si="1"/>
        <v>-0.23780487804878042</v>
      </c>
      <c r="I53" s="4">
        <v>0</v>
      </c>
      <c r="J53" s="5">
        <v>0</v>
      </c>
      <c r="K53" s="193">
        <v>70</v>
      </c>
      <c r="L53" s="145">
        <f t="shared" si="5"/>
        <v>70</v>
      </c>
      <c r="M53" s="171">
        <f t="shared" si="4"/>
        <v>0.4</v>
      </c>
    </row>
    <row r="54" spans="2:13" s="3" customFormat="1" ht="13.5">
      <c r="B54" s="225" t="s">
        <v>39</v>
      </c>
      <c r="C54" s="187">
        <v>6.97</v>
      </c>
      <c r="D54" s="4">
        <v>0</v>
      </c>
      <c r="E54" s="5">
        <v>0</v>
      </c>
      <c r="F54" s="193">
        <v>0</v>
      </c>
      <c r="G54" s="52">
        <f t="shared" si="2"/>
        <v>0</v>
      </c>
      <c r="H54" s="201">
        <f t="shared" si="1"/>
        <v>-1</v>
      </c>
      <c r="I54" s="4">
        <v>0</v>
      </c>
      <c r="J54" s="5">
        <v>0</v>
      </c>
      <c r="K54" s="193">
        <v>0</v>
      </c>
      <c r="L54" s="145">
        <f t="shared" si="5"/>
        <v>0</v>
      </c>
      <c r="M54" s="171" t="e">
        <f t="shared" si="4"/>
        <v>#DIV/0!</v>
      </c>
    </row>
    <row r="55" spans="2:13" s="3" customFormat="1" ht="13.5">
      <c r="B55" s="225" t="s">
        <v>40</v>
      </c>
      <c r="C55" s="187">
        <v>16.83</v>
      </c>
      <c r="D55" s="4">
        <v>0</v>
      </c>
      <c r="E55" s="5">
        <v>0</v>
      </c>
      <c r="F55" s="193">
        <v>10</v>
      </c>
      <c r="G55" s="52">
        <f t="shared" si="2"/>
        <v>10</v>
      </c>
      <c r="H55" s="201">
        <f t="shared" si="1"/>
        <v>-0.40582293523469987</v>
      </c>
      <c r="I55" s="4">
        <v>0</v>
      </c>
      <c r="J55" s="5">
        <v>0</v>
      </c>
      <c r="K55" s="193">
        <v>16</v>
      </c>
      <c r="L55" s="145">
        <f t="shared" si="5"/>
        <v>16</v>
      </c>
      <c r="M55" s="171">
        <f t="shared" si="4"/>
        <v>0.6</v>
      </c>
    </row>
    <row r="56" spans="2:13" s="3" customFormat="1" ht="13.5">
      <c r="B56" s="225" t="s">
        <v>99</v>
      </c>
      <c r="C56" s="187">
        <v>2102.26</v>
      </c>
      <c r="D56" s="4">
        <v>250</v>
      </c>
      <c r="E56" s="5">
        <v>434</v>
      </c>
      <c r="F56" s="193">
        <v>250</v>
      </c>
      <c r="G56" s="52">
        <f t="shared" si="2"/>
        <v>934</v>
      </c>
      <c r="H56" s="201">
        <f t="shared" si="1"/>
        <v>-0.5557162292009552</v>
      </c>
      <c r="I56" s="4">
        <v>277</v>
      </c>
      <c r="J56" s="5">
        <v>40</v>
      </c>
      <c r="K56" s="193">
        <v>285</v>
      </c>
      <c r="L56" s="145">
        <f t="shared" si="5"/>
        <v>602</v>
      </c>
      <c r="M56" s="171">
        <f t="shared" si="4"/>
        <v>-0.3554603854389722</v>
      </c>
    </row>
    <row r="57" spans="2:13" s="118" customFormat="1" ht="13.5">
      <c r="B57" s="143" t="s">
        <v>79</v>
      </c>
      <c r="C57" s="187">
        <v>14181.09</v>
      </c>
      <c r="D57" s="115">
        <v>30</v>
      </c>
      <c r="E57" s="116">
        <v>13353</v>
      </c>
      <c r="F57" s="117">
        <v>0</v>
      </c>
      <c r="G57" s="52">
        <f t="shared" si="2"/>
        <v>13383</v>
      </c>
      <c r="H57" s="201">
        <f t="shared" si="1"/>
        <v>-0.056278466605881504</v>
      </c>
      <c r="I57" s="115">
        <v>0</v>
      </c>
      <c r="J57" s="116">
        <v>14419.66</v>
      </c>
      <c r="K57" s="117">
        <v>0</v>
      </c>
      <c r="L57" s="52">
        <f t="shared" si="5"/>
        <v>14419.66</v>
      </c>
      <c r="M57" s="171">
        <f t="shared" si="4"/>
        <v>0.07746095793170439</v>
      </c>
    </row>
    <row r="58" spans="2:13" s="118" customFormat="1" ht="13.5">
      <c r="B58" s="144" t="s">
        <v>100</v>
      </c>
      <c r="C58" s="187">
        <v>53.29</v>
      </c>
      <c r="D58" s="115">
        <v>0</v>
      </c>
      <c r="E58" s="116">
        <v>70</v>
      </c>
      <c r="F58" s="117">
        <v>0</v>
      </c>
      <c r="G58" s="52">
        <f t="shared" si="2"/>
        <v>70</v>
      </c>
      <c r="H58" s="201">
        <f t="shared" si="1"/>
        <v>0.31356727340964535</v>
      </c>
      <c r="I58" s="115">
        <v>0</v>
      </c>
      <c r="J58" s="116">
        <v>50</v>
      </c>
      <c r="K58" s="117">
        <v>0</v>
      </c>
      <c r="L58" s="52">
        <f t="shared" si="5"/>
        <v>50</v>
      </c>
      <c r="M58" s="171">
        <f t="shared" si="4"/>
        <v>-0.2857142857142857</v>
      </c>
    </row>
    <row r="59" spans="2:13" s="122" customFormat="1" ht="13.5">
      <c r="B59" s="33" t="s">
        <v>101</v>
      </c>
      <c r="C59" s="187">
        <v>4820.7</v>
      </c>
      <c r="D59" s="115">
        <v>0</v>
      </c>
      <c r="E59" s="116">
        <v>4554</v>
      </c>
      <c r="F59" s="117">
        <v>0</v>
      </c>
      <c r="G59" s="52">
        <f t="shared" si="2"/>
        <v>4554</v>
      </c>
      <c r="H59" s="201">
        <f t="shared" si="1"/>
        <v>-0.055323915613914955</v>
      </c>
      <c r="I59" s="115">
        <v>0</v>
      </c>
      <c r="J59" s="116">
        <v>4936.68</v>
      </c>
      <c r="K59" s="117">
        <v>0</v>
      </c>
      <c r="L59" s="52">
        <f t="shared" si="5"/>
        <v>4936.68</v>
      </c>
      <c r="M59" s="171">
        <f t="shared" si="4"/>
        <v>0.08403162055335975</v>
      </c>
    </row>
    <row r="60" spans="2:13" s="122" customFormat="1" ht="13.5">
      <c r="B60" s="33" t="s">
        <v>102</v>
      </c>
      <c r="C60" s="187">
        <v>59.5</v>
      </c>
      <c r="D60" s="115">
        <v>0</v>
      </c>
      <c r="E60" s="116">
        <v>58</v>
      </c>
      <c r="F60" s="117">
        <v>0</v>
      </c>
      <c r="G60" s="52">
        <f t="shared" si="2"/>
        <v>58</v>
      </c>
      <c r="H60" s="201">
        <f t="shared" si="1"/>
        <v>-0.025210084033613446</v>
      </c>
      <c r="I60" s="115">
        <v>0</v>
      </c>
      <c r="J60" s="116">
        <v>60.55</v>
      </c>
      <c r="K60" s="117">
        <v>0</v>
      </c>
      <c r="L60" s="52">
        <f t="shared" si="5"/>
        <v>60.55</v>
      </c>
      <c r="M60" s="171">
        <f t="shared" si="4"/>
        <v>0.04396551724137926</v>
      </c>
    </row>
    <row r="61" spans="2:13" s="181" customFormat="1" ht="13.5">
      <c r="B61" s="33" t="s">
        <v>103</v>
      </c>
      <c r="C61" s="188">
        <f>SUM(C62:C64)</f>
        <v>177.38</v>
      </c>
      <c r="D61" s="119">
        <f>SUM(D62:D64)</f>
        <v>0</v>
      </c>
      <c r="E61" s="120">
        <f>SUM(E62:E64)</f>
        <v>168</v>
      </c>
      <c r="F61" s="194">
        <f>SUM(F62:F64)</f>
        <v>0</v>
      </c>
      <c r="G61" s="108">
        <f t="shared" si="2"/>
        <v>168</v>
      </c>
      <c r="H61" s="202">
        <f t="shared" si="1"/>
        <v>-0.05288082083662192</v>
      </c>
      <c r="I61" s="119">
        <f>SUM(I62:I64)</f>
        <v>3</v>
      </c>
      <c r="J61" s="120">
        <f>SUM(J62:J64)</f>
        <v>308</v>
      </c>
      <c r="K61" s="194">
        <f>SUM(K62:K64)</f>
        <v>0</v>
      </c>
      <c r="L61" s="108">
        <f t="shared" si="5"/>
        <v>311</v>
      </c>
      <c r="M61" s="237">
        <f t="shared" si="4"/>
        <v>0.8511904761904762</v>
      </c>
    </row>
    <row r="62" spans="2:13" s="3" customFormat="1" ht="13.5">
      <c r="B62" s="221" t="s">
        <v>127</v>
      </c>
      <c r="C62" s="187">
        <v>141.81</v>
      </c>
      <c r="D62" s="7">
        <v>0</v>
      </c>
      <c r="E62" s="8">
        <v>133</v>
      </c>
      <c r="F62" s="9">
        <v>0</v>
      </c>
      <c r="G62" s="52">
        <f t="shared" si="2"/>
        <v>133</v>
      </c>
      <c r="H62" s="201">
        <f t="shared" si="1"/>
        <v>-0.062125379028277285</v>
      </c>
      <c r="I62" s="7">
        <v>0</v>
      </c>
      <c r="J62" s="8">
        <v>288</v>
      </c>
      <c r="K62" s="9">
        <v>0</v>
      </c>
      <c r="L62" s="114">
        <f t="shared" si="5"/>
        <v>288</v>
      </c>
      <c r="M62" s="171">
        <f t="shared" si="4"/>
        <v>1.1654135338345866</v>
      </c>
    </row>
    <row r="63" spans="2:13" s="3" customFormat="1" ht="13.5">
      <c r="B63" s="221" t="s">
        <v>80</v>
      </c>
      <c r="C63" s="187">
        <v>0</v>
      </c>
      <c r="D63" s="7">
        <v>0</v>
      </c>
      <c r="E63" s="8">
        <v>0</v>
      </c>
      <c r="F63" s="9">
        <v>0</v>
      </c>
      <c r="G63" s="52">
        <f t="shared" si="2"/>
        <v>0</v>
      </c>
      <c r="H63" s="201" t="e">
        <f t="shared" si="1"/>
        <v>#DIV/0!</v>
      </c>
      <c r="I63" s="7">
        <v>0</v>
      </c>
      <c r="J63" s="8">
        <v>0</v>
      </c>
      <c r="K63" s="9">
        <v>0</v>
      </c>
      <c r="L63" s="114">
        <f t="shared" si="5"/>
        <v>0</v>
      </c>
      <c r="M63" s="171" t="e">
        <f t="shared" si="4"/>
        <v>#DIV/0!</v>
      </c>
    </row>
    <row r="64" spans="2:13" s="3" customFormat="1" ht="13.5">
      <c r="B64" s="221" t="s">
        <v>41</v>
      </c>
      <c r="C64" s="187">
        <v>35.57</v>
      </c>
      <c r="D64" s="7">
        <v>0</v>
      </c>
      <c r="E64" s="8">
        <v>35</v>
      </c>
      <c r="F64" s="9">
        <v>0</v>
      </c>
      <c r="G64" s="52">
        <f t="shared" si="2"/>
        <v>35</v>
      </c>
      <c r="H64" s="201">
        <f t="shared" si="1"/>
        <v>-0.016024739949395565</v>
      </c>
      <c r="I64" s="7">
        <v>3</v>
      </c>
      <c r="J64" s="8">
        <v>20</v>
      </c>
      <c r="K64" s="9">
        <v>0</v>
      </c>
      <c r="L64" s="114">
        <f t="shared" si="5"/>
        <v>23</v>
      </c>
      <c r="M64" s="171">
        <f t="shared" si="4"/>
        <v>-0.34285714285714286</v>
      </c>
    </row>
    <row r="65" spans="2:13" s="118" customFormat="1" ht="13.5">
      <c r="B65" s="33" t="s">
        <v>104</v>
      </c>
      <c r="C65" s="187">
        <v>29.65</v>
      </c>
      <c r="D65" s="115">
        <v>0</v>
      </c>
      <c r="E65" s="116">
        <v>16</v>
      </c>
      <c r="F65" s="117">
        <v>0</v>
      </c>
      <c r="G65" s="52">
        <f t="shared" si="2"/>
        <v>16</v>
      </c>
      <c r="H65" s="201">
        <f t="shared" si="1"/>
        <v>-0.46037099494097805</v>
      </c>
      <c r="I65" s="115">
        <v>0</v>
      </c>
      <c r="J65" s="116">
        <v>18</v>
      </c>
      <c r="K65" s="117">
        <v>0</v>
      </c>
      <c r="L65" s="52">
        <f t="shared" si="5"/>
        <v>18</v>
      </c>
      <c r="M65" s="171">
        <f t="shared" si="4"/>
        <v>0.125</v>
      </c>
    </row>
    <row r="66" spans="2:13" s="118" customFormat="1" ht="13.5">
      <c r="B66" s="33" t="s">
        <v>105</v>
      </c>
      <c r="C66" s="187">
        <v>0</v>
      </c>
      <c r="D66" s="115">
        <v>0</v>
      </c>
      <c r="E66" s="116">
        <v>0</v>
      </c>
      <c r="F66" s="117">
        <v>0</v>
      </c>
      <c r="G66" s="52">
        <f t="shared" si="2"/>
        <v>0</v>
      </c>
      <c r="H66" s="201" t="e">
        <f t="shared" si="1"/>
        <v>#DIV/0!</v>
      </c>
      <c r="I66" s="115">
        <v>0</v>
      </c>
      <c r="J66" s="116">
        <v>0</v>
      </c>
      <c r="K66" s="117">
        <v>0</v>
      </c>
      <c r="L66" s="52">
        <f t="shared" si="5"/>
        <v>0</v>
      </c>
      <c r="M66" s="171" t="e">
        <f t="shared" si="4"/>
        <v>#DIV/0!</v>
      </c>
    </row>
    <row r="67" spans="2:13" s="118" customFormat="1" ht="13.5">
      <c r="B67" s="33" t="s">
        <v>106</v>
      </c>
      <c r="C67" s="187">
        <v>0</v>
      </c>
      <c r="D67" s="115">
        <v>0</v>
      </c>
      <c r="E67" s="116">
        <v>0</v>
      </c>
      <c r="F67" s="117">
        <v>0</v>
      </c>
      <c r="G67" s="52">
        <f aca="true" t="shared" si="6" ref="G67:G73">SUM(D67:F67)</f>
        <v>0</v>
      </c>
      <c r="H67" s="201" t="e">
        <f t="shared" si="1"/>
        <v>#DIV/0!</v>
      </c>
      <c r="I67" s="115">
        <v>0</v>
      </c>
      <c r="J67" s="116">
        <v>0</v>
      </c>
      <c r="K67" s="117">
        <v>0</v>
      </c>
      <c r="L67" s="52">
        <f t="shared" si="5"/>
        <v>0</v>
      </c>
      <c r="M67" s="171" t="e">
        <f t="shared" si="4"/>
        <v>#DIV/0!</v>
      </c>
    </row>
    <row r="68" spans="2:13" s="118" customFormat="1" ht="13.5">
      <c r="B68" s="33" t="s">
        <v>107</v>
      </c>
      <c r="C68" s="187">
        <v>0</v>
      </c>
      <c r="D68" s="115">
        <v>0</v>
      </c>
      <c r="E68" s="116">
        <v>0</v>
      </c>
      <c r="F68" s="117">
        <v>0</v>
      </c>
      <c r="G68" s="52">
        <f t="shared" si="6"/>
        <v>0</v>
      </c>
      <c r="H68" s="201" t="e">
        <f t="shared" si="1"/>
        <v>#DIV/0!</v>
      </c>
      <c r="I68" s="115">
        <v>0</v>
      </c>
      <c r="J68" s="116">
        <v>0</v>
      </c>
      <c r="K68" s="117">
        <v>0</v>
      </c>
      <c r="L68" s="52">
        <f t="shared" si="5"/>
        <v>0</v>
      </c>
      <c r="M68" s="171" t="e">
        <f t="shared" si="4"/>
        <v>#DIV/0!</v>
      </c>
    </row>
    <row r="69" spans="2:13" s="118" customFormat="1" ht="13.5">
      <c r="B69" s="33" t="s">
        <v>108</v>
      </c>
      <c r="C69" s="187">
        <v>665.1</v>
      </c>
      <c r="D69" s="115">
        <v>0</v>
      </c>
      <c r="E69" s="116">
        <v>0</v>
      </c>
      <c r="F69" s="117">
        <v>677</v>
      </c>
      <c r="G69" s="52">
        <f t="shared" si="6"/>
        <v>677</v>
      </c>
      <c r="H69" s="201">
        <f t="shared" si="1"/>
        <v>0.017892046308825706</v>
      </c>
      <c r="I69" s="115">
        <v>0</v>
      </c>
      <c r="J69" s="116">
        <v>0</v>
      </c>
      <c r="K69" s="117">
        <v>607</v>
      </c>
      <c r="L69" s="52">
        <f t="shared" si="5"/>
        <v>607</v>
      </c>
      <c r="M69" s="171">
        <f t="shared" si="4"/>
        <v>-0.103397341211226</v>
      </c>
    </row>
    <row r="70" spans="2:13" s="118" customFormat="1" ht="13.5">
      <c r="B70" s="33" t="s">
        <v>109</v>
      </c>
      <c r="C70" s="187">
        <v>560.13</v>
      </c>
      <c r="D70" s="115">
        <v>40</v>
      </c>
      <c r="E70" s="116">
        <v>50</v>
      </c>
      <c r="F70" s="117">
        <v>0</v>
      </c>
      <c r="G70" s="52">
        <f t="shared" si="6"/>
        <v>90</v>
      </c>
      <c r="H70" s="201">
        <f t="shared" si="1"/>
        <v>-0.8393230143002517</v>
      </c>
      <c r="I70" s="115">
        <v>30</v>
      </c>
      <c r="J70" s="116">
        <v>50</v>
      </c>
      <c r="K70" s="117">
        <v>156</v>
      </c>
      <c r="L70" s="52">
        <f t="shared" si="5"/>
        <v>236</v>
      </c>
      <c r="M70" s="171">
        <f t="shared" si="4"/>
        <v>1.6222222222222222</v>
      </c>
    </row>
    <row r="71" spans="2:13" s="181" customFormat="1" ht="13.5">
      <c r="B71" s="33" t="s">
        <v>42</v>
      </c>
      <c r="C71" s="188">
        <f>SUM(C72:C73)</f>
        <v>27.400000000000002</v>
      </c>
      <c r="D71" s="119">
        <f>SUM(D72:D73)</f>
        <v>20</v>
      </c>
      <c r="E71" s="120">
        <f>SUM(E72:E73)</f>
        <v>0</v>
      </c>
      <c r="F71" s="194">
        <f>SUM(F72:F73)</f>
        <v>0</v>
      </c>
      <c r="G71" s="108">
        <f t="shared" si="6"/>
        <v>20</v>
      </c>
      <c r="H71" s="202">
        <f>(G71-C71)/C71</f>
        <v>-0.27007299270073</v>
      </c>
      <c r="I71" s="119">
        <f>SUM(I72:I73)</f>
        <v>0</v>
      </c>
      <c r="J71" s="120">
        <f>SUM(J72:J73)</f>
        <v>0</v>
      </c>
      <c r="K71" s="194">
        <f>SUM(K72:K73)</f>
        <v>30</v>
      </c>
      <c r="L71" s="108">
        <f t="shared" si="5"/>
        <v>30</v>
      </c>
      <c r="M71" s="237">
        <f t="shared" si="4"/>
        <v>0.5</v>
      </c>
    </row>
    <row r="72" spans="2:13" s="3" customFormat="1" ht="13.5">
      <c r="B72" s="34" t="s">
        <v>43</v>
      </c>
      <c r="C72" s="187">
        <v>22.87</v>
      </c>
      <c r="D72" s="7">
        <v>20</v>
      </c>
      <c r="E72" s="8">
        <v>0</v>
      </c>
      <c r="F72" s="9">
        <v>0</v>
      </c>
      <c r="G72" s="52">
        <f t="shared" si="6"/>
        <v>20</v>
      </c>
      <c r="H72" s="201">
        <f>(G72-C72)/C72</f>
        <v>-0.12549191080017494</v>
      </c>
      <c r="I72" s="7">
        <v>0</v>
      </c>
      <c r="J72" s="8">
        <v>0</v>
      </c>
      <c r="K72" s="9">
        <v>30</v>
      </c>
      <c r="L72" s="114">
        <f t="shared" si="5"/>
        <v>30</v>
      </c>
      <c r="M72" s="171">
        <f t="shared" si="4"/>
        <v>0.5</v>
      </c>
    </row>
    <row r="73" spans="2:13" s="3" customFormat="1" ht="14.25" thickBot="1">
      <c r="B73" s="49" t="s">
        <v>44</v>
      </c>
      <c r="C73" s="189">
        <v>4.53</v>
      </c>
      <c r="D73" s="50">
        <v>0</v>
      </c>
      <c r="E73" s="51">
        <v>0</v>
      </c>
      <c r="F73" s="195">
        <v>0</v>
      </c>
      <c r="G73" s="54">
        <f t="shared" si="6"/>
        <v>0</v>
      </c>
      <c r="H73" s="205">
        <f>(G73-C73)/C73</f>
        <v>-1</v>
      </c>
      <c r="I73" s="50">
        <v>0</v>
      </c>
      <c r="J73" s="51">
        <v>0</v>
      </c>
      <c r="K73" s="195">
        <v>0</v>
      </c>
      <c r="L73" s="146">
        <f t="shared" si="5"/>
        <v>0</v>
      </c>
      <c r="M73" s="236" t="e">
        <f t="shared" si="4"/>
        <v>#DIV/0!</v>
      </c>
    </row>
    <row r="74" spans="2:13" s="18" customFormat="1" ht="16.5" thickBot="1" thickTop="1">
      <c r="B74" s="43" t="s">
        <v>47</v>
      </c>
      <c r="C74" s="44">
        <f>C5-C30</f>
        <v>12.479999999995925</v>
      </c>
      <c r="D74" s="45">
        <f>D5-D30</f>
        <v>0</v>
      </c>
      <c r="E74" s="46">
        <f>E5-E30</f>
        <v>0</v>
      </c>
      <c r="F74" s="47">
        <f>F5-F30</f>
        <v>0</v>
      </c>
      <c r="G74" s="173">
        <f>G5-G30</f>
        <v>0</v>
      </c>
      <c r="H74" s="206">
        <f>(G74-C74)/C74</f>
        <v>-1</v>
      </c>
      <c r="I74" s="45">
        <f>I5-I30</f>
        <v>0</v>
      </c>
      <c r="J74" s="46">
        <f>J5-J30</f>
        <v>0</v>
      </c>
      <c r="K74" s="212">
        <f>K5-K30</f>
        <v>0</v>
      </c>
      <c r="L74" s="48">
        <f t="shared" si="5"/>
        <v>0</v>
      </c>
      <c r="M74" s="235" t="e">
        <f t="shared" si="4"/>
        <v>#DIV/0!</v>
      </c>
    </row>
    <row r="75" spans="2:13" s="36" customFormat="1" ht="13.5">
      <c r="B75" s="35" t="s">
        <v>66</v>
      </c>
      <c r="C75" s="58">
        <v>-95.74</v>
      </c>
      <c r="D75" s="149"/>
      <c r="E75" s="150"/>
      <c r="F75" s="153"/>
      <c r="G75" s="59"/>
      <c r="H75" s="207"/>
      <c r="I75" s="213"/>
      <c r="J75" s="150"/>
      <c r="K75" s="214"/>
      <c r="L75" s="59"/>
      <c r="M75" s="175"/>
    </row>
    <row r="76" spans="2:13" s="38" customFormat="1" ht="14.25" thickBot="1">
      <c r="B76" s="37" t="s">
        <v>67</v>
      </c>
      <c r="C76" s="147">
        <v>108.22</v>
      </c>
      <c r="D76" s="151"/>
      <c r="E76" s="152"/>
      <c r="F76" s="154"/>
      <c r="G76" s="148"/>
      <c r="H76" s="208"/>
      <c r="I76" s="215"/>
      <c r="J76" s="152"/>
      <c r="K76" s="216"/>
      <c r="L76" s="148"/>
      <c r="M76" s="176"/>
    </row>
    <row r="77" spans="8:13" s="60" customFormat="1" ht="13.5">
      <c r="H77" s="168"/>
      <c r="M77" s="165"/>
    </row>
    <row r="78" spans="8:13" s="60" customFormat="1" ht="14.25" thickBot="1">
      <c r="H78" s="168"/>
      <c r="M78" s="165"/>
    </row>
    <row r="79" spans="2:10" ht="14.25" thickBot="1">
      <c r="B79" s="61" t="s">
        <v>48</v>
      </c>
      <c r="C79" s="39" t="s">
        <v>56</v>
      </c>
      <c r="D79" s="40" t="s">
        <v>117</v>
      </c>
      <c r="E79" s="40" t="s">
        <v>118</v>
      </c>
      <c r="F79" s="41" t="s">
        <v>119</v>
      </c>
      <c r="G79" s="68" t="s">
        <v>120</v>
      </c>
      <c r="I79" s="74" t="s">
        <v>64</v>
      </c>
      <c r="J79" s="68" t="s">
        <v>65</v>
      </c>
    </row>
    <row r="80" spans="2:10" ht="14.25" thickBot="1">
      <c r="B80" s="63" t="s">
        <v>49</v>
      </c>
      <c r="C80" s="75">
        <v>320.42</v>
      </c>
      <c r="D80" s="76">
        <v>333</v>
      </c>
      <c r="E80" s="77">
        <v>0</v>
      </c>
      <c r="F80" s="78">
        <v>0</v>
      </c>
      <c r="G80" s="79">
        <f>D80+E80-F80</f>
        <v>333</v>
      </c>
      <c r="I80" s="184">
        <v>52</v>
      </c>
      <c r="J80" s="185">
        <v>520</v>
      </c>
    </row>
    <row r="81" spans="2:7" ht="13.5">
      <c r="B81" s="1" t="s">
        <v>52</v>
      </c>
      <c r="C81" s="4">
        <v>320.42</v>
      </c>
      <c r="D81" s="80">
        <v>0</v>
      </c>
      <c r="E81" s="5">
        <v>0</v>
      </c>
      <c r="F81" s="6">
        <v>0</v>
      </c>
      <c r="G81" s="79">
        <f aca="true" t="shared" si="7" ref="G81:G86">D81+E81-F81</f>
        <v>0</v>
      </c>
    </row>
    <row r="82" spans="2:7" ht="13.5">
      <c r="B82" s="1" t="s">
        <v>53</v>
      </c>
      <c r="C82" s="4">
        <v>0</v>
      </c>
      <c r="D82" s="80">
        <v>0</v>
      </c>
      <c r="E82" s="5">
        <v>0</v>
      </c>
      <c r="F82" s="6">
        <v>0</v>
      </c>
      <c r="G82" s="79">
        <f t="shared" si="7"/>
        <v>0</v>
      </c>
    </row>
    <row r="83" spans="2:13" ht="13.5">
      <c r="B83" s="1" t="s">
        <v>54</v>
      </c>
      <c r="C83" s="4">
        <v>0</v>
      </c>
      <c r="D83" s="80">
        <v>0</v>
      </c>
      <c r="E83" s="5">
        <v>0</v>
      </c>
      <c r="F83" s="6">
        <v>0</v>
      </c>
      <c r="G83" s="79">
        <f t="shared" si="7"/>
        <v>0</v>
      </c>
      <c r="M83" s="62"/>
    </row>
    <row r="84" spans="2:13" ht="13.5">
      <c r="B84" s="2" t="s">
        <v>50</v>
      </c>
      <c r="C84" s="4">
        <v>514.89</v>
      </c>
      <c r="D84" s="80">
        <v>511</v>
      </c>
      <c r="E84" s="5">
        <v>606</v>
      </c>
      <c r="F84" s="6">
        <v>735</v>
      </c>
      <c r="G84" s="79">
        <f t="shared" si="7"/>
        <v>382</v>
      </c>
      <c r="M84" s="62"/>
    </row>
    <row r="85" spans="2:13" ht="13.5">
      <c r="B85" s="64" t="s">
        <v>51</v>
      </c>
      <c r="C85" s="81">
        <v>130</v>
      </c>
      <c r="D85" s="82">
        <v>130</v>
      </c>
      <c r="E85" s="83">
        <v>0</v>
      </c>
      <c r="F85" s="84">
        <v>0</v>
      </c>
      <c r="G85" s="79">
        <f t="shared" si="7"/>
        <v>130</v>
      </c>
      <c r="M85" s="62"/>
    </row>
    <row r="86" spans="2:13" ht="14.25" thickBot="1">
      <c r="B86" s="65" t="s">
        <v>4</v>
      </c>
      <c r="C86" s="85">
        <v>74.16</v>
      </c>
      <c r="D86" s="86">
        <v>0</v>
      </c>
      <c r="E86" s="87">
        <v>288</v>
      </c>
      <c r="F86" s="88">
        <v>288</v>
      </c>
      <c r="G86" s="89">
        <f t="shared" si="7"/>
        <v>0</v>
      </c>
      <c r="M86" s="62"/>
    </row>
    <row r="87" spans="2:13" ht="14.25" thickBot="1">
      <c r="B87" s="60"/>
      <c r="C87" s="42"/>
      <c r="D87" s="42"/>
      <c r="E87" s="66"/>
      <c r="F87" s="42"/>
      <c r="G87" s="60"/>
      <c r="M87" s="62"/>
    </row>
    <row r="88" spans="2:13" ht="13.5">
      <c r="B88" s="72" t="s">
        <v>57</v>
      </c>
      <c r="C88" s="74">
        <v>2015</v>
      </c>
      <c r="D88" s="67" t="s">
        <v>121</v>
      </c>
      <c r="E88" s="68" t="s">
        <v>113</v>
      </c>
      <c r="F88" s="42"/>
      <c r="G88" s="60"/>
      <c r="M88" s="62"/>
    </row>
    <row r="89" spans="2:13" ht="13.5">
      <c r="B89" s="73" t="s">
        <v>57</v>
      </c>
      <c r="C89" s="100">
        <f>SUM(C90:C92)</f>
        <v>2721.6</v>
      </c>
      <c r="D89" s="101">
        <f>SUM(D90:D92)</f>
        <v>2623.4</v>
      </c>
      <c r="E89" s="102">
        <f>SUM(E90:E92)</f>
        <v>2623.4</v>
      </c>
      <c r="M89" s="62"/>
    </row>
    <row r="90" spans="2:13" ht="13.5" customHeight="1">
      <c r="B90" s="231" t="s">
        <v>81</v>
      </c>
      <c r="C90" s="94">
        <v>2698.05</v>
      </c>
      <c r="D90" s="95">
        <v>2600</v>
      </c>
      <c r="E90" s="96">
        <v>2600</v>
      </c>
      <c r="M90" s="62"/>
    </row>
    <row r="91" spans="2:13" ht="13.5" customHeight="1">
      <c r="B91" s="231" t="s">
        <v>82</v>
      </c>
      <c r="C91" s="94">
        <v>23.12</v>
      </c>
      <c r="D91" s="95">
        <v>23</v>
      </c>
      <c r="E91" s="96">
        <v>23</v>
      </c>
      <c r="M91" s="62"/>
    </row>
    <row r="92" spans="2:13" ht="13.5" customHeight="1" thickBot="1">
      <c r="B92" s="232" t="s">
        <v>83</v>
      </c>
      <c r="C92" s="97">
        <v>0.43</v>
      </c>
      <c r="D92" s="98">
        <v>0.4</v>
      </c>
      <c r="E92" s="99">
        <v>0.4</v>
      </c>
      <c r="M92" s="62"/>
    </row>
    <row r="93" spans="2:13" ht="14.25" thickBot="1">
      <c r="B93" s="60"/>
      <c r="C93" s="60"/>
      <c r="D93" s="60"/>
      <c r="E93" s="60"/>
      <c r="M93" s="62"/>
    </row>
    <row r="94" spans="2:13" ht="13.5">
      <c r="B94" s="69" t="s">
        <v>58</v>
      </c>
      <c r="C94" s="74">
        <v>2015</v>
      </c>
      <c r="D94" s="67" t="s">
        <v>121</v>
      </c>
      <c r="E94" s="68" t="s">
        <v>113</v>
      </c>
      <c r="M94" s="62"/>
    </row>
    <row r="95" spans="2:13" ht="13.5">
      <c r="B95" s="70" t="s">
        <v>59</v>
      </c>
      <c r="C95" s="90">
        <v>0</v>
      </c>
      <c r="D95" s="90">
        <v>242</v>
      </c>
      <c r="E95" s="91">
        <v>0</v>
      </c>
      <c r="M95" s="62"/>
    </row>
    <row r="96" spans="2:13" ht="13.5">
      <c r="B96" s="70" t="s">
        <v>60</v>
      </c>
      <c r="C96" s="90">
        <v>0</v>
      </c>
      <c r="D96" s="90">
        <v>0</v>
      </c>
      <c r="E96" s="91">
        <v>0</v>
      </c>
      <c r="M96" s="62"/>
    </row>
    <row r="97" spans="2:13" ht="13.5">
      <c r="B97" s="70" t="s">
        <v>61</v>
      </c>
      <c r="C97" s="90">
        <v>0</v>
      </c>
      <c r="D97" s="90">
        <v>0</v>
      </c>
      <c r="E97" s="91">
        <v>0</v>
      </c>
      <c r="M97" s="62"/>
    </row>
    <row r="98" spans="2:13" ht="13.5">
      <c r="B98" s="70" t="s">
        <v>62</v>
      </c>
      <c r="C98" s="90">
        <v>248</v>
      </c>
      <c r="D98" s="90">
        <v>0</v>
      </c>
      <c r="E98" s="91">
        <v>0</v>
      </c>
      <c r="M98" s="62"/>
    </row>
    <row r="99" spans="2:13" ht="14.25" thickBot="1">
      <c r="B99" s="71" t="s">
        <v>63</v>
      </c>
      <c r="C99" s="92">
        <v>0</v>
      </c>
      <c r="D99" s="92">
        <v>0</v>
      </c>
      <c r="E99" s="93">
        <v>0</v>
      </c>
      <c r="M99" s="62"/>
    </row>
    <row r="100" ht="13.5">
      <c r="M100" s="62"/>
    </row>
    <row r="101" ht="13.5">
      <c r="M101" s="62"/>
    </row>
    <row r="102" ht="13.5">
      <c r="M102" s="62"/>
    </row>
    <row r="103" ht="13.5">
      <c r="M103" s="62"/>
    </row>
    <row r="104" spans="2:13" ht="13.5">
      <c r="B104" s="155" t="s">
        <v>9</v>
      </c>
      <c r="C104" s="183">
        <f>Identifikace!D15</f>
        <v>42660</v>
      </c>
      <c r="D104" s="156"/>
      <c r="M104" s="62"/>
    </row>
    <row r="105" spans="2:13" ht="13.5">
      <c r="B105" s="157"/>
      <c r="C105" s="156"/>
      <c r="D105" s="156"/>
      <c r="M105" s="62"/>
    </row>
    <row r="106" spans="2:13" ht="13.5">
      <c r="B106" s="155" t="s">
        <v>10</v>
      </c>
      <c r="C106" s="158" t="str">
        <f>Identifikace!D17</f>
        <v>Alena Štorková</v>
      </c>
      <c r="D106" s="158"/>
      <c r="M106" s="62"/>
    </row>
    <row r="107" spans="2:4" ht="13.5">
      <c r="B107" s="155"/>
      <c r="C107" s="158"/>
      <c r="D107" s="158"/>
    </row>
    <row r="108" spans="2:4" ht="13.5" hidden="1">
      <c r="B108" s="155" t="s">
        <v>7</v>
      </c>
      <c r="C108" s="158" t="e">
        <f>Identifikace!#REF!</f>
        <v>#REF!</v>
      </c>
      <c r="D108" s="158"/>
    </row>
    <row r="109" spans="2:4" ht="13.5">
      <c r="B109" s="155" t="s">
        <v>92</v>
      </c>
      <c r="C109" s="159" t="str">
        <f>Identifikace!D20</f>
        <v>Mgr. Radmila Zítková</v>
      </c>
      <c r="D109" s="158"/>
    </row>
    <row r="110" ht="13.5"/>
    <row r="111" ht="13.5"/>
    <row r="112" ht="13.5" hidden="1"/>
    <row r="113" ht="13.5" hidden="1"/>
    <row r="114" ht="13.5" hidden="1"/>
    <row r="115" ht="13.5" hidden="1"/>
    <row r="116" ht="13.5" hidden="1"/>
    <row r="117" ht="13.5" hidden="1"/>
  </sheetData>
  <sheetProtection/>
  <mergeCells count="3">
    <mergeCell ref="C2:I2"/>
    <mergeCell ref="D3:G3"/>
    <mergeCell ref="I3:L3"/>
  </mergeCells>
  <conditionalFormatting sqref="H1:H2 H75:H65536 H6 M6 H31:H73 M31:M73 H8:H29 M8:M29">
    <cfRule type="cellIs" priority="41" dxfId="1" operator="greaterThan">
      <formula>5%</formula>
    </cfRule>
    <cfRule type="cellIs" priority="42" dxfId="10" operator="greaterThan">
      <formula>2.51%</formula>
    </cfRule>
    <cfRule type="cellIs" priority="43" dxfId="9" operator="between">
      <formula>0.01%</formula>
      <formula>2.5%</formula>
    </cfRule>
    <cfRule type="cellIs" priority="44" dxfId="0" operator="lessThan">
      <formula>0</formula>
    </cfRule>
  </conditionalFormatting>
  <conditionalFormatting sqref="H7">
    <cfRule type="cellIs" priority="5" dxfId="1" operator="greaterThan">
      <formula>5%</formula>
    </cfRule>
    <cfRule type="cellIs" priority="6" dxfId="10" operator="greaterThan">
      <formula>2.51%</formula>
    </cfRule>
    <cfRule type="cellIs" priority="7" dxfId="9" operator="between">
      <formula>0.01%</formula>
      <formula>2.5%</formula>
    </cfRule>
    <cfRule type="cellIs" priority="8" dxfId="0" operator="lessThan">
      <formula>0</formula>
    </cfRule>
  </conditionalFormatting>
  <conditionalFormatting sqref="M7">
    <cfRule type="cellIs" priority="1" dxfId="1" operator="greaterThan">
      <formula>5%</formula>
    </cfRule>
    <cfRule type="cellIs" priority="2" dxfId="10" operator="greaterThan">
      <formula>2.51%</formula>
    </cfRule>
    <cfRule type="cellIs" priority="3" dxfId="9" operator="between">
      <formula>0.01%</formula>
      <formula>2.5%</formula>
    </cfRule>
    <cfRule type="cellIs" priority="4" dxfId="0" operator="lessThan">
      <formula>0</formula>
    </cfRule>
  </conditionalFormatting>
  <dataValidations count="4">
    <dataValidation type="decimal" showInputMessage="1" showErrorMessage="1" errorTitle="Chybné vyplnění" error="Hodnota není vyplněna nebo zadána nesprávná hodnota" sqref="C89:E92 C80:G86">
      <formula1>0</formula1>
      <formula2>99999</formula2>
    </dataValidation>
    <dataValidation type="whole" showInputMessage="1" showErrorMessage="1" errorTitle="Chybové hlášení" error="Hodnota není vyplněna nebo vyplněna nesprávná hodnota" sqref="C95:E99">
      <formula1>0</formula1>
      <formula2>99999</formula2>
    </dataValidation>
    <dataValidation type="decimal" allowBlank="1" showInputMessage="1" showErrorMessage="1" sqref="I80:J80">
      <formula1>1</formula1>
      <formula2>999</formula2>
    </dataValidation>
    <dataValidation type="decimal" showInputMessage="1" showErrorMessage="1" errorTitle="Chyba vyplnění" error="Hodnota není vyplněna nebo zadána nesprávná hodnota" sqref="C5:M76">
      <formula1>-99999</formula1>
      <formula2>99999</formula2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44" r:id="rId1"/>
  <rowBreaks count="1" manualBreakCount="1">
    <brk id="77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22">
      <selection activeCell="I3" sqref="I3"/>
    </sheetView>
  </sheetViews>
  <sheetFormatPr defaultColWidth="9.140625" defaultRowHeight="12.75"/>
  <cols>
    <col min="1" max="1" width="5.421875" style="29" customWidth="1"/>
    <col min="2" max="2" width="11.00390625" style="29" customWidth="1"/>
    <col min="3" max="3" width="34.140625" style="29" customWidth="1"/>
    <col min="4" max="4" width="12.7109375" style="268" bestFit="1" customWidth="1"/>
    <col min="5" max="5" width="11.00390625" style="29" customWidth="1"/>
    <col min="6" max="6" width="15.140625" style="267" customWidth="1"/>
    <col min="7" max="9" width="10.140625" style="29" customWidth="1"/>
    <col min="10" max="19" width="12.00390625" style="267" customWidth="1"/>
  </cols>
  <sheetData>
    <row r="1" spans="1:19" ht="21">
      <c r="A1" s="346" t="s">
        <v>122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250"/>
    </row>
    <row r="2" spans="1:19" ht="15">
      <c r="A2" s="347" t="s">
        <v>123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251"/>
      <c r="R2" s="251"/>
      <c r="S2" s="250"/>
    </row>
    <row r="3" spans="1:19" ht="13.5">
      <c r="A3" s="252"/>
      <c r="B3" s="252"/>
      <c r="C3" s="252"/>
      <c r="D3" s="252"/>
      <c r="E3" s="252"/>
      <c r="F3" s="251"/>
      <c r="G3" s="252"/>
      <c r="H3" s="252"/>
      <c r="I3" s="252"/>
      <c r="J3" s="251"/>
      <c r="K3" s="251"/>
      <c r="L3" s="251"/>
      <c r="M3" s="251"/>
      <c r="N3" s="251"/>
      <c r="O3" s="251"/>
      <c r="P3" s="251"/>
      <c r="Q3" s="251"/>
      <c r="R3" s="251"/>
      <c r="S3" s="250"/>
    </row>
    <row r="4" spans="1:19" ht="25.5">
      <c r="A4" s="348" t="s">
        <v>128</v>
      </c>
      <c r="B4" s="348"/>
      <c r="C4" s="348"/>
      <c r="D4" s="348"/>
      <c r="E4" s="348"/>
      <c r="F4" s="348"/>
      <c r="G4" s="348"/>
      <c r="H4" s="348"/>
      <c r="I4" s="348"/>
      <c r="J4" s="348"/>
      <c r="K4" s="349"/>
      <c r="L4" s="349"/>
      <c r="M4" s="253"/>
      <c r="N4" s="253"/>
      <c r="O4" s="253"/>
      <c r="P4" s="253"/>
      <c r="Q4" s="253"/>
      <c r="R4" s="251"/>
      <c r="S4" s="250"/>
    </row>
    <row r="5" spans="1:19" ht="13.5">
      <c r="A5" s="254"/>
      <c r="B5" s="254"/>
      <c r="C5" s="254"/>
      <c r="D5" s="255"/>
      <c r="E5" s="254"/>
      <c r="F5" s="250"/>
      <c r="G5" s="254"/>
      <c r="H5" s="254"/>
      <c r="I5" s="254"/>
      <c r="J5" s="250"/>
      <c r="K5" s="250"/>
      <c r="L5" s="250"/>
      <c r="M5" s="250"/>
      <c r="N5" s="250"/>
      <c r="O5" s="250"/>
      <c r="P5" s="250"/>
      <c r="Q5" s="250"/>
      <c r="R5" s="250"/>
      <c r="S5" s="250"/>
    </row>
    <row r="6" spans="1:19" ht="13.5">
      <c r="A6" s="254"/>
      <c r="B6" s="254"/>
      <c r="C6" s="350" t="s">
        <v>129</v>
      </c>
      <c r="D6" s="351"/>
      <c r="E6" s="256" t="s">
        <v>130</v>
      </c>
      <c r="F6" s="257">
        <f>SUM(O19:O46)</f>
        <v>246907</v>
      </c>
      <c r="G6" s="254"/>
      <c r="H6" s="254"/>
      <c r="I6" s="254"/>
      <c r="J6" s="258" t="s">
        <v>9</v>
      </c>
      <c r="K6" s="254"/>
      <c r="L6" s="259">
        <v>42607</v>
      </c>
      <c r="M6" s="250"/>
      <c r="N6" s="250"/>
      <c r="O6" s="250"/>
      <c r="P6" s="250"/>
      <c r="Q6" s="250"/>
      <c r="R6" s="250"/>
      <c r="S6" s="250"/>
    </row>
    <row r="7" spans="1:19" ht="13.5">
      <c r="A7" s="254"/>
      <c r="B7" s="254"/>
      <c r="C7" s="352" t="s">
        <v>131</v>
      </c>
      <c r="D7" s="351"/>
      <c r="E7" s="256" t="s">
        <v>132</v>
      </c>
      <c r="F7" s="257">
        <v>335515</v>
      </c>
      <c r="G7" s="254"/>
      <c r="H7" s="254"/>
      <c r="I7" s="254"/>
      <c r="J7" s="260"/>
      <c r="K7" s="254"/>
      <c r="L7" s="250"/>
      <c r="M7" s="250"/>
      <c r="N7" s="250"/>
      <c r="O7" s="250"/>
      <c r="P7" s="250"/>
      <c r="Q7" s="250"/>
      <c r="R7" s="250"/>
      <c r="S7" s="250"/>
    </row>
    <row r="8" spans="1:19" ht="13.5">
      <c r="A8" s="254"/>
      <c r="B8" s="254"/>
      <c r="C8" s="341"/>
      <c r="D8" s="342"/>
      <c r="E8" s="256" t="s">
        <v>133</v>
      </c>
      <c r="F8" s="257">
        <v>24188</v>
      </c>
      <c r="G8" s="254"/>
      <c r="H8" s="254"/>
      <c r="I8" s="254"/>
      <c r="J8" s="258" t="s">
        <v>10</v>
      </c>
      <c r="K8" s="254"/>
      <c r="L8" s="250" t="s">
        <v>124</v>
      </c>
      <c r="M8" s="250"/>
      <c r="N8" s="250"/>
      <c r="O8" s="250"/>
      <c r="P8" s="250"/>
      <c r="Q8" s="250"/>
      <c r="R8" s="250"/>
      <c r="S8" s="250"/>
    </row>
    <row r="9" spans="1:19" ht="13.5">
      <c r="A9" s="254"/>
      <c r="B9" s="254"/>
      <c r="C9" s="255"/>
      <c r="D9" s="261"/>
      <c r="E9" s="262" t="s">
        <v>8</v>
      </c>
      <c r="F9" s="263">
        <f>SUM(F6:F8)</f>
        <v>606610</v>
      </c>
      <c r="G9" s="254"/>
      <c r="H9" s="254"/>
      <c r="I9" s="254"/>
      <c r="J9" s="258"/>
      <c r="K9" s="254"/>
      <c r="L9" s="250"/>
      <c r="M9" s="250"/>
      <c r="N9" s="250"/>
      <c r="O9" s="250"/>
      <c r="P9" s="250"/>
      <c r="Q9" s="250"/>
      <c r="R9" s="250"/>
      <c r="S9" s="250"/>
    </row>
    <row r="10" spans="3:12" ht="13.5">
      <c r="C10" s="343" t="s">
        <v>134</v>
      </c>
      <c r="D10" s="344"/>
      <c r="E10" s="345"/>
      <c r="F10" s="264">
        <v>335515</v>
      </c>
      <c r="J10" s="265" t="s">
        <v>7</v>
      </c>
      <c r="K10" s="29"/>
      <c r="L10" s="266" t="s">
        <v>125</v>
      </c>
    </row>
    <row r="11" spans="3:6" ht="13.5">
      <c r="C11" s="268"/>
      <c r="D11" s="269"/>
      <c r="E11" s="270"/>
      <c r="F11" s="271"/>
    </row>
    <row r="12" spans="3:6" ht="13.5">
      <c r="C12" s="268"/>
      <c r="D12" s="269"/>
      <c r="E12" s="270"/>
      <c r="F12" s="271"/>
    </row>
    <row r="13" ht="14.25" thickBot="1"/>
    <row r="14" spans="1:19" ht="13.5">
      <c r="A14" s="335" t="s">
        <v>135</v>
      </c>
      <c r="B14" s="335" t="s">
        <v>136</v>
      </c>
      <c r="C14" s="335" t="s">
        <v>137</v>
      </c>
      <c r="D14" s="272" t="s">
        <v>138</v>
      </c>
      <c r="E14" s="335" t="s">
        <v>139</v>
      </c>
      <c r="F14" s="332" t="s">
        <v>140</v>
      </c>
      <c r="G14" s="335" t="s">
        <v>141</v>
      </c>
      <c r="H14" s="335" t="s">
        <v>142</v>
      </c>
      <c r="I14" s="335" t="s">
        <v>143</v>
      </c>
      <c r="J14" s="332" t="s">
        <v>144</v>
      </c>
      <c r="K14" s="338" t="s">
        <v>145</v>
      </c>
      <c r="L14" s="339"/>
      <c r="M14" s="339"/>
      <c r="N14" s="339"/>
      <c r="O14" s="328" t="s">
        <v>146</v>
      </c>
      <c r="P14" s="328" t="s">
        <v>147</v>
      </c>
      <c r="Q14" s="328"/>
      <c r="R14" s="328"/>
      <c r="S14" s="328"/>
    </row>
    <row r="15" spans="1:19" ht="14.25" thickBot="1">
      <c r="A15" s="336"/>
      <c r="B15" s="336"/>
      <c r="C15" s="336"/>
      <c r="D15" s="273" t="s">
        <v>148</v>
      </c>
      <c r="E15" s="336"/>
      <c r="F15" s="333"/>
      <c r="G15" s="336"/>
      <c r="H15" s="336"/>
      <c r="I15" s="336"/>
      <c r="J15" s="333"/>
      <c r="K15" s="340"/>
      <c r="L15" s="340"/>
      <c r="M15" s="340"/>
      <c r="N15" s="340"/>
      <c r="O15" s="329"/>
      <c r="P15" s="330"/>
      <c r="Q15" s="330"/>
      <c r="R15" s="330"/>
      <c r="S15" s="330"/>
    </row>
    <row r="16" spans="1:19" ht="14.25" thickBot="1">
      <c r="A16" s="337"/>
      <c r="B16" s="337"/>
      <c r="C16" s="337"/>
      <c r="D16" s="274" t="s">
        <v>149</v>
      </c>
      <c r="E16" s="337"/>
      <c r="F16" s="334"/>
      <c r="G16" s="337"/>
      <c r="H16" s="337"/>
      <c r="I16" s="337"/>
      <c r="J16" s="275">
        <v>2016</v>
      </c>
      <c r="K16" s="276" t="s">
        <v>150</v>
      </c>
      <c r="L16" s="276" t="s">
        <v>151</v>
      </c>
      <c r="M16" s="276" t="s">
        <v>152</v>
      </c>
      <c r="N16" s="276" t="s">
        <v>153</v>
      </c>
      <c r="O16" s="330"/>
      <c r="P16" s="277" t="s">
        <v>154</v>
      </c>
      <c r="Q16" s="277" t="s">
        <v>155</v>
      </c>
      <c r="R16" s="277" t="s">
        <v>156</v>
      </c>
      <c r="S16" s="277" t="s">
        <v>157</v>
      </c>
    </row>
    <row r="17" spans="1:19" ht="14.25" thickBot="1">
      <c r="A17" s="331" t="s">
        <v>158</v>
      </c>
      <c r="B17" s="331"/>
      <c r="C17" s="331"/>
      <c r="D17" s="278"/>
      <c r="E17" s="279"/>
      <c r="F17" s="280">
        <f>SUM(F19:F10029)</f>
        <v>26840744</v>
      </c>
      <c r="G17" s="281" t="s">
        <v>159</v>
      </c>
      <c r="H17" s="281" t="s">
        <v>159</v>
      </c>
      <c r="I17" s="281" t="s">
        <v>159</v>
      </c>
      <c r="J17" s="280">
        <f aca="true" t="shared" si="0" ref="J17:S17">SUM(J19:J10029)</f>
        <v>20151246</v>
      </c>
      <c r="K17" s="282">
        <f t="shared" si="0"/>
        <v>169937</v>
      </c>
      <c r="L17" s="282">
        <f t="shared" si="0"/>
        <v>162993</v>
      </c>
      <c r="M17" s="282">
        <f t="shared" si="0"/>
        <v>148697</v>
      </c>
      <c r="N17" s="282">
        <f t="shared" si="0"/>
        <v>124983</v>
      </c>
      <c r="O17" s="280">
        <f>SUM(K17:N17)</f>
        <v>606610</v>
      </c>
      <c r="P17" s="283">
        <f t="shared" si="0"/>
        <v>485903</v>
      </c>
      <c r="Q17" s="283">
        <f t="shared" si="0"/>
        <v>448714</v>
      </c>
      <c r="R17" s="283">
        <f t="shared" si="0"/>
        <v>432928</v>
      </c>
      <c r="S17" s="283">
        <f t="shared" si="0"/>
        <v>4715343</v>
      </c>
    </row>
    <row r="18" spans="1:19" ht="14.25" thickBot="1">
      <c r="A18" s="284" t="s">
        <v>160</v>
      </c>
      <c r="B18" s="284"/>
      <c r="C18" s="284"/>
      <c r="D18" s="284"/>
      <c r="E18" s="284"/>
      <c r="F18" s="285"/>
      <c r="G18" s="286"/>
      <c r="H18" s="286"/>
      <c r="I18" s="286"/>
      <c r="J18" s="285"/>
      <c r="K18" s="285"/>
      <c r="L18" s="285"/>
      <c r="M18" s="285"/>
      <c r="N18" s="285"/>
      <c r="O18" s="285"/>
      <c r="P18" s="285"/>
      <c r="Q18" s="285"/>
      <c r="R18" s="285"/>
      <c r="S18" s="285"/>
    </row>
    <row r="19" spans="1:19" ht="13.5">
      <c r="A19" s="287">
        <v>1</v>
      </c>
      <c r="B19" s="288" t="s">
        <v>161</v>
      </c>
      <c r="C19" s="289" t="s">
        <v>162</v>
      </c>
      <c r="D19" s="290" t="s">
        <v>130</v>
      </c>
      <c r="E19" s="291">
        <v>39206</v>
      </c>
      <c r="F19" s="292">
        <v>294729</v>
      </c>
      <c r="G19" s="293" t="s">
        <v>163</v>
      </c>
      <c r="H19" s="294">
        <v>10</v>
      </c>
      <c r="I19" s="294">
        <v>10</v>
      </c>
      <c r="J19" s="292">
        <v>284896</v>
      </c>
      <c r="K19" s="292">
        <v>7368</v>
      </c>
      <c r="L19" s="292">
        <v>2465</v>
      </c>
      <c r="M19" s="292">
        <v>0</v>
      </c>
      <c r="N19" s="292">
        <v>0</v>
      </c>
      <c r="O19" s="295">
        <f>SUM(K19:N19)</f>
        <v>9833</v>
      </c>
      <c r="P19" s="292"/>
      <c r="Q19" s="292"/>
      <c r="R19" s="292"/>
      <c r="S19" s="292"/>
    </row>
    <row r="20" spans="1:19" ht="13.5">
      <c r="A20" s="296">
        <v>2</v>
      </c>
      <c r="B20" s="297">
        <v>62</v>
      </c>
      <c r="C20" s="298" t="s">
        <v>164</v>
      </c>
      <c r="D20" s="299" t="s">
        <v>130</v>
      </c>
      <c r="E20" s="300">
        <v>39496</v>
      </c>
      <c r="F20" s="301">
        <v>115775</v>
      </c>
      <c r="G20" s="297" t="s">
        <v>163</v>
      </c>
      <c r="H20" s="302">
        <v>10</v>
      </c>
      <c r="I20" s="302">
        <v>10</v>
      </c>
      <c r="J20" s="303">
        <v>103248</v>
      </c>
      <c r="K20" s="304">
        <v>2895</v>
      </c>
      <c r="L20" s="304">
        <v>2895</v>
      </c>
      <c r="M20" s="304">
        <v>2895</v>
      </c>
      <c r="N20" s="304">
        <v>2895</v>
      </c>
      <c r="O20" s="301">
        <f>SUM(K20:N20)</f>
        <v>11580</v>
      </c>
      <c r="P20" s="304">
        <v>947</v>
      </c>
      <c r="Q20" s="304"/>
      <c r="R20" s="304"/>
      <c r="S20" s="301"/>
    </row>
    <row r="21" spans="1:19" ht="13.5">
      <c r="A21" s="305">
        <v>3</v>
      </c>
      <c r="B21" s="306">
        <v>54</v>
      </c>
      <c r="C21" s="307" t="s">
        <v>165</v>
      </c>
      <c r="D21" s="308" t="s">
        <v>130</v>
      </c>
      <c r="E21" s="309">
        <v>39771</v>
      </c>
      <c r="F21" s="310">
        <v>40687</v>
      </c>
      <c r="G21" s="306" t="s">
        <v>163</v>
      </c>
      <c r="H21" s="311">
        <v>20</v>
      </c>
      <c r="I21" s="311">
        <v>5</v>
      </c>
      <c r="J21" s="312">
        <v>40687</v>
      </c>
      <c r="K21" s="313"/>
      <c r="L21" s="313"/>
      <c r="M21" s="313"/>
      <c r="N21" s="313"/>
      <c r="O21" s="301">
        <f aca="true" t="shared" si="1" ref="O21:O45">SUM(K21:N21)</f>
        <v>0</v>
      </c>
      <c r="P21" s="313"/>
      <c r="Q21" s="313"/>
      <c r="R21" s="313"/>
      <c r="S21" s="301"/>
    </row>
    <row r="22" spans="1:19" ht="13.5">
      <c r="A22" s="305">
        <v>4</v>
      </c>
      <c r="B22" s="306">
        <v>66</v>
      </c>
      <c r="C22" s="307" t="s">
        <v>166</v>
      </c>
      <c r="D22" s="308" t="s">
        <v>130</v>
      </c>
      <c r="E22" s="309">
        <v>39853</v>
      </c>
      <c r="F22" s="310">
        <v>94925</v>
      </c>
      <c r="G22" s="306" t="s">
        <v>163</v>
      </c>
      <c r="H22" s="311">
        <v>20</v>
      </c>
      <c r="I22" s="311">
        <v>5</v>
      </c>
      <c r="J22" s="312">
        <v>94925</v>
      </c>
      <c r="K22" s="313"/>
      <c r="L22" s="313"/>
      <c r="M22" s="313"/>
      <c r="N22" s="313"/>
      <c r="O22" s="301">
        <f t="shared" si="1"/>
        <v>0</v>
      </c>
      <c r="P22" s="313"/>
      <c r="Q22" s="313"/>
      <c r="R22" s="313"/>
      <c r="S22" s="301"/>
    </row>
    <row r="23" spans="1:19" ht="13.5">
      <c r="A23" s="305">
        <v>5</v>
      </c>
      <c r="B23" s="306">
        <v>70</v>
      </c>
      <c r="C23" s="307" t="s">
        <v>167</v>
      </c>
      <c r="D23" s="308" t="s">
        <v>130</v>
      </c>
      <c r="E23" s="309">
        <v>40163</v>
      </c>
      <c r="F23" s="310">
        <v>131554</v>
      </c>
      <c r="G23" s="306" t="s">
        <v>163</v>
      </c>
      <c r="H23" s="311">
        <v>20</v>
      </c>
      <c r="I23" s="311">
        <v>5</v>
      </c>
      <c r="J23" s="312">
        <v>131554</v>
      </c>
      <c r="K23" s="313"/>
      <c r="L23" s="313"/>
      <c r="M23" s="313"/>
      <c r="N23" s="313"/>
      <c r="O23" s="301">
        <f t="shared" si="1"/>
        <v>0</v>
      </c>
      <c r="P23" s="313"/>
      <c r="Q23" s="313"/>
      <c r="R23" s="313"/>
      <c r="S23" s="301"/>
    </row>
    <row r="24" spans="1:19" ht="13.5">
      <c r="A24" s="305">
        <v>6</v>
      </c>
      <c r="B24" s="306">
        <v>71</v>
      </c>
      <c r="C24" s="307" t="s">
        <v>167</v>
      </c>
      <c r="D24" s="308" t="s">
        <v>130</v>
      </c>
      <c r="E24" s="309">
        <v>40163</v>
      </c>
      <c r="F24" s="310">
        <v>131554</v>
      </c>
      <c r="G24" s="306" t="s">
        <v>163</v>
      </c>
      <c r="H24" s="311">
        <v>20</v>
      </c>
      <c r="I24" s="311">
        <v>5</v>
      </c>
      <c r="J24" s="312">
        <v>131554</v>
      </c>
      <c r="K24" s="313"/>
      <c r="L24" s="313"/>
      <c r="M24" s="313"/>
      <c r="N24" s="313"/>
      <c r="O24" s="301">
        <f t="shared" si="1"/>
        <v>0</v>
      </c>
      <c r="P24" s="313"/>
      <c r="Q24" s="313"/>
      <c r="R24" s="313"/>
      <c r="S24" s="301"/>
    </row>
    <row r="25" spans="1:19" ht="13.5">
      <c r="A25" s="305">
        <v>7</v>
      </c>
      <c r="B25" s="306">
        <v>72</v>
      </c>
      <c r="C25" s="307" t="s">
        <v>167</v>
      </c>
      <c r="D25" s="308" t="s">
        <v>130</v>
      </c>
      <c r="E25" s="309">
        <v>40163</v>
      </c>
      <c r="F25" s="310">
        <v>131554</v>
      </c>
      <c r="G25" s="306" t="s">
        <v>163</v>
      </c>
      <c r="H25" s="311">
        <v>20</v>
      </c>
      <c r="I25" s="311">
        <v>5</v>
      </c>
      <c r="J25" s="312">
        <v>131554</v>
      </c>
      <c r="K25" s="313"/>
      <c r="L25" s="313"/>
      <c r="M25" s="313"/>
      <c r="N25" s="313"/>
      <c r="O25" s="301">
        <f t="shared" si="1"/>
        <v>0</v>
      </c>
      <c r="P25" s="313"/>
      <c r="Q25" s="313"/>
      <c r="R25" s="313"/>
      <c r="S25" s="301"/>
    </row>
    <row r="26" spans="1:19" ht="13.5">
      <c r="A26" s="305">
        <v>8</v>
      </c>
      <c r="B26" s="306">
        <v>73</v>
      </c>
      <c r="C26" s="307" t="s">
        <v>167</v>
      </c>
      <c r="D26" s="308" t="s">
        <v>130</v>
      </c>
      <c r="E26" s="309">
        <v>40163</v>
      </c>
      <c r="F26" s="310">
        <v>131557</v>
      </c>
      <c r="G26" s="306" t="s">
        <v>163</v>
      </c>
      <c r="H26" s="311">
        <v>20</v>
      </c>
      <c r="I26" s="311">
        <v>5</v>
      </c>
      <c r="J26" s="312">
        <v>131557</v>
      </c>
      <c r="K26" s="313"/>
      <c r="L26" s="313"/>
      <c r="M26" s="313"/>
      <c r="N26" s="313"/>
      <c r="O26" s="301">
        <f t="shared" si="1"/>
        <v>0</v>
      </c>
      <c r="P26" s="313"/>
      <c r="Q26" s="313"/>
      <c r="R26" s="313"/>
      <c r="S26" s="301"/>
    </row>
    <row r="27" spans="1:19" ht="13.5">
      <c r="A27" s="305">
        <v>9</v>
      </c>
      <c r="B27" s="306">
        <v>74</v>
      </c>
      <c r="C27" s="307" t="s">
        <v>167</v>
      </c>
      <c r="D27" s="308" t="s">
        <v>130</v>
      </c>
      <c r="E27" s="309">
        <v>40163</v>
      </c>
      <c r="F27" s="310">
        <v>131556</v>
      </c>
      <c r="G27" s="306" t="s">
        <v>163</v>
      </c>
      <c r="H27" s="311">
        <v>20</v>
      </c>
      <c r="I27" s="311">
        <v>5</v>
      </c>
      <c r="J27" s="312">
        <v>131556</v>
      </c>
      <c r="K27" s="313"/>
      <c r="L27" s="313"/>
      <c r="M27" s="313"/>
      <c r="N27" s="313"/>
      <c r="O27" s="301">
        <f t="shared" si="1"/>
        <v>0</v>
      </c>
      <c r="P27" s="313"/>
      <c r="Q27" s="313"/>
      <c r="R27" s="313"/>
      <c r="S27" s="301"/>
    </row>
    <row r="28" spans="1:19" ht="13.5">
      <c r="A28" s="305">
        <v>10</v>
      </c>
      <c r="B28" s="306">
        <v>75</v>
      </c>
      <c r="C28" s="307" t="s">
        <v>167</v>
      </c>
      <c r="D28" s="308" t="s">
        <v>130</v>
      </c>
      <c r="E28" s="309">
        <v>40324</v>
      </c>
      <c r="F28" s="310">
        <v>133433</v>
      </c>
      <c r="G28" s="306" t="s">
        <v>163</v>
      </c>
      <c r="H28" s="311">
        <v>20</v>
      </c>
      <c r="I28" s="311">
        <v>5</v>
      </c>
      <c r="J28" s="312">
        <v>132615</v>
      </c>
      <c r="K28" s="313">
        <v>818</v>
      </c>
      <c r="L28" s="313"/>
      <c r="M28" s="313"/>
      <c r="N28" s="313"/>
      <c r="O28" s="301">
        <f t="shared" si="1"/>
        <v>818</v>
      </c>
      <c r="P28" s="313"/>
      <c r="Q28" s="313"/>
      <c r="R28" s="313"/>
      <c r="S28" s="301"/>
    </row>
    <row r="29" spans="1:19" ht="13.5">
      <c r="A29" s="305">
        <v>11</v>
      </c>
      <c r="B29" s="306">
        <v>76</v>
      </c>
      <c r="C29" s="307" t="s">
        <v>167</v>
      </c>
      <c r="D29" s="308" t="s">
        <v>130</v>
      </c>
      <c r="E29" s="309">
        <v>40324</v>
      </c>
      <c r="F29" s="310">
        <v>133433</v>
      </c>
      <c r="G29" s="306" t="s">
        <v>163</v>
      </c>
      <c r="H29" s="311">
        <v>20</v>
      </c>
      <c r="I29" s="311">
        <v>5</v>
      </c>
      <c r="J29" s="312">
        <v>132615</v>
      </c>
      <c r="K29" s="313">
        <v>818</v>
      </c>
      <c r="L29" s="313"/>
      <c r="M29" s="313"/>
      <c r="N29" s="313"/>
      <c r="O29" s="301">
        <f t="shared" si="1"/>
        <v>818</v>
      </c>
      <c r="P29" s="313"/>
      <c r="Q29" s="313"/>
      <c r="R29" s="313"/>
      <c r="S29" s="301"/>
    </row>
    <row r="30" spans="1:19" ht="13.5">
      <c r="A30" s="305">
        <v>12</v>
      </c>
      <c r="B30" s="306">
        <v>207</v>
      </c>
      <c r="C30" s="307" t="s">
        <v>167</v>
      </c>
      <c r="D30" s="308" t="s">
        <v>130</v>
      </c>
      <c r="E30" s="309">
        <v>41134</v>
      </c>
      <c r="F30" s="310">
        <v>118483</v>
      </c>
      <c r="G30" s="306" t="s">
        <v>163</v>
      </c>
      <c r="H30" s="311">
        <v>20</v>
      </c>
      <c r="I30" s="311">
        <v>5</v>
      </c>
      <c r="J30" s="312">
        <v>102683</v>
      </c>
      <c r="K30" s="313">
        <v>5924</v>
      </c>
      <c r="L30" s="313">
        <v>5924</v>
      </c>
      <c r="M30" s="313">
        <v>3952</v>
      </c>
      <c r="N30" s="313"/>
      <c r="O30" s="301">
        <f t="shared" si="1"/>
        <v>15800</v>
      </c>
      <c r="P30" s="313"/>
      <c r="Q30" s="313"/>
      <c r="R30" s="313"/>
      <c r="S30" s="301"/>
    </row>
    <row r="31" spans="1:19" ht="13.5">
      <c r="A31" s="305">
        <v>13</v>
      </c>
      <c r="B31" s="306">
        <v>208</v>
      </c>
      <c r="C31" s="307" t="s">
        <v>167</v>
      </c>
      <c r="D31" s="308" t="s">
        <v>130</v>
      </c>
      <c r="E31" s="309">
        <v>41134</v>
      </c>
      <c r="F31" s="310">
        <v>118483</v>
      </c>
      <c r="G31" s="306" t="s">
        <v>163</v>
      </c>
      <c r="H31" s="311">
        <v>20</v>
      </c>
      <c r="I31" s="311">
        <v>5</v>
      </c>
      <c r="J31" s="312">
        <v>102683</v>
      </c>
      <c r="K31" s="313">
        <v>5924</v>
      </c>
      <c r="L31" s="313">
        <v>5924</v>
      </c>
      <c r="M31" s="313">
        <v>3952</v>
      </c>
      <c r="N31" s="313"/>
      <c r="O31" s="301">
        <f t="shared" si="1"/>
        <v>15800</v>
      </c>
      <c r="P31" s="313"/>
      <c r="Q31" s="313"/>
      <c r="R31" s="313"/>
      <c r="S31" s="301"/>
    </row>
    <row r="32" spans="1:19" ht="13.5">
      <c r="A32" s="305">
        <v>14</v>
      </c>
      <c r="B32" s="306">
        <v>209</v>
      </c>
      <c r="C32" s="307" t="s">
        <v>167</v>
      </c>
      <c r="D32" s="308" t="s">
        <v>130</v>
      </c>
      <c r="E32" s="309">
        <v>41134</v>
      </c>
      <c r="F32" s="310">
        <v>118483</v>
      </c>
      <c r="G32" s="306" t="s">
        <v>163</v>
      </c>
      <c r="H32" s="311">
        <v>20</v>
      </c>
      <c r="I32" s="311">
        <v>5</v>
      </c>
      <c r="J32" s="312">
        <v>102683</v>
      </c>
      <c r="K32" s="313">
        <v>5924</v>
      </c>
      <c r="L32" s="313">
        <v>5924</v>
      </c>
      <c r="M32" s="313">
        <v>3952</v>
      </c>
      <c r="N32" s="313"/>
      <c r="O32" s="301">
        <f t="shared" si="1"/>
        <v>15800</v>
      </c>
      <c r="P32" s="313"/>
      <c r="Q32" s="313"/>
      <c r="R32" s="313"/>
      <c r="S32" s="301"/>
    </row>
    <row r="33" spans="1:19" ht="13.5">
      <c r="A33" s="305">
        <v>15</v>
      </c>
      <c r="B33" s="306">
        <v>210</v>
      </c>
      <c r="C33" s="307" t="s">
        <v>167</v>
      </c>
      <c r="D33" s="308" t="s">
        <v>130</v>
      </c>
      <c r="E33" s="309">
        <v>41134</v>
      </c>
      <c r="F33" s="310">
        <v>118483</v>
      </c>
      <c r="G33" s="306" t="s">
        <v>163</v>
      </c>
      <c r="H33" s="311">
        <v>20</v>
      </c>
      <c r="I33" s="311">
        <v>5</v>
      </c>
      <c r="J33" s="312">
        <v>102683</v>
      </c>
      <c r="K33" s="313">
        <v>5924</v>
      </c>
      <c r="L33" s="313">
        <v>5924</v>
      </c>
      <c r="M33" s="313">
        <v>3952</v>
      </c>
      <c r="N33" s="313"/>
      <c r="O33" s="301">
        <f t="shared" si="1"/>
        <v>15800</v>
      </c>
      <c r="P33" s="313"/>
      <c r="Q33" s="313"/>
      <c r="R33" s="313"/>
      <c r="S33" s="301"/>
    </row>
    <row r="34" spans="1:19" ht="13.5">
      <c r="A34" s="305">
        <v>16</v>
      </c>
      <c r="B34" s="306">
        <v>211</v>
      </c>
      <c r="C34" s="307" t="s">
        <v>167</v>
      </c>
      <c r="D34" s="308" t="s">
        <v>130</v>
      </c>
      <c r="E34" s="309">
        <v>41134</v>
      </c>
      <c r="F34" s="310">
        <v>118483</v>
      </c>
      <c r="G34" s="306" t="s">
        <v>163</v>
      </c>
      <c r="H34" s="311">
        <v>20</v>
      </c>
      <c r="I34" s="311">
        <v>5</v>
      </c>
      <c r="J34" s="312">
        <v>102683</v>
      </c>
      <c r="K34" s="313">
        <v>5924</v>
      </c>
      <c r="L34" s="313">
        <v>5924</v>
      </c>
      <c r="M34" s="313">
        <v>3952</v>
      </c>
      <c r="N34" s="313"/>
      <c r="O34" s="301">
        <f t="shared" si="1"/>
        <v>15800</v>
      </c>
      <c r="P34" s="313"/>
      <c r="Q34" s="313"/>
      <c r="R34" s="313"/>
      <c r="S34" s="301"/>
    </row>
    <row r="35" spans="1:19" ht="13.5">
      <c r="A35" s="305">
        <v>17</v>
      </c>
      <c r="B35" s="306">
        <v>212</v>
      </c>
      <c r="C35" s="307" t="s">
        <v>167</v>
      </c>
      <c r="D35" s="308" t="s">
        <v>130</v>
      </c>
      <c r="E35" s="309">
        <v>41134</v>
      </c>
      <c r="F35" s="310">
        <v>118484</v>
      </c>
      <c r="G35" s="306" t="s">
        <v>163</v>
      </c>
      <c r="H35" s="311">
        <v>20</v>
      </c>
      <c r="I35" s="311">
        <v>5</v>
      </c>
      <c r="J35" s="312">
        <v>102683</v>
      </c>
      <c r="K35" s="313">
        <v>5924</v>
      </c>
      <c r="L35" s="313">
        <v>5924</v>
      </c>
      <c r="M35" s="313">
        <v>3953</v>
      </c>
      <c r="N35" s="313"/>
      <c r="O35" s="301">
        <f t="shared" si="1"/>
        <v>15801</v>
      </c>
      <c r="P35" s="313"/>
      <c r="Q35" s="313"/>
      <c r="R35" s="313"/>
      <c r="S35" s="301"/>
    </row>
    <row r="36" spans="1:19" ht="13.5">
      <c r="A36" s="305">
        <v>18</v>
      </c>
      <c r="B36" s="306">
        <v>223</v>
      </c>
      <c r="C36" s="307" t="s">
        <v>168</v>
      </c>
      <c r="D36" s="308" t="s">
        <v>130</v>
      </c>
      <c r="E36" s="309">
        <v>41178</v>
      </c>
      <c r="F36" s="310">
        <v>105588</v>
      </c>
      <c r="G36" s="306" t="s">
        <v>163</v>
      </c>
      <c r="H36" s="311">
        <v>10</v>
      </c>
      <c r="I36" s="311">
        <v>10</v>
      </c>
      <c r="J36" s="312">
        <v>44880</v>
      </c>
      <c r="K36" s="313">
        <v>2640</v>
      </c>
      <c r="L36" s="313">
        <v>2640</v>
      </c>
      <c r="M36" s="313">
        <v>2640</v>
      </c>
      <c r="N36" s="313">
        <v>2640</v>
      </c>
      <c r="O36" s="301">
        <f t="shared" si="1"/>
        <v>10560</v>
      </c>
      <c r="P36" s="313">
        <v>10560</v>
      </c>
      <c r="Q36" s="313">
        <v>10560</v>
      </c>
      <c r="R36" s="313">
        <v>10560</v>
      </c>
      <c r="S36" s="301">
        <v>18468</v>
      </c>
    </row>
    <row r="37" spans="1:19" ht="13.5">
      <c r="A37" s="305">
        <v>19</v>
      </c>
      <c r="B37" s="306">
        <v>224</v>
      </c>
      <c r="C37" s="307" t="s">
        <v>169</v>
      </c>
      <c r="D37" s="308" t="s">
        <v>130</v>
      </c>
      <c r="E37" s="309">
        <v>41178</v>
      </c>
      <c r="F37" s="310">
        <v>110868</v>
      </c>
      <c r="G37" s="306" t="s">
        <v>163</v>
      </c>
      <c r="H37" s="311">
        <v>10</v>
      </c>
      <c r="I37" s="311">
        <v>10</v>
      </c>
      <c r="J37" s="312">
        <v>47124</v>
      </c>
      <c r="K37" s="313">
        <v>2772</v>
      </c>
      <c r="L37" s="313">
        <v>2772</v>
      </c>
      <c r="M37" s="313">
        <v>2772</v>
      </c>
      <c r="N37" s="313">
        <v>2772</v>
      </c>
      <c r="O37" s="301">
        <f t="shared" si="1"/>
        <v>11088</v>
      </c>
      <c r="P37" s="313">
        <v>11088</v>
      </c>
      <c r="Q37" s="313">
        <v>11088</v>
      </c>
      <c r="R37" s="313">
        <v>11088</v>
      </c>
      <c r="S37" s="301">
        <v>19392</v>
      </c>
    </row>
    <row r="38" spans="1:19" ht="13.5">
      <c r="A38" s="305">
        <v>20</v>
      </c>
      <c r="B38" s="306">
        <v>29</v>
      </c>
      <c r="C38" s="307" t="s">
        <v>170</v>
      </c>
      <c r="D38" s="308" t="s">
        <v>130</v>
      </c>
      <c r="E38" s="309">
        <v>41502</v>
      </c>
      <c r="F38" s="310">
        <v>115492</v>
      </c>
      <c r="G38" s="306" t="s">
        <v>163</v>
      </c>
      <c r="H38" s="311">
        <v>10</v>
      </c>
      <c r="I38" s="311">
        <v>10</v>
      </c>
      <c r="J38" s="312">
        <v>38520</v>
      </c>
      <c r="K38" s="313">
        <v>2889</v>
      </c>
      <c r="L38" s="313">
        <v>2889</v>
      </c>
      <c r="M38" s="313">
        <v>2889</v>
      </c>
      <c r="N38" s="313">
        <v>2889</v>
      </c>
      <c r="O38" s="301">
        <f t="shared" si="1"/>
        <v>11556</v>
      </c>
      <c r="P38" s="313">
        <v>11556</v>
      </c>
      <c r="Q38" s="313">
        <v>11556</v>
      </c>
      <c r="R38" s="313">
        <v>11556</v>
      </c>
      <c r="S38" s="301">
        <v>30748</v>
      </c>
    </row>
    <row r="39" spans="1:19" ht="13.5">
      <c r="A39" s="305">
        <v>21</v>
      </c>
      <c r="B39" s="306">
        <v>30</v>
      </c>
      <c r="C39" s="307" t="s">
        <v>171</v>
      </c>
      <c r="D39" s="308" t="s">
        <v>130</v>
      </c>
      <c r="E39" s="309">
        <v>41502</v>
      </c>
      <c r="F39" s="310">
        <v>50617</v>
      </c>
      <c r="G39" s="306" t="s">
        <v>163</v>
      </c>
      <c r="H39" s="311">
        <v>20</v>
      </c>
      <c r="I39" s="311">
        <v>5</v>
      </c>
      <c r="J39" s="312">
        <v>33760</v>
      </c>
      <c r="K39" s="313">
        <v>2532</v>
      </c>
      <c r="L39" s="313">
        <v>2532</v>
      </c>
      <c r="M39" s="313">
        <v>2532</v>
      </c>
      <c r="N39" s="313">
        <v>2532</v>
      </c>
      <c r="O39" s="301">
        <f t="shared" si="1"/>
        <v>10128</v>
      </c>
      <c r="P39" s="313">
        <v>6729</v>
      </c>
      <c r="Q39" s="313"/>
      <c r="R39" s="313"/>
      <c r="S39" s="301"/>
    </row>
    <row r="40" spans="1:19" ht="13.5">
      <c r="A40" s="305">
        <v>22</v>
      </c>
      <c r="B40" s="314" t="s">
        <v>172</v>
      </c>
      <c r="C40" s="307" t="s">
        <v>173</v>
      </c>
      <c r="D40" s="308" t="s">
        <v>130</v>
      </c>
      <c r="E40" s="309">
        <v>41708</v>
      </c>
      <c r="F40" s="310">
        <v>45968</v>
      </c>
      <c r="G40" s="306" t="s">
        <v>163</v>
      </c>
      <c r="H40" s="311">
        <v>20</v>
      </c>
      <c r="I40" s="311">
        <v>5</v>
      </c>
      <c r="J40" s="310">
        <v>25278</v>
      </c>
      <c r="K40" s="310">
        <v>2298</v>
      </c>
      <c r="L40" s="310">
        <v>2298</v>
      </c>
      <c r="M40" s="310">
        <v>2298</v>
      </c>
      <c r="N40" s="310">
        <v>2298</v>
      </c>
      <c r="O40" s="301">
        <f t="shared" si="1"/>
        <v>9192</v>
      </c>
      <c r="P40" s="310">
        <v>9192</v>
      </c>
      <c r="Q40" s="310">
        <v>2306</v>
      </c>
      <c r="R40" s="310"/>
      <c r="S40" s="301"/>
    </row>
    <row r="41" spans="1:19" ht="13.5">
      <c r="A41" s="305">
        <v>23</v>
      </c>
      <c r="B41" s="314" t="s">
        <v>174</v>
      </c>
      <c r="C41" s="307" t="s">
        <v>175</v>
      </c>
      <c r="D41" s="308" t="s">
        <v>130</v>
      </c>
      <c r="E41" s="309">
        <v>41729</v>
      </c>
      <c r="F41" s="310">
        <v>46162</v>
      </c>
      <c r="G41" s="306" t="s">
        <v>163</v>
      </c>
      <c r="H41" s="311">
        <v>20</v>
      </c>
      <c r="I41" s="311">
        <v>5</v>
      </c>
      <c r="J41" s="310">
        <v>25377</v>
      </c>
      <c r="K41" s="310">
        <v>2307</v>
      </c>
      <c r="L41" s="310">
        <v>2307</v>
      </c>
      <c r="M41" s="310">
        <v>2307</v>
      </c>
      <c r="N41" s="310">
        <v>2307</v>
      </c>
      <c r="O41" s="301">
        <f t="shared" si="1"/>
        <v>9228</v>
      </c>
      <c r="P41" s="310">
        <v>9228</v>
      </c>
      <c r="Q41" s="310">
        <v>2329</v>
      </c>
      <c r="R41" s="310"/>
      <c r="S41" s="301"/>
    </row>
    <row r="42" spans="1:19" ht="13.5">
      <c r="A42" s="305">
        <v>24</v>
      </c>
      <c r="B42" s="314" t="s">
        <v>176</v>
      </c>
      <c r="C42" s="307" t="s">
        <v>167</v>
      </c>
      <c r="D42" s="308" t="s">
        <v>130</v>
      </c>
      <c r="E42" s="309">
        <v>41729</v>
      </c>
      <c r="F42" s="310">
        <v>104884</v>
      </c>
      <c r="G42" s="306" t="s">
        <v>163</v>
      </c>
      <c r="H42" s="311">
        <v>20</v>
      </c>
      <c r="I42" s="311">
        <v>5</v>
      </c>
      <c r="J42" s="310">
        <v>57684</v>
      </c>
      <c r="K42" s="310">
        <v>5244</v>
      </c>
      <c r="L42" s="310">
        <v>5244</v>
      </c>
      <c r="M42" s="310">
        <v>5244</v>
      </c>
      <c r="N42" s="310">
        <v>5244</v>
      </c>
      <c r="O42" s="301">
        <f t="shared" si="1"/>
        <v>20976</v>
      </c>
      <c r="P42" s="310">
        <v>20976</v>
      </c>
      <c r="Q42" s="310">
        <v>5248</v>
      </c>
      <c r="R42" s="310"/>
      <c r="S42" s="301"/>
    </row>
    <row r="43" spans="1:19" ht="13.5">
      <c r="A43" s="305">
        <v>25</v>
      </c>
      <c r="B43" s="314" t="s">
        <v>177</v>
      </c>
      <c r="C43" s="307" t="s">
        <v>178</v>
      </c>
      <c r="D43" s="308" t="s">
        <v>130</v>
      </c>
      <c r="E43" s="309">
        <v>40254</v>
      </c>
      <c r="F43" s="310">
        <v>64800</v>
      </c>
      <c r="G43" s="306" t="s">
        <v>163</v>
      </c>
      <c r="H43" s="311">
        <v>20</v>
      </c>
      <c r="I43" s="311">
        <v>5</v>
      </c>
      <c r="J43" s="310">
        <v>64395</v>
      </c>
      <c r="K43" s="310">
        <v>405</v>
      </c>
      <c r="L43" s="310"/>
      <c r="M43" s="310"/>
      <c r="N43" s="310"/>
      <c r="O43" s="301">
        <f t="shared" si="1"/>
        <v>405</v>
      </c>
      <c r="P43" s="310"/>
      <c r="Q43" s="310"/>
      <c r="R43" s="310"/>
      <c r="S43" s="301"/>
    </row>
    <row r="44" spans="1:19" ht="13.5">
      <c r="A44" s="305">
        <v>26</v>
      </c>
      <c r="B44" s="314" t="s">
        <v>179</v>
      </c>
      <c r="C44" s="307" t="s">
        <v>180</v>
      </c>
      <c r="D44" s="308" t="s">
        <v>130</v>
      </c>
      <c r="E44" s="309">
        <v>41547</v>
      </c>
      <c r="F44" s="310">
        <v>147741</v>
      </c>
      <c r="G44" s="306" t="s">
        <v>163</v>
      </c>
      <c r="H44" s="311">
        <v>10</v>
      </c>
      <c r="I44" s="311">
        <v>10</v>
      </c>
      <c r="J44" s="310">
        <v>45617</v>
      </c>
      <c r="K44" s="310">
        <v>3509</v>
      </c>
      <c r="L44" s="310">
        <v>3509</v>
      </c>
      <c r="M44" s="310">
        <v>3509</v>
      </c>
      <c r="N44" s="310">
        <v>3509</v>
      </c>
      <c r="O44" s="301">
        <f t="shared" si="1"/>
        <v>14036</v>
      </c>
      <c r="P44" s="310">
        <v>14036</v>
      </c>
      <c r="Q44" s="310">
        <v>14036</v>
      </c>
      <c r="R44" s="310">
        <v>14036</v>
      </c>
      <c r="S44" s="301">
        <v>45980</v>
      </c>
    </row>
    <row r="45" spans="1:19" ht="13.5">
      <c r="A45" s="305">
        <v>27</v>
      </c>
      <c r="B45" s="314" t="s">
        <v>181</v>
      </c>
      <c r="C45" s="307" t="s">
        <v>182</v>
      </c>
      <c r="D45" s="308" t="s">
        <v>130</v>
      </c>
      <c r="E45" s="309">
        <v>42192</v>
      </c>
      <c r="F45" s="310">
        <v>70906</v>
      </c>
      <c r="G45" s="306" t="s">
        <v>163</v>
      </c>
      <c r="H45" s="311">
        <v>20</v>
      </c>
      <c r="I45" s="311">
        <v>5</v>
      </c>
      <c r="J45" s="310">
        <v>20089</v>
      </c>
      <c r="K45" s="310">
        <v>3545</v>
      </c>
      <c r="L45" s="310">
        <v>3545</v>
      </c>
      <c r="M45" s="310">
        <v>3545</v>
      </c>
      <c r="N45" s="310">
        <v>3545</v>
      </c>
      <c r="O45" s="301">
        <f t="shared" si="1"/>
        <v>14180</v>
      </c>
      <c r="P45" s="310">
        <v>14180</v>
      </c>
      <c r="Q45" s="310">
        <v>14180</v>
      </c>
      <c r="R45" s="310">
        <v>8277</v>
      </c>
      <c r="S45" s="301"/>
    </row>
    <row r="46" spans="1:19" ht="13.5">
      <c r="A46" s="305">
        <v>28</v>
      </c>
      <c r="B46" s="314" t="s">
        <v>183</v>
      </c>
      <c r="C46" s="307" t="s">
        <v>184</v>
      </c>
      <c r="D46" s="308" t="s">
        <v>130</v>
      </c>
      <c r="E46" s="309">
        <v>42247</v>
      </c>
      <c r="F46" s="310">
        <v>177063</v>
      </c>
      <c r="G46" s="306" t="s">
        <v>163</v>
      </c>
      <c r="H46" s="311">
        <v>10</v>
      </c>
      <c r="I46" s="311">
        <v>10</v>
      </c>
      <c r="J46" s="310">
        <v>23611</v>
      </c>
      <c r="K46" s="310">
        <v>4427</v>
      </c>
      <c r="L46" s="310">
        <v>4427</v>
      </c>
      <c r="M46" s="310">
        <v>4427</v>
      </c>
      <c r="N46" s="310">
        <v>4427</v>
      </c>
      <c r="O46" s="301">
        <f>SUM(K46:N46)</f>
        <v>17708</v>
      </c>
      <c r="P46" s="310">
        <v>17708</v>
      </c>
      <c r="Q46" s="310">
        <v>17708</v>
      </c>
      <c r="R46" s="310">
        <v>17708</v>
      </c>
      <c r="S46" s="301">
        <v>82620</v>
      </c>
    </row>
    <row r="47" spans="1:19" ht="13.5">
      <c r="A47" s="305">
        <v>29</v>
      </c>
      <c r="B47" s="314" t="s">
        <v>185</v>
      </c>
      <c r="C47" s="307" t="s">
        <v>186</v>
      </c>
      <c r="D47" s="308" t="s">
        <v>187</v>
      </c>
      <c r="E47" s="309">
        <v>39813</v>
      </c>
      <c r="F47" s="310">
        <v>19359846</v>
      </c>
      <c r="G47" s="306" t="s">
        <v>163</v>
      </c>
      <c r="H47" s="311">
        <v>1</v>
      </c>
      <c r="I47" s="311">
        <v>74</v>
      </c>
      <c r="J47" s="310">
        <v>16380148</v>
      </c>
      <c r="K47" s="310">
        <v>65340</v>
      </c>
      <c r="L47" s="310">
        <v>65340</v>
      </c>
      <c r="M47" s="310">
        <v>65340</v>
      </c>
      <c r="N47" s="310">
        <v>65339</v>
      </c>
      <c r="O47" s="301">
        <f aca="true" t="shared" si="2" ref="O47:O52">SUM(K47:N47)</f>
        <v>261359</v>
      </c>
      <c r="P47" s="310">
        <v>261359</v>
      </c>
      <c r="Q47" s="310">
        <v>261359</v>
      </c>
      <c r="R47" s="310">
        <v>261359</v>
      </c>
      <c r="S47" s="301">
        <v>1934262</v>
      </c>
    </row>
    <row r="48" spans="1:19" ht="13.5">
      <c r="A48" s="305">
        <v>30</v>
      </c>
      <c r="B48" s="314" t="s">
        <v>188</v>
      </c>
      <c r="C48" s="307" t="s">
        <v>189</v>
      </c>
      <c r="D48" s="308" t="s">
        <v>187</v>
      </c>
      <c r="E48" s="309">
        <v>40353</v>
      </c>
      <c r="F48" s="310">
        <v>100567</v>
      </c>
      <c r="G48" s="306" t="s">
        <v>163</v>
      </c>
      <c r="H48" s="311">
        <v>1</v>
      </c>
      <c r="I48" s="311">
        <v>74</v>
      </c>
      <c r="J48" s="310">
        <v>8375</v>
      </c>
      <c r="K48" s="310">
        <v>340</v>
      </c>
      <c r="L48" s="310">
        <v>340</v>
      </c>
      <c r="M48" s="310">
        <v>340</v>
      </c>
      <c r="N48" s="310">
        <v>338</v>
      </c>
      <c r="O48" s="301">
        <f t="shared" si="2"/>
        <v>1358</v>
      </c>
      <c r="P48" s="310">
        <v>1358</v>
      </c>
      <c r="Q48" s="310">
        <v>1358</v>
      </c>
      <c r="R48" s="310">
        <v>1358</v>
      </c>
      <c r="S48" s="301">
        <v>86760</v>
      </c>
    </row>
    <row r="49" spans="1:19" ht="13.5">
      <c r="A49" s="305">
        <v>31</v>
      </c>
      <c r="B49" s="314" t="s">
        <v>190</v>
      </c>
      <c r="C49" s="307" t="s">
        <v>189</v>
      </c>
      <c r="D49" s="308" t="s">
        <v>187</v>
      </c>
      <c r="E49" s="309">
        <v>41011</v>
      </c>
      <c r="F49" s="310">
        <v>140605</v>
      </c>
      <c r="G49" s="306" t="s">
        <v>163</v>
      </c>
      <c r="H49" s="311">
        <v>1.35</v>
      </c>
      <c r="I49" s="311">
        <v>74</v>
      </c>
      <c r="J49" s="310">
        <v>10428</v>
      </c>
      <c r="K49" s="310">
        <v>474</v>
      </c>
      <c r="L49" s="310">
        <v>474</v>
      </c>
      <c r="M49" s="310">
        <v>474</v>
      </c>
      <c r="N49" s="310">
        <v>474</v>
      </c>
      <c r="O49" s="301">
        <f t="shared" si="2"/>
        <v>1896</v>
      </c>
      <c r="P49" s="310">
        <v>1896</v>
      </c>
      <c r="Q49" s="310">
        <v>1896</v>
      </c>
      <c r="R49" s="310">
        <v>1896</v>
      </c>
      <c r="S49" s="301">
        <v>122593</v>
      </c>
    </row>
    <row r="50" spans="1:19" ht="13.5">
      <c r="A50" s="305">
        <v>32</v>
      </c>
      <c r="B50" s="314" t="s">
        <v>191</v>
      </c>
      <c r="C50" s="307" t="s">
        <v>189</v>
      </c>
      <c r="D50" s="308" t="s">
        <v>187</v>
      </c>
      <c r="E50" s="309">
        <v>41177</v>
      </c>
      <c r="F50" s="310">
        <v>147945</v>
      </c>
      <c r="G50" s="306" t="s">
        <v>163</v>
      </c>
      <c r="H50" s="311">
        <v>1.35</v>
      </c>
      <c r="I50" s="311">
        <v>74</v>
      </c>
      <c r="J50" s="310">
        <v>9018</v>
      </c>
      <c r="K50" s="310">
        <v>501</v>
      </c>
      <c r="L50" s="310">
        <v>501</v>
      </c>
      <c r="M50" s="310">
        <v>501</v>
      </c>
      <c r="N50" s="310">
        <v>501</v>
      </c>
      <c r="O50" s="301">
        <f t="shared" si="2"/>
        <v>2004</v>
      </c>
      <c r="P50" s="310">
        <v>2004</v>
      </c>
      <c r="Q50" s="310">
        <v>2004</v>
      </c>
      <c r="R50" s="310">
        <v>2004</v>
      </c>
      <c r="S50" s="301">
        <v>130911</v>
      </c>
    </row>
    <row r="51" spans="1:19" ht="13.5">
      <c r="A51" s="305">
        <v>33</v>
      </c>
      <c r="B51" s="314" t="s">
        <v>191</v>
      </c>
      <c r="C51" s="307" t="s">
        <v>189</v>
      </c>
      <c r="D51" s="308" t="s">
        <v>187</v>
      </c>
      <c r="E51" s="309">
        <v>41177</v>
      </c>
      <c r="F51" s="310">
        <v>7000</v>
      </c>
      <c r="G51" s="306" t="s">
        <v>163</v>
      </c>
      <c r="H51" s="311">
        <v>1.35</v>
      </c>
      <c r="I51" s="311">
        <v>74</v>
      </c>
      <c r="J51" s="310">
        <v>416</v>
      </c>
      <c r="K51" s="310">
        <v>24</v>
      </c>
      <c r="L51" s="310">
        <v>24</v>
      </c>
      <c r="M51" s="310">
        <v>24</v>
      </c>
      <c r="N51" s="310">
        <v>24</v>
      </c>
      <c r="O51" s="301">
        <f t="shared" si="2"/>
        <v>96</v>
      </c>
      <c r="P51" s="310">
        <v>96</v>
      </c>
      <c r="Q51" s="310">
        <v>96</v>
      </c>
      <c r="R51" s="310">
        <v>96</v>
      </c>
      <c r="S51" s="301">
        <v>6200</v>
      </c>
    </row>
    <row r="52" spans="1:19" ht="13.5">
      <c r="A52" s="305">
        <v>34</v>
      </c>
      <c r="B52" s="314" t="s">
        <v>192</v>
      </c>
      <c r="C52" s="307" t="s">
        <v>193</v>
      </c>
      <c r="D52" s="315" t="s">
        <v>187</v>
      </c>
      <c r="E52" s="309">
        <v>36100</v>
      </c>
      <c r="F52" s="310">
        <v>3576676</v>
      </c>
      <c r="G52" s="306" t="s">
        <v>163</v>
      </c>
      <c r="H52" s="311">
        <v>2.83</v>
      </c>
      <c r="I52" s="311">
        <v>50</v>
      </c>
      <c r="J52" s="310">
        <v>1234546</v>
      </c>
      <c r="K52" s="310">
        <v>16989</v>
      </c>
      <c r="L52" s="310">
        <v>16989</v>
      </c>
      <c r="M52" s="310">
        <v>16989</v>
      </c>
      <c r="N52" s="310">
        <v>16989</v>
      </c>
      <c r="O52" s="301">
        <f t="shared" si="2"/>
        <v>67956</v>
      </c>
      <c r="P52" s="310">
        <v>67956</v>
      </c>
      <c r="Q52" s="310">
        <v>67956</v>
      </c>
      <c r="R52" s="310">
        <v>67956</v>
      </c>
      <c r="S52" s="301">
        <v>2070306</v>
      </c>
    </row>
    <row r="53" spans="1:19" ht="13.5">
      <c r="A53" s="305">
        <v>35</v>
      </c>
      <c r="B53" s="314" t="s">
        <v>194</v>
      </c>
      <c r="C53" s="307" t="s">
        <v>195</v>
      </c>
      <c r="D53" s="308" t="s">
        <v>187</v>
      </c>
      <c r="E53" s="309">
        <v>37956</v>
      </c>
      <c r="F53" s="310">
        <v>44475</v>
      </c>
      <c r="G53" s="306" t="s">
        <v>163</v>
      </c>
      <c r="H53" s="311">
        <v>2.47</v>
      </c>
      <c r="I53" s="311">
        <v>50</v>
      </c>
      <c r="J53" s="310">
        <v>11059</v>
      </c>
      <c r="K53" s="310">
        <v>211</v>
      </c>
      <c r="L53" s="310">
        <v>211</v>
      </c>
      <c r="M53" s="310">
        <v>211</v>
      </c>
      <c r="N53" s="310">
        <v>213</v>
      </c>
      <c r="O53" s="301">
        <f>SUM(K53:N53)</f>
        <v>846</v>
      </c>
      <c r="P53" s="310">
        <v>846</v>
      </c>
      <c r="Q53" s="310">
        <v>846</v>
      </c>
      <c r="R53" s="310">
        <v>846</v>
      </c>
      <c r="S53" s="301">
        <v>30032</v>
      </c>
    </row>
    <row r="54" spans="1:19" ht="13.5">
      <c r="A54" s="305">
        <v>36</v>
      </c>
      <c r="B54" s="314" t="s">
        <v>196</v>
      </c>
      <c r="C54" s="307" t="s">
        <v>197</v>
      </c>
      <c r="D54" s="308" t="s">
        <v>133</v>
      </c>
      <c r="E54" s="309">
        <v>42605</v>
      </c>
      <c r="F54" s="310">
        <v>241885</v>
      </c>
      <c r="G54" s="306" t="s">
        <v>163</v>
      </c>
      <c r="H54" s="311">
        <v>10</v>
      </c>
      <c r="I54" s="311">
        <v>10</v>
      </c>
      <c r="J54" s="310">
        <v>8062</v>
      </c>
      <c r="K54" s="310">
        <v>6047</v>
      </c>
      <c r="L54" s="310">
        <v>6047</v>
      </c>
      <c r="M54" s="310">
        <v>6047</v>
      </c>
      <c r="N54" s="310">
        <v>6047</v>
      </c>
      <c r="O54" s="301">
        <f>SUM(K54:N54)</f>
        <v>24188</v>
      </c>
      <c r="P54" s="310">
        <v>24188</v>
      </c>
      <c r="Q54" s="310">
        <v>24188</v>
      </c>
      <c r="R54" s="310">
        <v>24188</v>
      </c>
      <c r="S54" s="301">
        <v>137071</v>
      </c>
    </row>
  </sheetData>
  <sheetProtection/>
  <mergeCells count="21">
    <mergeCell ref="A1:R1"/>
    <mergeCell ref="A2:P2"/>
    <mergeCell ref="A4:J4"/>
    <mergeCell ref="K4:L4"/>
    <mergeCell ref="C6:D6"/>
    <mergeCell ref="C7:D7"/>
    <mergeCell ref="C8:D8"/>
    <mergeCell ref="C10:E10"/>
    <mergeCell ref="A14:A16"/>
    <mergeCell ref="B14:B16"/>
    <mergeCell ref="C14:C16"/>
    <mergeCell ref="E14:E16"/>
    <mergeCell ref="O14:O16"/>
    <mergeCell ref="P14:S15"/>
    <mergeCell ref="A17:C17"/>
    <mergeCell ref="F14:F16"/>
    <mergeCell ref="G14:G16"/>
    <mergeCell ref="H14:H16"/>
    <mergeCell ref="I14:I16"/>
    <mergeCell ref="J14:J15"/>
    <mergeCell ref="K14:N15"/>
  </mergeCells>
  <conditionalFormatting sqref="D1:D5 E6:E8 E11:E12 D56 D13:D54">
    <cfRule type="containsText" priority="7" dxfId="1" operator="containsText" text="N">
      <formula>NOT(ISERROR(SEARCH("N",D1)))</formula>
    </cfRule>
    <cfRule type="cellIs" priority="8" dxfId="1" operator="equal">
      <formula>n</formula>
    </cfRule>
    <cfRule type="cellIs" priority="9" dxfId="0" operator="equal">
      <formula>"M"</formula>
    </cfRule>
  </conditionalFormatting>
  <conditionalFormatting sqref="E9">
    <cfRule type="containsText" priority="4" dxfId="1" operator="containsText" text="N">
      <formula>NOT(ISERROR(SEARCH("N",E9)))</formula>
    </cfRule>
    <cfRule type="cellIs" priority="5" dxfId="1" operator="equal">
      <formula>n</formula>
    </cfRule>
    <cfRule type="cellIs" priority="6" dxfId="0" operator="equal">
      <formula>"M"</formula>
    </cfRule>
  </conditionalFormatting>
  <conditionalFormatting sqref="D1:D5 E6:E9 E11:E12 D13:D18">
    <cfRule type="containsText" priority="1" dxfId="1" operator="containsText" text="N">
      <formula>NOT(ISERROR(SEARCH("N",D1)))</formula>
    </cfRule>
    <cfRule type="cellIs" priority="2" dxfId="1" operator="equal">
      <formula>n</formula>
    </cfRule>
    <cfRule type="cellIs" priority="3" dxfId="0" operator="equal">
      <formula>"M"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Chomutov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Mareš</dc:creator>
  <cp:keywords/>
  <dc:description/>
  <cp:lastModifiedBy>Ing. Romana Matějková</cp:lastModifiedBy>
  <cp:lastPrinted>2016-10-17T10:55:48Z</cp:lastPrinted>
  <dcterms:created xsi:type="dcterms:W3CDTF">2006-03-21T13:33:46Z</dcterms:created>
  <dcterms:modified xsi:type="dcterms:W3CDTF">2016-10-18T11:55:30Z</dcterms:modified>
  <cp:category/>
  <cp:version/>
  <cp:contentType/>
  <cp:contentStatus/>
</cp:coreProperties>
</file>