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tabulka'!$B$2:$N$98</definedName>
  </definedNames>
  <calcPr fullCalcOnLoad="1"/>
</workbook>
</file>

<file path=xl/sharedStrings.xml><?xml version="1.0" encoding="utf-8"?>
<sst xmlns="http://schemas.openxmlformats.org/spreadsheetml/2006/main" count="200" uniqueCount="162">
  <si>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</si>
  <si>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</si>
  <si>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</si>
  <si>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</si>
  <si>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</si>
  <si>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</si>
  <si>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</si>
  <si>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</si>
  <si>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</si>
  <si>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</si>
  <si>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</si>
  <si>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</si>
  <si>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</si>
  <si>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</si>
  <si>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</si>
  <si>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</si>
  <si>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</si>
  <si>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</si>
  <si>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</si>
  <si>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</si>
  <si>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</si>
  <si>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</si>
  <si>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</si>
  <si>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</si>
  <si>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</si>
  <si>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</si>
  <si>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</si>
  <si>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</si>
  <si>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</si>
  <si>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</si>
  <si>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</si>
  <si>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</si>
  <si>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</si>
  <si>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</si>
  <si>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</si>
  <si>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</si>
  <si>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</si>
  <si>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</si>
  <si>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</si>
  <si>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</si>
  <si>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</si>
  <si>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</si>
  <si>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</si>
  <si>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</si>
  <si>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</si>
  <si>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</si>
  <si>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</si>
  <si>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</si>
  <si>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</si>
  <si>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</si>
  <si>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</si>
  <si>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</si>
  <si>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</si>
  <si>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</si>
  <si>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</si>
  <si>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</si>
  <si>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</si>
  <si>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</si>
  <si>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</si>
  <si>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</si>
  <si>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</si>
  <si>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</si>
  <si>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</si>
  <si>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</si>
  <si>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</si>
  <si>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</si>
  <si>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</si>
  <si>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</si>
  <si>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</si>
  <si>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</si>
  <si>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</si>
  <si>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</si>
  <si>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</si>
  <si>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</si>
  <si>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</si>
  <si>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</si>
  <si>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</si>
  <si>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</si>
  <si>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</si>
  <si>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</si>
  <si>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</si>
  <si>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</si>
  <si>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</si>
  <si>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</si>
  <si>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</si>
  <si>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</si>
  <si>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</si>
  <si>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</si>
  <si>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</si>
  <si>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</si>
  <si>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DLin2</t>
  </si>
  <si>
    <t>22.25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</si>
  <si>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</si>
  <si>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</si>
  <si>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</si>
  <si>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</si>
  <si>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</si>
  <si>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</si>
  <si>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</si>
  <si>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</si>
  <si>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</si>
  <si>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</si>
  <si>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</si>
  <si>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</si>
  <si>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</si>
  <si>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</si>
  <si>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</si>
  <si>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</si>
  <si>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</si>
  <si>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</si>
  <si>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</si>
  <si>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</si>
  <si>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Rozdíl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</si>
  <si>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</si>
  <si>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</si>
  <si>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</si>
  <si>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</si>
  <si>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</si>
  <si>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</si>
  <si>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</si>
  <si>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</si>
  <si>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</si>
  <si>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</si>
  <si>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</si>
  <si>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>účet 521 - Mzdové náklady</t>
  </si>
  <si>
    <t>VPP, SÚPM</t>
  </si>
  <si>
    <t>Výnosy (bez příspěvku zřizovatele)</t>
  </si>
  <si>
    <t>Investiční příspěvek zřizovatel (informativní údaj, nevstupuje do součtů)</t>
  </si>
  <si>
    <t>Požadavek na stanovení příspěvku z rozpočtu města pro rok 2017</t>
  </si>
  <si>
    <t>Skutečnost 2015</t>
  </si>
  <si>
    <t>Rozpočet 2016</t>
  </si>
  <si>
    <t>Plán 2017</t>
  </si>
  <si>
    <t>2016/2017</t>
  </si>
  <si>
    <t>Celkem 2017</t>
  </si>
  <si>
    <t>Dotace a granty zřizovatel</t>
  </si>
  <si>
    <r>
      <t xml:space="preserve">N1 </t>
    </r>
    <r>
      <rPr>
        <b/>
        <sz val="8"/>
        <rFont val="Calibri"/>
        <family val="2"/>
      </rPr>
      <t>(nem. -ost)</t>
    </r>
  </si>
  <si>
    <t>Plán roku 2016</t>
  </si>
  <si>
    <t>Skutečnost k 31.12.2015</t>
  </si>
  <si>
    <t>Skutečnost k 30.6.2016</t>
  </si>
  <si>
    <t>Odhad k 31.12.2016</t>
  </si>
  <si>
    <t>Příděl v roce 2017</t>
  </si>
  <si>
    <t>Čerpání 2017</t>
  </si>
  <si>
    <t>Zůstatek 31.12.2017</t>
  </si>
  <si>
    <t>Odhad 2016</t>
  </si>
  <si>
    <t>Odpisový plán na rok 2017</t>
  </si>
  <si>
    <t>Výpočet odpisů pro rok 2017</t>
  </si>
  <si>
    <t>Rok 2017 celkem</t>
  </si>
  <si>
    <t>rok 2021</t>
  </si>
  <si>
    <t>Městské lesy Chomutov, příspěvková organizace</t>
  </si>
  <si>
    <t>Hora Sv. Šebestiána 90, 431 82 Hora Svatého Šebestiána</t>
  </si>
  <si>
    <t>Ing. Veronika Purkrábek</t>
  </si>
  <si>
    <t>Petr Markes</t>
  </si>
  <si>
    <t>Účet 507 - Aktivace oběžného majetku</t>
  </si>
  <si>
    <t>Účet 555 - Tvorba a zúčtování rezerv</t>
  </si>
  <si>
    <t>0/0</t>
  </si>
  <si>
    <t>1123</t>
  </si>
  <si>
    <t>Suzuki Sx4</t>
  </si>
  <si>
    <t>1124</t>
  </si>
  <si>
    <t>Traktor VALTRA N103.4 H3</t>
  </si>
  <si>
    <t>1125</t>
  </si>
  <si>
    <t>Vyvážecí vlek PALMS</t>
  </si>
  <si>
    <t>Dlin2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</si>
</sst>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double"/>
      <right style="thin"/>
      <top style="medium"/>
      <bottom/>
    </border>
    <border>
      <left style="double"/>
      <right style="thin"/>
      <top style="medium"/>
      <bottom style="thin"/>
    </border>
    <border>
      <left style="double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 style="double"/>
      <right style="thin"/>
      <top/>
      <bottom style="medium"/>
    </border>
    <border>
      <left style="double"/>
      <right style="medium"/>
      <top/>
      <bottom style="medium"/>
    </border>
    <border>
      <left style="thin"/>
      <right style="double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4" fillId="0" borderId="10" xfId="48" applyFont="1" applyBorder="1" applyAlignment="1" applyProtection="1">
      <alignment horizontal="left" indent="4"/>
      <protection/>
    </xf>
    <xf numFmtId="0" fontId="4" fillId="0" borderId="10" xfId="48" applyFont="1" applyBorder="1" applyAlignment="1" applyProtection="1">
      <alignment horizontal="left" indent="1"/>
      <protection/>
    </xf>
    <xf numFmtId="0" fontId="4" fillId="0" borderId="0" xfId="48" applyFont="1">
      <alignment/>
      <protection/>
    </xf>
    <xf numFmtId="164" fontId="4" fillId="0" borderId="11" xfId="48" applyNumberFormat="1" applyFont="1" applyBorder="1" applyAlignment="1" applyProtection="1">
      <alignment horizontal="right" indent="1"/>
      <protection locked="0"/>
    </xf>
    <xf numFmtId="164" fontId="4" fillId="0" borderId="12" xfId="48" applyNumberFormat="1" applyFont="1" applyBorder="1" applyAlignment="1" applyProtection="1">
      <alignment horizontal="right" indent="1"/>
      <protection locked="0"/>
    </xf>
    <xf numFmtId="164" fontId="4" fillId="0" borderId="13" xfId="48" applyNumberFormat="1" applyFont="1" applyBorder="1" applyAlignment="1" applyProtection="1">
      <alignment horizontal="right" indent="1"/>
      <protection locked="0"/>
    </xf>
    <xf numFmtId="164" fontId="24" fillId="33" borderId="14" xfId="48" applyNumberFormat="1" applyFont="1" applyFill="1" applyBorder="1" applyAlignment="1" applyProtection="1">
      <alignment horizontal="right" indent="1"/>
      <protection/>
    </xf>
    <xf numFmtId="164" fontId="24" fillId="33" borderId="15" xfId="48" applyNumberFormat="1" applyFont="1" applyFill="1" applyBorder="1" applyAlignment="1" applyProtection="1">
      <alignment horizontal="right" indent="1"/>
      <protection/>
    </xf>
    <xf numFmtId="164" fontId="24" fillId="33" borderId="16" xfId="48" applyNumberFormat="1" applyFont="1" applyFill="1" applyBorder="1" applyAlignment="1" applyProtection="1">
      <alignment horizontal="right" indent="1"/>
      <protection/>
    </xf>
    <xf numFmtId="164" fontId="24" fillId="33" borderId="17" xfId="48" applyNumberFormat="1" applyFont="1" applyFill="1" applyBorder="1" applyAlignment="1" applyProtection="1">
      <alignment horizontal="right" indent="1"/>
      <protection/>
    </xf>
    <xf numFmtId="164" fontId="24" fillId="33" borderId="18" xfId="48" applyNumberFormat="1" applyFont="1" applyFill="1" applyBorder="1" applyAlignment="1" applyProtection="1">
      <alignment horizontal="right" indent="1"/>
      <protection/>
    </xf>
    <xf numFmtId="164" fontId="24" fillId="33" borderId="19" xfId="48" applyNumberFormat="1" applyFont="1" applyFill="1" applyBorder="1" applyAlignment="1" applyProtection="1">
      <alignment horizontal="right" indent="1"/>
      <protection/>
    </xf>
    <xf numFmtId="0" fontId="24" fillId="0" borderId="20" xfId="48" applyFont="1" applyBorder="1" applyAlignment="1" applyProtection="1">
      <alignment horizontal="left" vertical="center" indent="1"/>
      <protection/>
    </xf>
    <xf numFmtId="0" fontId="24" fillId="0" borderId="14" xfId="48" applyFont="1" applyBorder="1" applyAlignment="1" applyProtection="1">
      <alignment horizontal="center" vertical="center"/>
      <protection/>
    </xf>
    <xf numFmtId="0" fontId="25" fillId="0" borderId="0" xfId="48" applyFont="1">
      <alignment/>
      <protection/>
    </xf>
    <xf numFmtId="0" fontId="24" fillId="34" borderId="21" xfId="48" applyFont="1" applyFill="1" applyBorder="1" applyAlignment="1" applyProtection="1">
      <alignment horizontal="left" indent="1"/>
      <protection/>
    </xf>
    <xf numFmtId="0" fontId="24" fillId="34" borderId="22" xfId="48" applyFont="1" applyFill="1" applyBorder="1" applyAlignment="1" applyProtection="1">
      <alignment horizontal="center"/>
      <protection/>
    </xf>
    <xf numFmtId="0" fontId="24" fillId="34" borderId="23" xfId="48" applyFont="1" applyFill="1" applyBorder="1" applyAlignment="1" applyProtection="1">
      <alignment horizontal="center"/>
      <protection/>
    </xf>
    <xf numFmtId="0" fontId="24" fillId="34" borderId="24" xfId="48" applyFont="1" applyFill="1" applyBorder="1" applyAlignment="1" applyProtection="1">
      <alignment horizontal="center"/>
      <protection/>
    </xf>
    <xf numFmtId="0" fontId="24" fillId="34" borderId="25" xfId="48" applyFont="1" applyFill="1" applyBorder="1" applyAlignment="1" applyProtection="1">
      <alignment horizontal="center"/>
      <protection/>
    </xf>
    <xf numFmtId="0" fontId="24" fillId="34" borderId="26" xfId="48" applyFont="1" applyFill="1" applyBorder="1" applyAlignment="1" applyProtection="1">
      <alignment horizontal="center"/>
      <protection/>
    </xf>
    <xf numFmtId="0" fontId="24" fillId="33" borderId="20" xfId="48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5" fillId="35" borderId="27" xfId="48" applyFont="1" applyFill="1" applyBorder="1" applyAlignment="1" applyProtection="1">
      <alignment horizontal="left" indent="1"/>
      <protection/>
    </xf>
    <xf numFmtId="0" fontId="24" fillId="33" borderId="21" xfId="48" applyFont="1" applyFill="1" applyBorder="1" applyAlignment="1" applyProtection="1">
      <alignment horizontal="left" indent="1"/>
      <protection/>
    </xf>
    <xf numFmtId="0" fontId="5" fillId="35" borderId="10" xfId="48" applyFont="1" applyFill="1" applyBorder="1" applyAlignment="1" applyProtection="1">
      <alignment horizontal="left" indent="1"/>
      <protection/>
    </xf>
    <xf numFmtId="0" fontId="52" fillId="36" borderId="15" xfId="48" applyFont="1" applyFill="1" applyBorder="1" applyAlignment="1" applyProtection="1">
      <alignment horizontal="center" vertical="center" wrapText="1"/>
      <protection/>
    </xf>
    <xf numFmtId="0" fontId="53" fillId="36" borderId="16" xfId="48" applyFont="1" applyFill="1" applyBorder="1" applyAlignment="1" applyProtection="1">
      <alignment horizontal="center" vertical="center"/>
      <protection/>
    </xf>
    <xf numFmtId="0" fontId="53" fillId="36" borderId="18" xfId="48" applyFont="1" applyFill="1" applyBorder="1" applyAlignment="1" applyProtection="1">
      <alignment horizontal="center" vertical="center"/>
      <protection/>
    </xf>
    <xf numFmtId="164" fontId="4" fillId="0" borderId="0" xfId="48" applyNumberFormat="1" applyFont="1" applyBorder="1" applyAlignment="1" applyProtection="1">
      <alignment horizontal="right"/>
      <protection/>
    </xf>
    <xf numFmtId="164" fontId="5" fillId="0" borderId="28" xfId="48" applyNumberFormat="1" applyFont="1" applyFill="1" applyBorder="1" applyAlignment="1" applyProtection="1">
      <alignment horizontal="right" indent="1"/>
      <protection/>
    </xf>
    <xf numFmtId="164" fontId="5" fillId="0" borderId="29" xfId="48" applyNumberFormat="1" applyFont="1" applyFill="1" applyBorder="1" applyAlignment="1" applyProtection="1">
      <alignment horizontal="right" indent="1"/>
      <protection/>
    </xf>
    <xf numFmtId="164" fontId="5" fillId="37" borderId="30" xfId="48" applyNumberFormat="1" applyFont="1" applyFill="1" applyBorder="1" applyAlignment="1" applyProtection="1">
      <alignment horizontal="right" indent="1"/>
      <protection/>
    </xf>
    <xf numFmtId="164" fontId="5" fillId="37" borderId="31" xfId="48" applyNumberFormat="1" applyFont="1" applyFill="1" applyBorder="1" applyAlignment="1" applyProtection="1">
      <alignment horizontal="right" indent="1"/>
      <protection/>
    </xf>
    <xf numFmtId="164" fontId="5" fillId="37" borderId="32" xfId="48" applyNumberFormat="1" applyFont="1" applyFill="1" applyBorder="1" applyAlignment="1" applyProtection="1">
      <alignment horizontal="right" indent="1"/>
      <protection/>
    </xf>
    <xf numFmtId="0" fontId="4" fillId="0" borderId="0" xfId="48" applyFont="1" applyBorder="1" applyProtection="1">
      <alignment/>
      <protection/>
    </xf>
    <xf numFmtId="0" fontId="53" fillId="36" borderId="21" xfId="48" applyFont="1" applyFill="1" applyBorder="1" applyAlignment="1" applyProtection="1">
      <alignment horizontal="left" indent="1"/>
      <protection/>
    </xf>
    <xf numFmtId="0" fontId="4" fillId="0" borderId="0" xfId="48" applyFont="1" applyProtection="1">
      <alignment/>
      <protection/>
    </xf>
    <xf numFmtId="0" fontId="4" fillId="0" borderId="33" xfId="48" applyFont="1" applyBorder="1" applyAlignment="1" applyProtection="1">
      <alignment horizontal="left" indent="1"/>
      <protection/>
    </xf>
    <xf numFmtId="0" fontId="4" fillId="0" borderId="34" xfId="48" applyFont="1" applyBorder="1" applyAlignment="1" applyProtection="1">
      <alignment horizontal="left" indent="1"/>
      <protection/>
    </xf>
    <xf numFmtId="0" fontId="4" fillId="0" borderId="27" xfId="48" applyFont="1" applyBorder="1" applyAlignment="1" applyProtection="1">
      <alignment horizontal="left" indent="1"/>
      <protection/>
    </xf>
    <xf numFmtId="164" fontId="4" fillId="0" borderId="0" xfId="48" applyNumberFormat="1" applyFont="1" applyBorder="1" applyAlignment="1" applyProtection="1">
      <alignment/>
      <protection/>
    </xf>
    <xf numFmtId="0" fontId="53" fillId="36" borderId="31" xfId="48" applyFont="1" applyFill="1" applyBorder="1" applyAlignment="1" applyProtection="1">
      <alignment horizontal="center"/>
      <protection/>
    </xf>
    <xf numFmtId="0" fontId="53" fillId="36" borderId="35" xfId="48" applyFont="1" applyFill="1" applyBorder="1" applyAlignment="1" applyProtection="1">
      <alignment horizontal="center"/>
      <protection/>
    </xf>
    <xf numFmtId="0" fontId="53" fillId="36" borderId="20" xfId="48" applyFont="1" applyFill="1" applyBorder="1" applyAlignment="1" applyProtection="1">
      <alignment horizontal="left" indent="1"/>
      <protection/>
    </xf>
    <xf numFmtId="0" fontId="5" fillId="0" borderId="34" xfId="48" applyFont="1" applyBorder="1" applyAlignment="1" applyProtection="1">
      <alignment horizontal="left" indent="1"/>
      <protection/>
    </xf>
    <xf numFmtId="0" fontId="53" fillId="36" borderId="30" xfId="48" applyFont="1" applyFill="1" applyBorder="1" applyAlignment="1" applyProtection="1">
      <alignment horizontal="center"/>
      <protection/>
    </xf>
    <xf numFmtId="164" fontId="4" fillId="0" borderId="36" xfId="48" applyNumberFormat="1" applyFont="1" applyBorder="1" applyAlignment="1" applyProtection="1">
      <alignment horizontal="right" indent="1"/>
      <protection locked="0"/>
    </xf>
    <xf numFmtId="164" fontId="5" fillId="0" borderId="37" xfId="48" applyNumberFormat="1" applyFont="1" applyBorder="1" applyAlignment="1" applyProtection="1">
      <alignment horizontal="right" indent="1"/>
      <protection locked="0"/>
    </xf>
    <xf numFmtId="164" fontId="4" fillId="0" borderId="37" xfId="48" applyNumberFormat="1" applyFont="1" applyBorder="1" applyAlignment="1" applyProtection="1">
      <alignment horizontal="right" indent="1"/>
      <protection locked="0"/>
    </xf>
    <xf numFmtId="164" fontId="4" fillId="0" borderId="38" xfId="48" applyNumberFormat="1" applyFont="1" applyBorder="1" applyAlignment="1" applyProtection="1">
      <alignment horizontal="right" indent="1"/>
      <protection locked="0"/>
    </xf>
    <xf numFmtId="164" fontId="5" fillId="0" borderId="39" xfId="48" applyNumberFormat="1" applyFont="1" applyBorder="1" applyAlignment="1" applyProtection="1">
      <alignment horizontal="right" indent="1"/>
      <protection/>
    </xf>
    <xf numFmtId="164" fontId="5" fillId="0" borderId="12" xfId="48" applyNumberFormat="1" applyFont="1" applyBorder="1" applyAlignment="1" applyProtection="1">
      <alignment horizontal="right" indent="1"/>
      <protection locked="0"/>
    </xf>
    <xf numFmtId="164" fontId="4" fillId="0" borderId="40" xfId="48" applyNumberFormat="1" applyFont="1" applyBorder="1" applyAlignment="1" applyProtection="1">
      <alignment horizontal="right" indent="1"/>
      <protection locked="0"/>
    </xf>
    <xf numFmtId="164" fontId="5" fillId="0" borderId="41" xfId="48" applyNumberFormat="1" applyFont="1" applyBorder="1" applyAlignment="1" applyProtection="1">
      <alignment horizontal="right" indent="1"/>
      <protection locked="0"/>
    </xf>
    <xf numFmtId="164" fontId="4" fillId="0" borderId="41" xfId="48" applyNumberFormat="1" applyFont="1" applyBorder="1" applyAlignment="1" applyProtection="1">
      <alignment horizontal="right" indent="1"/>
      <protection locked="0"/>
    </xf>
    <xf numFmtId="164" fontId="4" fillId="0" borderId="42" xfId="48" applyNumberFormat="1" applyFont="1" applyBorder="1" applyAlignment="1" applyProtection="1">
      <alignment horizontal="right" indent="1"/>
      <protection locked="0"/>
    </xf>
    <xf numFmtId="164" fontId="4" fillId="0" borderId="43" xfId="48" applyNumberFormat="1" applyFont="1" applyBorder="1" applyAlignment="1" applyProtection="1">
      <alignment horizontal="right" indent="1"/>
      <protection locked="0"/>
    </xf>
    <xf numFmtId="164" fontId="5" fillId="0" borderId="44" xfId="48" applyNumberFormat="1" applyFont="1" applyBorder="1" applyAlignment="1" applyProtection="1">
      <alignment horizontal="right" indent="1"/>
      <protection locked="0"/>
    </xf>
    <xf numFmtId="164" fontId="4" fillId="0" borderId="44" xfId="48" applyNumberFormat="1" applyFont="1" applyBorder="1" applyAlignment="1" applyProtection="1">
      <alignment horizontal="right" indent="1"/>
      <protection locked="0"/>
    </xf>
    <xf numFmtId="164" fontId="4" fillId="0" borderId="45" xfId="48" applyNumberFormat="1" applyFont="1" applyBorder="1" applyAlignment="1" applyProtection="1">
      <alignment horizontal="right" indent="1"/>
      <protection locked="0"/>
    </xf>
    <xf numFmtId="164" fontId="5" fillId="0" borderId="46" xfId="48" applyNumberFormat="1" applyFont="1" applyBorder="1" applyAlignment="1" applyProtection="1">
      <alignment horizontal="right" indent="1"/>
      <protection/>
    </xf>
    <xf numFmtId="4" fontId="4" fillId="0" borderId="12" xfId="48" applyNumberFormat="1" applyFont="1" applyBorder="1" applyAlignment="1" applyProtection="1">
      <alignment horizontal="right" indent="1"/>
      <protection locked="0"/>
    </xf>
    <xf numFmtId="4" fontId="4" fillId="0" borderId="39" xfId="48" applyNumberFormat="1" applyFont="1" applyBorder="1" applyAlignment="1" applyProtection="1">
      <alignment horizontal="right" indent="1"/>
      <protection locked="0"/>
    </xf>
    <xf numFmtId="4" fontId="4" fillId="0" borderId="44" xfId="48" applyNumberFormat="1" applyFont="1" applyBorder="1" applyAlignment="1" applyProtection="1">
      <alignment horizontal="right" indent="1"/>
      <protection locked="0"/>
    </xf>
    <xf numFmtId="4" fontId="4" fillId="0" borderId="46" xfId="48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8" applyNumberFormat="1" applyFont="1" applyFill="1" applyBorder="1" applyAlignment="1" applyProtection="1">
      <alignment horizontal="right" indent="1"/>
      <protection locked="0"/>
    </xf>
    <xf numFmtId="4" fontId="4" fillId="0" borderId="39" xfId="48" applyNumberFormat="1" applyFont="1" applyFill="1" applyBorder="1" applyAlignment="1" applyProtection="1">
      <alignment horizontal="right" indent="1"/>
      <protection locked="0"/>
    </xf>
    <xf numFmtId="4" fontId="54" fillId="0" borderId="43" xfId="0" applyNumberFormat="1" applyFont="1" applyFill="1" applyBorder="1" applyAlignment="1" applyProtection="1">
      <alignment horizontal="right" vertical="center" indent="1"/>
      <protection locked="0"/>
    </xf>
    <xf numFmtId="4" fontId="4" fillId="0" borderId="44" xfId="48" applyNumberFormat="1" applyFont="1" applyFill="1" applyBorder="1" applyAlignment="1" applyProtection="1">
      <alignment horizontal="right" indent="1"/>
      <protection locked="0"/>
    </xf>
    <xf numFmtId="4" fontId="4" fillId="0" borderId="46" xfId="48" applyNumberFormat="1" applyFont="1" applyFill="1" applyBorder="1" applyAlignment="1" applyProtection="1">
      <alignment horizontal="right" indent="1"/>
      <protection locked="0"/>
    </xf>
    <xf numFmtId="4" fontId="5" fillId="0" borderId="40" xfId="48" applyNumberFormat="1" applyFont="1" applyBorder="1" applyAlignment="1" applyProtection="1">
      <alignment horizontal="right" indent="1"/>
      <protection/>
    </xf>
    <xf numFmtId="4" fontId="5" fillId="0" borderId="41" xfId="48" applyNumberFormat="1" applyFont="1" applyBorder="1" applyAlignment="1" applyProtection="1">
      <alignment horizontal="right" indent="1"/>
      <protection/>
    </xf>
    <xf numFmtId="4" fontId="5" fillId="0" borderId="47" xfId="48" applyNumberFormat="1" applyFont="1" applyBorder="1" applyAlignment="1" applyProtection="1">
      <alignment horizontal="right" indent="1"/>
      <protection/>
    </xf>
    <xf numFmtId="0" fontId="55" fillId="36" borderId="48" xfId="48" applyFont="1" applyFill="1" applyBorder="1" applyAlignment="1" applyProtection="1">
      <alignment vertical="center"/>
      <protection/>
    </xf>
    <xf numFmtId="0" fontId="55" fillId="36" borderId="48" xfId="48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5" borderId="14" xfId="0" applyNumberFormat="1" applyFont="1" applyFill="1" applyBorder="1" applyAlignment="1">
      <alignment/>
    </xf>
    <xf numFmtId="164" fontId="5" fillId="38" borderId="49" xfId="48" applyNumberFormat="1" applyFont="1" applyFill="1" applyBorder="1" applyAlignment="1" applyProtection="1">
      <alignment horizontal="right" indent="1"/>
      <protection locked="0"/>
    </xf>
    <xf numFmtId="164" fontId="5" fillId="39" borderId="28" xfId="48" applyNumberFormat="1" applyFont="1" applyFill="1" applyBorder="1" applyAlignment="1" applyProtection="1">
      <alignment horizontal="right" indent="1"/>
      <protection/>
    </xf>
    <xf numFmtId="164" fontId="5" fillId="0" borderId="50" xfId="48" applyNumberFormat="1" applyFont="1" applyFill="1" applyBorder="1" applyAlignment="1" applyProtection="1">
      <alignment horizontal="right" indent="1"/>
      <protection/>
    </xf>
    <xf numFmtId="164" fontId="5" fillId="0" borderId="31" xfId="48" applyNumberFormat="1" applyFont="1" applyFill="1" applyBorder="1" applyAlignment="1" applyProtection="1">
      <alignment horizontal="right" indent="1"/>
      <protection locked="0"/>
    </xf>
    <xf numFmtId="164" fontId="5" fillId="0" borderId="32" xfId="48" applyNumberFormat="1" applyFont="1" applyFill="1" applyBorder="1" applyAlignment="1" applyProtection="1">
      <alignment horizontal="right" indent="1"/>
      <protection locked="0"/>
    </xf>
    <xf numFmtId="164" fontId="5" fillId="0" borderId="51" xfId="48" applyNumberFormat="1" applyFont="1" applyFill="1" applyBorder="1" applyAlignment="1" applyProtection="1">
      <alignment horizontal="right" indent="1"/>
      <protection/>
    </xf>
    <xf numFmtId="164" fontId="5" fillId="0" borderId="11" xfId="48" applyNumberFormat="1" applyFont="1" applyFill="1" applyBorder="1" applyAlignment="1" applyProtection="1">
      <alignment horizontal="right" indent="1"/>
      <protection locked="0"/>
    </xf>
    <xf numFmtId="164" fontId="5" fillId="0" borderId="12" xfId="48" applyNumberFormat="1" applyFont="1" applyFill="1" applyBorder="1" applyAlignment="1" applyProtection="1">
      <alignment horizontal="right" indent="1"/>
      <protection locked="0"/>
    </xf>
    <xf numFmtId="164" fontId="5" fillId="0" borderId="52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>
      <alignment/>
      <protection/>
    </xf>
    <xf numFmtId="164" fontId="5" fillId="39" borderId="11" xfId="48" applyNumberFormat="1" applyFont="1" applyFill="1" applyBorder="1" applyAlignment="1" applyProtection="1">
      <alignment horizontal="right" indent="1"/>
      <protection/>
    </xf>
    <xf numFmtId="164" fontId="5" fillId="39" borderId="12" xfId="48" applyNumberFormat="1" applyFont="1" applyFill="1" applyBorder="1" applyAlignment="1" applyProtection="1">
      <alignment horizontal="right" indent="1"/>
      <protection/>
    </xf>
    <xf numFmtId="164" fontId="5" fillId="0" borderId="13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 locked="0"/>
    </xf>
    <xf numFmtId="164" fontId="5" fillId="39" borderId="13" xfId="48" applyNumberFormat="1" applyFont="1" applyFill="1" applyBorder="1" applyAlignment="1" applyProtection="1">
      <alignment horizontal="right" indent="1"/>
      <protection/>
    </xf>
    <xf numFmtId="164" fontId="5" fillId="0" borderId="43" xfId="48" applyNumberFormat="1" applyFont="1" applyFill="1" applyBorder="1" applyAlignment="1" applyProtection="1">
      <alignment horizontal="right" indent="1"/>
      <protection locked="0"/>
    </xf>
    <xf numFmtId="164" fontId="5" fillId="0" borderId="44" xfId="48" applyNumberFormat="1" applyFont="1" applyFill="1" applyBorder="1" applyAlignment="1" applyProtection="1">
      <alignment horizontal="right" indent="1"/>
      <protection locked="0"/>
    </xf>
    <xf numFmtId="164" fontId="5" fillId="0" borderId="45" xfId="48" applyNumberFormat="1" applyFont="1" applyFill="1" applyBorder="1" applyAlignment="1" applyProtection="1">
      <alignment horizontal="right" indent="1"/>
      <protection locked="0"/>
    </xf>
    <xf numFmtId="0" fontId="30" fillId="0" borderId="0" xfId="48" applyFont="1">
      <alignment/>
      <protection/>
    </xf>
    <xf numFmtId="0" fontId="5" fillId="0" borderId="0" xfId="48" applyFont="1" applyFill="1">
      <alignment/>
      <protection/>
    </xf>
    <xf numFmtId="164" fontId="5" fillId="38" borderId="53" xfId="48" applyNumberFormat="1" applyFont="1" applyFill="1" applyBorder="1" applyAlignment="1" applyProtection="1">
      <alignment horizontal="right" indent="1"/>
      <protection locked="0"/>
    </xf>
    <xf numFmtId="164" fontId="5" fillId="37" borderId="43" xfId="48" applyNumberFormat="1" applyFont="1" applyFill="1" applyBorder="1" applyAlignment="1" applyProtection="1">
      <alignment horizontal="right" indent="1"/>
      <protection/>
    </xf>
    <xf numFmtId="164" fontId="5" fillId="37" borderId="45" xfId="48" applyNumberFormat="1" applyFont="1" applyFill="1" applyBorder="1" applyAlignment="1" applyProtection="1">
      <alignment horizontal="right" indent="1"/>
      <protection/>
    </xf>
    <xf numFmtId="164" fontId="5" fillId="38" borderId="54" xfId="48" applyNumberFormat="1" applyFont="1" applyFill="1" applyBorder="1" applyAlignment="1" applyProtection="1">
      <alignment horizontal="right" indent="1"/>
      <protection locked="0"/>
    </xf>
    <xf numFmtId="164" fontId="5" fillId="0" borderId="36" xfId="48" applyNumberFormat="1" applyFont="1" applyFill="1" applyBorder="1" applyAlignment="1" applyProtection="1">
      <alignment horizontal="right" indent="1"/>
      <protection locked="0"/>
    </xf>
    <xf numFmtId="164" fontId="5" fillId="0" borderId="37" xfId="48" applyNumberFormat="1" applyFont="1" applyFill="1" applyBorder="1" applyAlignment="1" applyProtection="1">
      <alignment horizontal="right" indent="1"/>
      <protection locked="0"/>
    </xf>
    <xf numFmtId="164" fontId="5" fillId="0" borderId="38" xfId="48" applyNumberFormat="1" applyFont="1" applyFill="1" applyBorder="1" applyAlignment="1" applyProtection="1">
      <alignment horizontal="right" indent="1"/>
      <protection locked="0"/>
    </xf>
    <xf numFmtId="164" fontId="5" fillId="38" borderId="55" xfId="48" applyNumberFormat="1" applyFont="1" applyFill="1" applyBorder="1" applyAlignment="1" applyProtection="1">
      <alignment horizontal="right" indent="1"/>
      <protection locked="0"/>
    </xf>
    <xf numFmtId="0" fontId="5" fillId="35" borderId="56" xfId="48" applyFont="1" applyFill="1" applyBorder="1" applyAlignment="1" applyProtection="1">
      <alignment horizontal="left" indent="1"/>
      <protection/>
    </xf>
    <xf numFmtId="0" fontId="5" fillId="35" borderId="33" xfId="48" applyFont="1" applyFill="1" applyBorder="1" applyAlignment="1" applyProtection="1">
      <alignment horizontal="left" indent="1"/>
      <protection/>
    </xf>
    <xf numFmtId="0" fontId="5" fillId="35" borderId="33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164" fontId="4" fillId="0" borderId="28" xfId="48" applyNumberFormat="1" applyFont="1" applyBorder="1" applyAlignment="1" applyProtection="1">
      <alignment horizontal="right" indent="1"/>
      <protection/>
    </xf>
    <xf numFmtId="0" fontId="4" fillId="0" borderId="0" xfId="0" applyFont="1" applyFill="1" applyAlignment="1">
      <alignment horizontal="right" indent="4"/>
    </xf>
    <xf numFmtId="0" fontId="4" fillId="0" borderId="0" xfId="48" applyFont="1" applyFill="1" applyProtection="1">
      <alignment/>
      <protection/>
    </xf>
    <xf numFmtId="0" fontId="4" fillId="0" borderId="0" xfId="48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5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8" applyNumberFormat="1" applyFont="1" applyProtection="1">
      <alignment/>
      <protection/>
    </xf>
    <xf numFmtId="10" fontId="24" fillId="0" borderId="22" xfId="48" applyNumberFormat="1" applyFont="1" applyBorder="1" applyAlignment="1" applyProtection="1">
      <alignment horizontal="center" vertical="center"/>
      <protection/>
    </xf>
    <xf numFmtId="10" fontId="4" fillId="0" borderId="0" xfId="48" applyNumberFormat="1" applyFont="1" applyBorder="1" applyProtection="1">
      <alignment/>
      <protection/>
    </xf>
    <xf numFmtId="49" fontId="24" fillId="34" borderId="57" xfId="48" applyNumberFormat="1" applyFont="1" applyFill="1" applyBorder="1" applyAlignment="1" applyProtection="1">
      <alignment horizontal="center"/>
      <protection/>
    </xf>
    <xf numFmtId="10" fontId="55" fillId="36" borderId="58" xfId="48" applyNumberFormat="1" applyFont="1" applyFill="1" applyBorder="1" applyAlignment="1" applyProtection="1">
      <alignment vertical="center"/>
      <protection/>
    </xf>
    <xf numFmtId="0" fontId="4" fillId="0" borderId="0" xfId="48" applyNumberFormat="1" applyFont="1" applyBorder="1" applyProtection="1">
      <alignment/>
      <protection/>
    </xf>
    <xf numFmtId="0" fontId="4" fillId="0" borderId="0" xfId="48" applyNumberFormat="1" applyFont="1" applyProtection="1">
      <alignment/>
      <protection/>
    </xf>
    <xf numFmtId="10" fontId="24" fillId="33" borderId="58" xfId="48" applyNumberFormat="1" applyFont="1" applyFill="1" applyBorder="1" applyAlignment="1" applyProtection="1">
      <alignment horizontal="right" indent="1"/>
      <protection/>
    </xf>
    <xf numFmtId="164" fontId="5" fillId="0" borderId="59" xfId="48" applyNumberFormat="1" applyFont="1" applyFill="1" applyBorder="1" applyAlignment="1" applyProtection="1">
      <alignment horizontal="right" indent="1"/>
      <protection/>
    </xf>
    <xf numFmtId="164" fontId="5" fillId="0" borderId="55" xfId="48" applyNumberFormat="1" applyFont="1" applyFill="1" applyBorder="1" applyAlignment="1" applyProtection="1">
      <alignment horizontal="right" indent="1"/>
      <protection locked="0"/>
    </xf>
    <xf numFmtId="164" fontId="5" fillId="0" borderId="53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164" fontId="5" fillId="0" borderId="10" xfId="48" applyNumberFormat="1" applyFont="1" applyFill="1" applyBorder="1" applyAlignment="1" applyProtection="1">
      <alignment horizontal="right" indent="1"/>
      <protection locked="0"/>
    </xf>
    <xf numFmtId="164" fontId="5" fillId="39" borderId="10" xfId="48" applyNumberFormat="1" applyFont="1" applyFill="1" applyBorder="1" applyAlignment="1" applyProtection="1">
      <alignment horizontal="right" indent="1"/>
      <protection/>
    </xf>
    <xf numFmtId="164" fontId="4" fillId="0" borderId="52" xfId="48" applyNumberFormat="1" applyFont="1" applyBorder="1" applyAlignment="1" applyProtection="1">
      <alignment horizontal="right" indent="1"/>
      <protection locked="0"/>
    </xf>
    <xf numFmtId="164" fontId="5" fillId="39" borderId="52" xfId="48" applyNumberFormat="1" applyFont="1" applyFill="1" applyBorder="1" applyAlignment="1" applyProtection="1">
      <alignment horizontal="right" indent="1"/>
      <protection/>
    </xf>
    <xf numFmtId="164" fontId="5" fillId="0" borderId="60" xfId="48" applyNumberFormat="1" applyFont="1" applyFill="1" applyBorder="1" applyAlignment="1" applyProtection="1">
      <alignment horizontal="right" indent="1"/>
      <protection locked="0"/>
    </xf>
    <xf numFmtId="164" fontId="5" fillId="0" borderId="61" xfId="48" applyNumberFormat="1" applyFont="1" applyFill="1" applyBorder="1" applyAlignment="1" applyProtection="1">
      <alignment horizontal="right" indent="1"/>
      <protection locked="0"/>
    </xf>
    <xf numFmtId="10" fontId="5" fillId="0" borderId="62" xfId="48" applyNumberFormat="1" applyFont="1" applyFill="1" applyBorder="1" applyAlignment="1" applyProtection="1">
      <alignment horizontal="right" indent="1"/>
      <protection/>
    </xf>
    <xf numFmtId="10" fontId="5" fillId="0" borderId="63" xfId="48" applyNumberFormat="1" applyFont="1" applyFill="1" applyBorder="1" applyAlignment="1" applyProtection="1">
      <alignment horizontal="right" indent="1"/>
      <protection/>
    </xf>
    <xf numFmtId="10" fontId="5" fillId="0" borderId="64" xfId="48" applyNumberFormat="1" applyFont="1" applyFill="1" applyBorder="1" applyAlignment="1" applyProtection="1">
      <alignment horizontal="right" indent="1"/>
      <protection/>
    </xf>
    <xf numFmtId="10" fontId="5" fillId="0" borderId="65" xfId="48" applyNumberFormat="1" applyFont="1" applyFill="1" applyBorder="1" applyAlignment="1" applyProtection="1">
      <alignment horizontal="right" indent="1"/>
      <protection/>
    </xf>
    <xf numFmtId="10" fontId="5" fillId="39" borderId="65" xfId="48" applyNumberFormat="1" applyFont="1" applyFill="1" applyBorder="1" applyAlignment="1" applyProtection="1">
      <alignment horizontal="right" indent="1"/>
      <protection/>
    </xf>
    <xf numFmtId="10" fontId="24" fillId="33" borderId="48" xfId="48" applyNumberFormat="1" applyFont="1" applyFill="1" applyBorder="1" applyAlignment="1" applyProtection="1">
      <alignment horizontal="right" indent="1"/>
      <protection/>
    </xf>
    <xf numFmtId="164" fontId="5" fillId="37" borderId="60" xfId="48" applyNumberFormat="1" applyFont="1" applyFill="1" applyBorder="1" applyAlignment="1" applyProtection="1">
      <alignment horizontal="right" indent="1"/>
      <protection/>
    </xf>
    <xf numFmtId="164" fontId="5" fillId="37" borderId="61" xfId="48" applyNumberFormat="1" applyFont="1" applyFill="1" applyBorder="1" applyAlignment="1" applyProtection="1">
      <alignment horizontal="right" indent="1"/>
      <protection/>
    </xf>
    <xf numFmtId="164" fontId="5" fillId="0" borderId="66" xfId="48" applyNumberFormat="1" applyFont="1" applyFill="1" applyBorder="1" applyAlignment="1" applyProtection="1">
      <alignment horizontal="right" indent="1"/>
      <protection locked="0"/>
    </xf>
    <xf numFmtId="4" fontId="4" fillId="35" borderId="0" xfId="0" applyNumberFormat="1" applyFont="1" applyFill="1" applyAlignment="1">
      <alignment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14" fontId="54" fillId="0" borderId="49" xfId="0" applyNumberFormat="1" applyFont="1" applyBorder="1" applyAlignment="1" applyProtection="1">
      <alignment/>
      <protection locked="0"/>
    </xf>
    <xf numFmtId="49" fontId="4" fillId="0" borderId="49" xfId="0" applyNumberFormat="1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 horizontal="center"/>
      <protection locked="0"/>
    </xf>
    <xf numFmtId="4" fontId="4" fillId="0" borderId="49" xfId="0" applyNumberFormat="1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4" fontId="4" fillId="0" borderId="55" xfId="0" applyNumberFormat="1" applyFont="1" applyBorder="1" applyAlignment="1" applyProtection="1">
      <alignment/>
      <protection locked="0"/>
    </xf>
    <xf numFmtId="4" fontId="4" fillId="0" borderId="55" xfId="0" applyNumberFormat="1" applyFont="1" applyBorder="1" applyAlignment="1" applyProtection="1">
      <alignment vertical="center" wrapText="1"/>
      <protection locked="0"/>
    </xf>
    <xf numFmtId="0" fontId="54" fillId="0" borderId="49" xfId="0" applyFont="1" applyBorder="1" applyAlignment="1" applyProtection="1">
      <alignment horizontal="center"/>
      <protection locked="0"/>
    </xf>
    <xf numFmtId="0" fontId="54" fillId="0" borderId="55" xfId="0" applyFont="1" applyBorder="1" applyAlignment="1" applyProtection="1">
      <alignment horizontal="center"/>
      <protection locked="0"/>
    </xf>
    <xf numFmtId="0" fontId="5" fillId="10" borderId="5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left" indent="4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4" fontId="5" fillId="33" borderId="14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/>
    </xf>
    <xf numFmtId="49" fontId="4" fillId="0" borderId="54" xfId="0" applyNumberFormat="1" applyFont="1" applyBorder="1" applyAlignment="1" applyProtection="1">
      <alignment horizontal="right"/>
      <protection locked="0"/>
    </xf>
    <xf numFmtId="0" fontId="54" fillId="0" borderId="54" xfId="0" applyFont="1" applyBorder="1" applyAlignment="1" applyProtection="1">
      <alignment horizontal="center"/>
      <protection locked="0"/>
    </xf>
    <xf numFmtId="14" fontId="54" fillId="0" borderId="54" xfId="0" applyNumberFormat="1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4" fontId="4" fillId="0" borderId="54" xfId="0" applyNumberFormat="1" applyFont="1" applyBorder="1" applyAlignment="1" applyProtection="1">
      <alignment/>
      <protection locked="0"/>
    </xf>
    <xf numFmtId="1" fontId="5" fillId="35" borderId="53" xfId="0" applyNumberFormat="1" applyFont="1" applyFill="1" applyBorder="1" applyAlignment="1">
      <alignment horizontal="center" vertical="center"/>
    </xf>
    <xf numFmtId="4" fontId="5" fillId="35" borderId="67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 applyProtection="1">
      <alignment/>
      <protection locked="0"/>
    </xf>
    <xf numFmtId="0" fontId="56" fillId="0" borderId="49" xfId="0" applyFont="1" applyBorder="1" applyAlignment="1" applyProtection="1">
      <alignment/>
      <protection locked="0"/>
    </xf>
    <xf numFmtId="0" fontId="4" fillId="0" borderId="55" xfId="0" applyNumberFormat="1" applyFont="1" applyFill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 horizontal="center"/>
      <protection locked="0"/>
    </xf>
    <xf numFmtId="4" fontId="4" fillId="0" borderId="55" xfId="0" applyNumberFormat="1" applyFont="1" applyFill="1" applyBorder="1" applyAlignment="1" applyProtection="1">
      <alignment vertical="center" wrapText="1"/>
      <protection locked="0"/>
    </xf>
    <xf numFmtId="0" fontId="4" fillId="0" borderId="54" xfId="0" applyNumberFormat="1" applyFont="1" applyFill="1" applyBorder="1" applyAlignment="1" applyProtection="1">
      <alignment/>
      <protection locked="0"/>
    </xf>
    <xf numFmtId="0" fontId="56" fillId="0" borderId="54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left" indent="2"/>
      <protection/>
    </xf>
    <xf numFmtId="4" fontId="32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4" fontId="5" fillId="35" borderId="12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indent="4"/>
      <protection/>
    </xf>
    <xf numFmtId="14" fontId="4" fillId="35" borderId="0" xfId="0" applyNumberFormat="1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4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" fontId="5" fillId="35" borderId="0" xfId="0" applyNumberFormat="1" applyFont="1" applyFill="1" applyBorder="1" applyAlignment="1" applyProtection="1">
      <alignment/>
      <protection/>
    </xf>
    <xf numFmtId="0" fontId="4" fillId="0" borderId="67" xfId="0" applyNumberFormat="1" applyFont="1" applyFill="1" applyBorder="1" applyAlignment="1" applyProtection="1">
      <alignment/>
      <protection locked="0"/>
    </xf>
    <xf numFmtId="49" fontId="4" fillId="0" borderId="67" xfId="0" applyNumberFormat="1" applyFont="1" applyBorder="1" applyAlignment="1" applyProtection="1">
      <alignment horizontal="right"/>
      <protection locked="0"/>
    </xf>
    <xf numFmtId="0" fontId="56" fillId="0" borderId="67" xfId="0" applyFont="1" applyBorder="1" applyAlignment="1" applyProtection="1">
      <alignment/>
      <protection locked="0"/>
    </xf>
    <xf numFmtId="0" fontId="54" fillId="0" borderId="67" xfId="0" applyFont="1" applyBorder="1" applyAlignment="1" applyProtection="1">
      <alignment horizontal="center"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5" fillId="40" borderId="14" xfId="0" applyNumberFormat="1" applyFont="1" applyFill="1" applyBorder="1" applyAlignment="1">
      <alignment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7" xfId="0" applyFont="1" applyFill="1" applyBorder="1" applyAlignment="1" applyProtection="1">
      <alignment horizontal="left" vertical="center" indent="3"/>
      <protection/>
    </xf>
    <xf numFmtId="166" fontId="24" fillId="0" borderId="21" xfId="47" applyNumberFormat="1" applyFont="1" applyFill="1" applyBorder="1" applyAlignment="1" applyProtection="1">
      <alignment horizontal="left" indent="1"/>
      <protection/>
    </xf>
    <xf numFmtId="0" fontId="53" fillId="36" borderId="14" xfId="0" applyFont="1" applyFill="1" applyBorder="1" applyAlignment="1" applyProtection="1">
      <alignment horizontal="center" vertical="center" wrapText="1"/>
      <protection/>
    </xf>
    <xf numFmtId="0" fontId="4" fillId="0" borderId="0" xfId="48" applyFont="1" applyFill="1" applyBorder="1" applyProtection="1">
      <alignment/>
      <protection/>
    </xf>
    <xf numFmtId="0" fontId="53" fillId="0" borderId="0" xfId="47" applyFont="1" applyFill="1" applyProtection="1">
      <alignment/>
      <protection/>
    </xf>
    <xf numFmtId="0" fontId="53" fillId="0" borderId="0" xfId="47" applyFont="1" applyFill="1" applyBorder="1" applyAlignment="1" applyProtection="1">
      <alignment/>
      <protection/>
    </xf>
    <xf numFmtId="164" fontId="53" fillId="0" borderId="0" xfId="47" applyNumberFormat="1" applyFont="1" applyFill="1" applyBorder="1" applyAlignment="1" applyProtection="1">
      <alignment horizontal="center"/>
      <protection/>
    </xf>
    <xf numFmtId="0" fontId="4" fillId="0" borderId="0" xfId="48" applyNumberFormat="1" applyFont="1" applyFill="1" applyBorder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39" fillId="36" borderId="21" xfId="0" applyFont="1" applyFill="1" applyBorder="1" applyAlignment="1" applyProtection="1">
      <alignment vertical="center" wrapText="1"/>
      <protection/>
    </xf>
    <xf numFmtId="0" fontId="53" fillId="36" borderId="23" xfId="0" applyFont="1" applyFill="1" applyBorder="1" applyAlignment="1" applyProtection="1">
      <alignment horizontal="center" vertical="center" wrapText="1"/>
      <protection/>
    </xf>
    <xf numFmtId="0" fontId="53" fillId="36" borderId="24" xfId="0" applyFont="1" applyFill="1" applyBorder="1" applyAlignment="1" applyProtection="1">
      <alignment horizontal="center" vertical="center" wrapText="1"/>
      <protection/>
    </xf>
    <xf numFmtId="0" fontId="53" fillId="36" borderId="68" xfId="0" applyFont="1" applyFill="1" applyBorder="1" applyAlignment="1" applyProtection="1">
      <alignment horizontal="center" vertical="center" wrapText="1"/>
      <protection/>
    </xf>
    <xf numFmtId="0" fontId="53" fillId="36" borderId="18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/>
      <protection/>
    </xf>
    <xf numFmtId="164" fontId="5" fillId="0" borderId="67" xfId="0" applyNumberFormat="1" applyFont="1" applyBorder="1" applyAlignment="1" applyProtection="1">
      <alignment horizontal="right" vertical="center"/>
      <protection/>
    </xf>
    <xf numFmtId="164" fontId="53" fillId="36" borderId="21" xfId="0" applyNumberFormat="1" applyFont="1" applyFill="1" applyBorder="1" applyAlignment="1" applyProtection="1">
      <alignment vertical="center"/>
      <protection/>
    </xf>
    <xf numFmtId="164" fontId="5" fillId="36" borderId="48" xfId="0" applyNumberFormat="1" applyFont="1" applyFill="1" applyBorder="1" applyAlignment="1" applyProtection="1">
      <alignment vertical="center"/>
      <protection/>
    </xf>
    <xf numFmtId="164" fontId="5" fillId="35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48" applyFont="1" applyFill="1" applyBorder="1" applyAlignment="1" applyProtection="1">
      <alignment/>
      <protection/>
    </xf>
    <xf numFmtId="0" fontId="5" fillId="0" borderId="0" xfId="48" applyFont="1" applyFill="1" applyBorder="1" applyAlignment="1" applyProtection="1">
      <alignment horizontal="center"/>
      <protection/>
    </xf>
    <xf numFmtId="4" fontId="5" fillId="0" borderId="0" xfId="48" applyNumberFormat="1" applyFont="1" applyFill="1" applyBorder="1" applyAlignment="1" applyProtection="1">
      <alignment horizontal="right" indent="1"/>
      <protection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69" xfId="48" applyFont="1" applyBorder="1" applyProtection="1">
      <alignment/>
      <protection/>
    </xf>
    <xf numFmtId="49" fontId="24" fillId="34" borderId="14" xfId="48" applyNumberFormat="1" applyFont="1" applyFill="1" applyBorder="1" applyAlignment="1" applyProtection="1">
      <alignment horizontal="center"/>
      <protection/>
    </xf>
    <xf numFmtId="10" fontId="5" fillId="0" borderId="54" xfId="48" applyNumberFormat="1" applyFont="1" applyFill="1" applyBorder="1" applyAlignment="1" applyProtection="1">
      <alignment horizontal="right" indent="1"/>
      <protection/>
    </xf>
    <xf numFmtId="10" fontId="5" fillId="0" borderId="55" xfId="48" applyNumberFormat="1" applyFont="1" applyFill="1" applyBorder="1" applyAlignment="1" applyProtection="1">
      <alignment horizontal="right" indent="1"/>
      <protection/>
    </xf>
    <xf numFmtId="10" fontId="5" fillId="39" borderId="55" xfId="48" applyNumberFormat="1" applyFont="1" applyFill="1" applyBorder="1" applyAlignment="1" applyProtection="1">
      <alignment horizontal="right" indent="1"/>
      <protection/>
    </xf>
    <xf numFmtId="10" fontId="5" fillId="0" borderId="70" xfId="48" applyNumberFormat="1" applyFont="1" applyFill="1" applyBorder="1" applyAlignment="1" applyProtection="1">
      <alignment horizontal="right" indent="1"/>
      <protection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53" fillId="36" borderId="21" xfId="0" applyFont="1" applyFill="1" applyBorder="1" applyAlignment="1" applyProtection="1">
      <alignment horizontal="center" vertical="center" wrapText="1"/>
      <protection/>
    </xf>
    <xf numFmtId="164" fontId="5" fillId="35" borderId="21" xfId="0" applyNumberFormat="1" applyFont="1" applyFill="1" applyBorder="1" applyAlignment="1" applyProtection="1">
      <alignment/>
      <protection/>
    </xf>
    <xf numFmtId="0" fontId="53" fillId="36" borderId="71" xfId="0" applyFont="1" applyFill="1" applyBorder="1" applyAlignment="1" applyProtection="1">
      <alignment horizontal="center" vertical="center" wrapText="1"/>
      <protection/>
    </xf>
    <xf numFmtId="16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53" fillId="36" borderId="30" xfId="47" applyFont="1" applyFill="1" applyBorder="1" applyAlignment="1" applyProtection="1">
      <alignment horizontal="center" vertical="center"/>
      <protection/>
    </xf>
    <xf numFmtId="0" fontId="53" fillId="36" borderId="32" xfId="47" applyFont="1" applyFill="1" applyBorder="1" applyAlignment="1" applyProtection="1">
      <alignment horizontal="center" vertical="center"/>
      <protection/>
    </xf>
    <xf numFmtId="0" fontId="53" fillId="36" borderId="51" xfId="47" applyFont="1" applyFill="1" applyBorder="1" applyAlignment="1" applyProtection="1">
      <alignment horizontal="center" vertical="center" wrapText="1"/>
      <protection/>
    </xf>
    <xf numFmtId="0" fontId="53" fillId="36" borderId="73" xfId="47" applyFont="1" applyFill="1" applyBorder="1" applyAlignment="1" applyProtection="1">
      <alignment horizontal="center" vertical="center" wrapText="1"/>
      <protection/>
    </xf>
    <xf numFmtId="0" fontId="5" fillId="0" borderId="0" xfId="48" applyFont="1" applyBorder="1" applyProtection="1">
      <alignment/>
      <protection/>
    </xf>
    <xf numFmtId="0" fontId="53" fillId="36" borderId="72" xfId="47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right"/>
      <protection/>
    </xf>
    <xf numFmtId="164" fontId="5" fillId="0" borderId="64" xfId="0" applyNumberFormat="1" applyFont="1" applyFill="1" applyBorder="1" applyAlignment="1" applyProtection="1">
      <alignment horizontal="right"/>
      <protection/>
    </xf>
    <xf numFmtId="164" fontId="5" fillId="0" borderId="74" xfId="0" applyNumberFormat="1" applyFont="1" applyFill="1" applyBorder="1" applyAlignment="1" applyProtection="1">
      <alignment horizontal="right"/>
      <protection/>
    </xf>
    <xf numFmtId="0" fontId="53" fillId="36" borderId="56" xfId="48" applyFont="1" applyFill="1" applyBorder="1" applyAlignment="1" applyProtection="1">
      <alignment horizontal="center"/>
      <protection/>
    </xf>
    <xf numFmtId="0" fontId="4" fillId="0" borderId="27" xfId="48" applyFont="1" applyBorder="1" applyProtection="1">
      <alignment/>
      <protection locked="0"/>
    </xf>
    <xf numFmtId="0" fontId="4" fillId="0" borderId="53" xfId="48" applyFont="1" applyBorder="1" applyProtection="1">
      <alignment/>
      <protection/>
    </xf>
    <xf numFmtId="0" fontId="53" fillId="36" borderId="49" xfId="48" applyFont="1" applyFill="1" applyBorder="1" applyAlignment="1" applyProtection="1">
      <alignment horizontal="center"/>
      <protection/>
    </xf>
    <xf numFmtId="0" fontId="5" fillId="0" borderId="0" xfId="48" applyFont="1" applyFill="1" applyBorder="1" applyProtection="1">
      <alignment/>
      <protection/>
    </xf>
    <xf numFmtId="0" fontId="53" fillId="36" borderId="56" xfId="48" applyFont="1" applyFill="1" applyBorder="1" applyAlignment="1" applyProtection="1">
      <alignment horizontal="left" indent="1"/>
      <protection/>
    </xf>
    <xf numFmtId="0" fontId="4" fillId="0" borderId="10" xfId="48" applyFont="1" applyBorder="1" applyAlignment="1" applyProtection="1">
      <alignment horizontal="left" indent="3"/>
      <protection/>
    </xf>
    <xf numFmtId="0" fontId="4" fillId="0" borderId="27" xfId="48" applyFont="1" applyBorder="1" applyAlignment="1" applyProtection="1">
      <alignment horizontal="left" indent="3"/>
      <protection/>
    </xf>
    <xf numFmtId="4" fontId="4" fillId="0" borderId="11" xfId="48" applyNumberFormat="1" applyFont="1" applyBorder="1" applyAlignment="1" applyProtection="1">
      <alignment horizontal="right" indent="1"/>
      <protection locked="0"/>
    </xf>
    <xf numFmtId="4" fontId="4" fillId="0" borderId="43" xfId="48" applyNumberFormat="1" applyFont="1" applyBorder="1" applyAlignment="1" applyProtection="1">
      <alignment horizontal="right" indent="1"/>
      <protection locked="0"/>
    </xf>
    <xf numFmtId="0" fontId="53" fillId="36" borderId="16" xfId="0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53" fillId="36" borderId="31" xfId="47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/>
      <protection/>
    </xf>
    <xf numFmtId="164" fontId="53" fillId="0" borderId="0" xfId="47" applyNumberFormat="1" applyFont="1" applyFill="1" applyProtection="1">
      <alignment/>
      <protection/>
    </xf>
    <xf numFmtId="0" fontId="5" fillId="0" borderId="75" xfId="47" applyFont="1" applyFill="1" applyBorder="1" applyAlignment="1" applyProtection="1">
      <alignment/>
      <protection locked="0"/>
    </xf>
    <xf numFmtId="164" fontId="5" fillId="0" borderId="75" xfId="47" applyNumberFormat="1" applyFont="1" applyBorder="1" applyAlignment="1" applyProtection="1">
      <alignment horizontal="right"/>
      <protection locked="0"/>
    </xf>
    <xf numFmtId="164" fontId="5" fillId="0" borderId="76" xfId="47" applyNumberFormat="1" applyFont="1" applyBorder="1" applyAlignment="1" applyProtection="1">
      <alignment horizontal="right"/>
      <protection locked="0"/>
    </xf>
    <xf numFmtId="164" fontId="5" fillId="0" borderId="77" xfId="47" applyNumberFormat="1" applyFont="1" applyBorder="1" applyAlignment="1" applyProtection="1">
      <alignment horizontal="right"/>
      <protection locked="0"/>
    </xf>
    <xf numFmtId="164" fontId="53" fillId="41" borderId="78" xfId="47" applyNumberFormat="1" applyFont="1" applyFill="1" applyBorder="1" applyAlignment="1" applyProtection="1">
      <alignment horizontal="right"/>
      <protection locked="0"/>
    </xf>
    <xf numFmtId="164" fontId="5" fillId="0" borderId="79" xfId="47" applyNumberFormat="1" applyFont="1" applyBorder="1" applyAlignment="1" applyProtection="1">
      <alignment horizontal="right"/>
      <protection locked="0"/>
    </xf>
    <xf numFmtId="164" fontId="53" fillId="41" borderId="80" xfId="47" applyNumberFormat="1" applyFont="1" applyFill="1" applyBorder="1" applyAlignment="1" applyProtection="1">
      <alignment horizontal="right"/>
      <protection locked="0"/>
    </xf>
    <xf numFmtId="10" fontId="5" fillId="0" borderId="67" xfId="48" applyNumberFormat="1" applyFont="1" applyFill="1" applyBorder="1" applyAlignment="1" applyProtection="1">
      <alignment horizontal="right" indent="1"/>
      <protection/>
    </xf>
    <xf numFmtId="0" fontId="39" fillId="36" borderId="56" xfId="47" applyFont="1" applyFill="1" applyBorder="1" applyAlignment="1" applyProtection="1">
      <alignment vertical="center" wrapText="1"/>
      <protection/>
    </xf>
    <xf numFmtId="164" fontId="5" fillId="0" borderId="14" xfId="47" applyNumberFormat="1" applyFont="1" applyFill="1" applyBorder="1" applyAlignment="1" applyProtection="1">
      <alignment horizontal="right"/>
      <protection/>
    </xf>
    <xf numFmtId="0" fontId="5" fillId="42" borderId="27" xfId="48" applyFont="1" applyFill="1" applyBorder="1" applyAlignment="1" applyProtection="1">
      <alignment horizontal="left" indent="1"/>
      <protection/>
    </xf>
    <xf numFmtId="10" fontId="5" fillId="39" borderId="70" xfId="48" applyNumberFormat="1" applyFont="1" applyFill="1" applyBorder="1" applyAlignment="1" applyProtection="1">
      <alignment horizontal="right" indent="1"/>
      <protection/>
    </xf>
    <xf numFmtId="0" fontId="5" fillId="35" borderId="34" xfId="48" applyFont="1" applyFill="1" applyBorder="1" applyAlignment="1" applyProtection="1">
      <alignment horizontal="left" indent="1"/>
      <protection/>
    </xf>
    <xf numFmtId="164" fontId="5" fillId="0" borderId="34" xfId="48" applyNumberFormat="1" applyFont="1" applyFill="1" applyBorder="1" applyAlignment="1" applyProtection="1">
      <alignment horizontal="right" indent="1"/>
      <protection locked="0"/>
    </xf>
    <xf numFmtId="164" fontId="5" fillId="0" borderId="40" xfId="48" applyNumberFormat="1" applyFont="1" applyFill="1" applyBorder="1" applyAlignment="1" applyProtection="1">
      <alignment horizontal="right" indent="1"/>
      <protection locked="0"/>
    </xf>
    <xf numFmtId="164" fontId="5" fillId="0" borderId="41" xfId="48" applyNumberFormat="1" applyFont="1" applyFill="1" applyBorder="1" applyAlignment="1" applyProtection="1">
      <alignment horizontal="right" indent="1"/>
      <protection locked="0"/>
    </xf>
    <xf numFmtId="164" fontId="5" fillId="0" borderId="81" xfId="48" applyNumberFormat="1" applyFont="1" applyFill="1" applyBorder="1" applyAlignment="1" applyProtection="1">
      <alignment horizontal="right" indent="1"/>
      <protection locked="0"/>
    </xf>
    <xf numFmtId="10" fontId="5" fillId="0" borderId="82" xfId="48" applyNumberFormat="1" applyFont="1" applyFill="1" applyBorder="1" applyAlignment="1" applyProtection="1">
      <alignment horizontal="right" indent="1"/>
      <protection/>
    </xf>
    <xf numFmtId="0" fontId="24" fillId="40" borderId="21" xfId="48" applyFont="1" applyFill="1" applyBorder="1">
      <alignment/>
      <protection/>
    </xf>
    <xf numFmtId="164" fontId="24" fillId="40" borderId="14" xfId="48" applyNumberFormat="1" applyFont="1" applyFill="1" applyBorder="1" applyAlignment="1" applyProtection="1">
      <alignment horizontal="right" indent="1"/>
      <protection/>
    </xf>
    <xf numFmtId="164" fontId="24" fillId="40" borderId="15" xfId="48" applyNumberFormat="1" applyFont="1" applyFill="1" applyBorder="1" applyAlignment="1" applyProtection="1">
      <alignment horizontal="right" indent="1"/>
      <protection/>
    </xf>
    <xf numFmtId="164" fontId="24" fillId="40" borderId="16" xfId="48" applyNumberFormat="1" applyFont="1" applyFill="1" applyBorder="1" applyAlignment="1" applyProtection="1">
      <alignment horizontal="right" indent="1"/>
      <protection/>
    </xf>
    <xf numFmtId="164" fontId="24" fillId="40" borderId="18" xfId="48" applyNumberFormat="1" applyFont="1" applyFill="1" applyBorder="1" applyAlignment="1" applyProtection="1">
      <alignment horizontal="right" indent="1"/>
      <protection/>
    </xf>
    <xf numFmtId="164" fontId="24" fillId="40" borderId="19" xfId="48" applyNumberFormat="1" applyFont="1" applyFill="1" applyBorder="1" applyAlignment="1" applyProtection="1">
      <alignment horizontal="right" indent="1"/>
      <protection/>
    </xf>
    <xf numFmtId="10" fontId="24" fillId="40" borderId="48" xfId="48" applyNumberFormat="1" applyFont="1" applyFill="1" applyBorder="1" applyAlignment="1" applyProtection="1">
      <alignment horizontal="right" indent="1"/>
      <protection/>
    </xf>
    <xf numFmtId="164" fontId="24" fillId="40" borderId="17" xfId="48" applyNumberFormat="1" applyFont="1" applyFill="1" applyBorder="1" applyAlignment="1" applyProtection="1">
      <alignment horizontal="right" indent="1"/>
      <protection/>
    </xf>
    <xf numFmtId="10" fontId="24" fillId="40" borderId="14" xfId="48" applyNumberFormat="1" applyFont="1" applyFill="1" applyBorder="1" applyAlignment="1" applyProtection="1">
      <alignment horizontal="right" indent="1"/>
      <protection/>
    </xf>
    <xf numFmtId="10" fontId="24" fillId="33" borderId="14" xfId="48" applyNumberFormat="1" applyFont="1" applyFill="1" applyBorder="1" applyAlignment="1" applyProtection="1">
      <alignment horizontal="right" indent="1"/>
      <protection/>
    </xf>
    <xf numFmtId="164" fontId="5" fillId="37" borderId="11" xfId="48" applyNumberFormat="1" applyFont="1" applyFill="1" applyBorder="1" applyAlignment="1" applyProtection="1">
      <alignment horizontal="right" indent="1"/>
      <protection/>
    </xf>
    <xf numFmtId="164" fontId="5" fillId="37" borderId="12" xfId="48" applyNumberFormat="1" applyFont="1" applyFill="1" applyBorder="1" applyAlignment="1" applyProtection="1">
      <alignment horizontal="right" indent="1"/>
      <protection/>
    </xf>
    <xf numFmtId="164" fontId="5" fillId="43" borderId="52" xfId="48" applyNumberFormat="1" applyFont="1" applyFill="1" applyBorder="1" applyAlignment="1" applyProtection="1">
      <alignment horizontal="right" indent="1"/>
      <protection locked="0"/>
    </xf>
    <xf numFmtId="164" fontId="5" fillId="37" borderId="44" xfId="48" applyNumberFormat="1" applyFont="1" applyFill="1" applyBorder="1" applyAlignment="1" applyProtection="1">
      <alignment horizontal="right" indent="1"/>
      <protection/>
    </xf>
    <xf numFmtId="10" fontId="5" fillId="0" borderId="83" xfId="48" applyNumberFormat="1" applyFont="1" applyFill="1" applyBorder="1" applyAlignment="1" applyProtection="1">
      <alignment horizontal="right" indent="1"/>
      <protection/>
    </xf>
    <xf numFmtId="10" fontId="5" fillId="0" borderId="49" xfId="48" applyNumberFormat="1" applyFont="1" applyFill="1" applyBorder="1" applyAlignment="1" applyProtection="1">
      <alignment horizontal="right" indent="1"/>
      <protection/>
    </xf>
    <xf numFmtId="10" fontId="5" fillId="0" borderId="53" xfId="48" applyNumberFormat="1" applyFont="1" applyFill="1" applyBorder="1" applyAlignment="1" applyProtection="1">
      <alignment horizontal="right" indent="1"/>
      <protection/>
    </xf>
    <xf numFmtId="4" fontId="5" fillId="19" borderId="14" xfId="0" applyNumberFormat="1" applyFont="1" applyFill="1" applyBorder="1" applyAlignment="1">
      <alignment horizontal="center"/>
    </xf>
    <xf numFmtId="0" fontId="53" fillId="36" borderId="35" xfId="48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Alignment="1" applyProtection="1">
      <alignment horizontal="left" inden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left" indent="1"/>
      <protection locked="0"/>
    </xf>
    <xf numFmtId="14" fontId="25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 indent="1"/>
      <protection locked="0"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0" fontId="55" fillId="36" borderId="48" xfId="48" applyFont="1" applyFill="1" applyBorder="1" applyAlignment="1" applyProtection="1">
      <alignment horizontal="left" vertical="center" indent="1"/>
      <protection/>
    </xf>
    <xf numFmtId="164" fontId="55" fillId="36" borderId="48" xfId="48" applyNumberFormat="1" applyFont="1" applyFill="1" applyBorder="1" applyAlignment="1" applyProtection="1">
      <alignment horizontal="left" vertical="center" indent="1"/>
      <protection/>
    </xf>
    <xf numFmtId="0" fontId="24" fillId="0" borderId="69" xfId="48" applyFont="1" applyBorder="1" applyAlignment="1" applyProtection="1">
      <alignment horizontal="center" vertical="center"/>
      <protection/>
    </xf>
    <xf numFmtId="0" fontId="24" fillId="0" borderId="48" xfId="48" applyFont="1" applyBorder="1" applyAlignment="1" applyProtection="1">
      <alignment horizontal="center" vertical="center"/>
      <protection/>
    </xf>
    <xf numFmtId="0" fontId="53" fillId="36" borderId="21" xfId="0" applyFont="1" applyFill="1" applyBorder="1" applyAlignment="1" applyProtection="1">
      <alignment horizontal="center"/>
      <protection/>
    </xf>
    <xf numFmtId="0" fontId="53" fillId="36" borderId="48" xfId="0" applyFont="1" applyFill="1" applyBorder="1" applyAlignment="1" applyProtection="1">
      <alignment horizontal="center"/>
      <protection/>
    </xf>
    <xf numFmtId="164" fontId="53" fillId="36" borderId="84" xfId="0" applyNumberFormat="1" applyFont="1" applyFill="1" applyBorder="1" applyAlignment="1" applyProtection="1">
      <alignment horizontal="center" vertical="center"/>
      <protection/>
    </xf>
    <xf numFmtId="164" fontId="53" fillId="36" borderId="85" xfId="0" applyNumberFormat="1" applyFont="1" applyFill="1" applyBorder="1" applyAlignment="1" applyProtection="1">
      <alignment horizontal="center" vertical="center"/>
      <protection/>
    </xf>
    <xf numFmtId="164" fontId="24" fillId="0" borderId="21" xfId="47" applyNumberFormat="1" applyFont="1" applyFill="1" applyBorder="1" applyAlignment="1" applyProtection="1">
      <alignment horizontal="center"/>
      <protection/>
    </xf>
    <xf numFmtId="164" fontId="24" fillId="0" borderId="48" xfId="47" applyNumberFormat="1" applyFont="1" applyFill="1" applyBorder="1" applyAlignment="1" applyProtection="1">
      <alignment horizontal="center"/>
      <protection/>
    </xf>
    <xf numFmtId="164" fontId="24" fillId="0" borderId="86" xfId="47" applyNumberFormat="1" applyFont="1" applyFill="1" applyBorder="1" applyAlignment="1" applyProtection="1">
      <alignment horizontal="center"/>
      <protection/>
    </xf>
    <xf numFmtId="164" fontId="24" fillId="0" borderId="58" xfId="47" applyNumberFormat="1" applyFont="1" applyFill="1" applyBorder="1" applyAlignment="1" applyProtection="1">
      <alignment horizontal="center"/>
      <protection/>
    </xf>
    <xf numFmtId="0" fontId="53" fillId="36" borderId="22" xfId="48" applyFont="1" applyFill="1" applyBorder="1" applyAlignment="1" applyProtection="1">
      <alignment horizontal="center" vertical="center" wrapText="1"/>
      <protection/>
    </xf>
    <xf numFmtId="0" fontId="53" fillId="36" borderId="54" xfId="48" applyFont="1" applyFill="1" applyBorder="1" applyAlignment="1" applyProtection="1">
      <alignment horizontal="center" vertical="center" wrapText="1"/>
      <protection/>
    </xf>
    <xf numFmtId="0" fontId="53" fillId="36" borderId="86" xfId="0" applyFont="1" applyFill="1" applyBorder="1" applyAlignment="1" applyProtection="1">
      <alignment horizontal="center"/>
      <protection/>
    </xf>
    <xf numFmtId="0" fontId="53" fillId="36" borderId="58" xfId="0" applyFont="1" applyFill="1" applyBorder="1" applyAlignment="1" applyProtection="1">
      <alignment horizontal="center"/>
      <protection/>
    </xf>
    <xf numFmtId="0" fontId="5" fillId="35" borderId="49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83" xfId="0" applyNumberFormat="1" applyFont="1" applyFill="1" applyBorder="1" applyAlignment="1">
      <alignment horizontal="center" vertical="center" wrapText="1"/>
    </xf>
    <xf numFmtId="4" fontId="5" fillId="35" borderId="67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indent="7"/>
    </xf>
    <xf numFmtId="0" fontId="5" fillId="35" borderId="65" xfId="0" applyFont="1" applyFill="1" applyBorder="1" applyAlignment="1">
      <alignment horizontal="left" indent="7"/>
    </xf>
    <xf numFmtId="0" fontId="5" fillId="35" borderId="87" xfId="0" applyFont="1" applyFill="1" applyBorder="1" applyAlignment="1">
      <alignment horizontal="left" indent="7"/>
    </xf>
    <xf numFmtId="4" fontId="5" fillId="35" borderId="49" xfId="0" applyNumberFormat="1" applyFont="1" applyFill="1" applyBorder="1" applyAlignment="1">
      <alignment horizontal="center" vertical="center" wrapText="1"/>
    </xf>
    <xf numFmtId="4" fontId="5" fillId="35" borderId="55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4" fontId="4" fillId="35" borderId="54" xfId="0" applyNumberFormat="1" applyFont="1" applyFill="1" applyBorder="1" applyAlignment="1">
      <alignment horizontal="center" vertical="center"/>
    </xf>
    <xf numFmtId="0" fontId="5" fillId="35" borderId="0" xfId="0" applyFont="1" applyFill="1" applyAlignment="1" applyProtection="1">
      <alignment horizontal="left" indent="7"/>
      <protection/>
    </xf>
    <xf numFmtId="0" fontId="5" fillId="35" borderId="88" xfId="0" applyFont="1" applyFill="1" applyBorder="1" applyAlignment="1" applyProtection="1">
      <alignment horizontal="left" indent="7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88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 indent="7"/>
      <protection/>
    </xf>
    <xf numFmtId="0" fontId="34" fillId="35" borderId="0" xfId="0" applyFont="1" applyFill="1" applyAlignment="1" applyProtection="1">
      <alignment horizontal="left" indent="2"/>
      <protection/>
    </xf>
    <xf numFmtId="0" fontId="25" fillId="35" borderId="0" xfId="0" applyFont="1" applyFill="1" applyAlignment="1" applyProtection="1">
      <alignment horizontal="left" indent="2"/>
      <protection/>
    </xf>
    <xf numFmtId="0" fontId="32" fillId="35" borderId="0" xfId="0" applyFont="1" applyFill="1" applyAlignment="1" applyProtection="1">
      <alignment horizontal="left" indent="2"/>
      <protection/>
    </xf>
    <xf numFmtId="1" fontId="32" fillId="35" borderId="0" xfId="0" applyNumberFormat="1" applyFont="1" applyFill="1" applyAlignment="1" applyProtection="1">
      <alignment horizontal="left" indent="2"/>
      <protection/>
    </xf>
    <xf numFmtId="4" fontId="5" fillId="35" borderId="5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20" sqref="D20:F20"/>
    </sheetView>
  </sheetViews>
  <sheetFormatPr defaultColWidth="0" defaultRowHeight="12.75" zeroHeight="1"/>
  <cols>
    <col min="1" max="1" width="4.00390625" style="78" customWidth="1"/>
    <col min="2" max="3" width="9.140625" style="78" customWidth="1"/>
    <col min="4" max="4" width="10.140625" style="78" bestFit="1" customWidth="1"/>
    <col min="5" max="15" width="9.140625" style="78" customWidth="1"/>
    <col min="16" max="16384" width="0" style="78" hidden="1" customWidth="1"/>
  </cols>
  <sheetData>
    <row r="1" spans="1:15" ht="13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3.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21">
      <c r="A5" s="118"/>
      <c r="B5" s="326" t="s">
        <v>128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1:15" ht="13.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3.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>
      <c r="A8" s="118"/>
      <c r="B8" s="118" t="s">
        <v>2</v>
      </c>
      <c r="C8" s="118"/>
      <c r="D8" s="329" t="s">
        <v>148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119"/>
    </row>
    <row r="9" spans="1:15" ht="15">
      <c r="A9" s="118"/>
      <c r="B9" s="118"/>
      <c r="C9" s="11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18"/>
    </row>
    <row r="10" spans="1:15" ht="15">
      <c r="A10" s="118"/>
      <c r="B10" s="118" t="s">
        <v>82</v>
      </c>
      <c r="C10" s="118"/>
      <c r="D10" s="327" t="s">
        <v>149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118"/>
    </row>
    <row r="11" spans="1:15" ht="15">
      <c r="A11" s="118"/>
      <c r="B11" s="118"/>
      <c r="C11" s="118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8"/>
    </row>
    <row r="12" spans="1:15" ht="15">
      <c r="A12" s="118"/>
      <c r="B12" s="118" t="s">
        <v>79</v>
      </c>
      <c r="C12" s="118"/>
      <c r="D12" s="323">
        <v>46790080</v>
      </c>
      <c r="E12" s="323"/>
      <c r="F12" s="120"/>
      <c r="G12" s="120"/>
      <c r="H12" s="120"/>
      <c r="I12" s="120"/>
      <c r="J12" s="120"/>
      <c r="K12" s="120"/>
      <c r="L12" s="120"/>
      <c r="M12" s="120"/>
      <c r="N12" s="120"/>
      <c r="O12" s="118"/>
    </row>
    <row r="13" spans="1:15" ht="15">
      <c r="A13" s="118"/>
      <c r="B13" s="118"/>
      <c r="C13" s="118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8"/>
    </row>
    <row r="14" spans="1:15" ht="15">
      <c r="A14" s="118"/>
      <c r="B14" s="118"/>
      <c r="C14" s="118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8"/>
    </row>
    <row r="15" spans="1:15" ht="15">
      <c r="A15" s="118"/>
      <c r="B15" s="118" t="s">
        <v>85</v>
      </c>
      <c r="C15" s="118"/>
      <c r="D15" s="328">
        <v>42608</v>
      </c>
      <c r="E15" s="324"/>
      <c r="F15" s="120"/>
      <c r="G15" s="120"/>
      <c r="H15" s="120"/>
      <c r="I15" s="120"/>
      <c r="J15" s="120"/>
      <c r="K15" s="120"/>
      <c r="L15" s="120"/>
      <c r="M15" s="120"/>
      <c r="N15" s="120"/>
      <c r="O15" s="118"/>
    </row>
    <row r="16" spans="1:15" ht="15">
      <c r="A16" s="118"/>
      <c r="B16" s="118"/>
      <c r="C16" s="11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18"/>
    </row>
    <row r="17" spans="1:15" ht="15">
      <c r="A17" s="118"/>
      <c r="B17" s="118" t="s">
        <v>83</v>
      </c>
      <c r="C17" s="118"/>
      <c r="D17" s="324" t="s">
        <v>150</v>
      </c>
      <c r="E17" s="325"/>
      <c r="F17" s="325"/>
      <c r="G17" s="120"/>
      <c r="H17" s="120"/>
      <c r="I17" s="120"/>
      <c r="J17" s="120"/>
      <c r="K17" s="120"/>
      <c r="L17" s="120"/>
      <c r="M17" s="120"/>
      <c r="N17" s="120"/>
      <c r="O17" s="118"/>
    </row>
    <row r="18" spans="1:15" ht="15">
      <c r="A18" s="118"/>
      <c r="B18" s="118"/>
      <c r="C18" s="118"/>
      <c r="D18" s="120"/>
      <c r="E18" s="118" t="s">
        <v>84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18"/>
    </row>
    <row r="19" spans="1:15" ht="15">
      <c r="A19" s="118"/>
      <c r="B19" s="118"/>
      <c r="C19" s="118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8"/>
    </row>
    <row r="20" spans="1:15" ht="15">
      <c r="A20" s="118"/>
      <c r="B20" s="118" t="s">
        <v>80</v>
      </c>
      <c r="C20" s="118"/>
      <c r="D20" s="324" t="s">
        <v>151</v>
      </c>
      <c r="E20" s="325"/>
      <c r="F20" s="325"/>
      <c r="G20" s="120"/>
      <c r="H20" s="120"/>
      <c r="I20" s="120"/>
      <c r="J20" s="120"/>
      <c r="K20" s="120"/>
      <c r="L20" s="120"/>
      <c r="M20" s="120"/>
      <c r="N20" s="120"/>
      <c r="O20" s="118"/>
    </row>
    <row r="21" spans="1:15" ht="13.5">
      <c r="A21" s="118"/>
      <c r="B21" s="118"/>
      <c r="C21" s="118"/>
      <c r="D21" s="118"/>
      <c r="E21" s="118" t="s">
        <v>81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3.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13.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3.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3.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95"/>
  <sheetViews>
    <sheetView showGridLines="0" tabSelected="1" zoomScale="90" zoomScaleNormal="90" zoomScalePageLayoutView="0" workbookViewId="0" topLeftCell="A1">
      <selection activeCell="E78" sqref="E78"/>
    </sheetView>
  </sheetViews>
  <sheetFormatPr defaultColWidth="0" defaultRowHeight="12.75" zeroHeight="1"/>
  <cols>
    <col min="1" max="1" width="1.1484375" style="38" customWidth="1"/>
    <col min="2" max="2" width="70.140625" style="38" customWidth="1"/>
    <col min="3" max="7" width="20.00390625" style="38" customWidth="1"/>
    <col min="8" max="8" width="21.8515625" style="128" bestFit="1" customWidth="1"/>
    <col min="9" max="12" width="20.00390625" style="38" customWidth="1"/>
    <col min="13" max="13" width="21.8515625" style="122" customWidth="1"/>
    <col min="14" max="16" width="20.00390625" style="38" customWidth="1"/>
    <col min="17" max="17" width="10.28125" style="38" customWidth="1"/>
    <col min="18" max="16384" width="10.28125" style="38" hidden="1" customWidth="1"/>
  </cols>
  <sheetData>
    <row r="1" ht="5.25" customHeight="1" thickBot="1">
      <c r="H1" s="122"/>
    </row>
    <row r="2" spans="2:13" s="3" customFormat="1" ht="29.25" customHeight="1" thickBot="1">
      <c r="B2" s="175" t="s">
        <v>4</v>
      </c>
      <c r="C2" s="330" t="str">
        <f>Identifikace!D8</f>
        <v>Městské lesy Chomutov, příspěvková organizace</v>
      </c>
      <c r="D2" s="331"/>
      <c r="E2" s="331"/>
      <c r="F2" s="331"/>
      <c r="G2" s="331"/>
      <c r="H2" s="332"/>
      <c r="I2" s="331"/>
      <c r="J2" s="77" t="s">
        <v>79</v>
      </c>
      <c r="K2" s="76">
        <f>Identifikace!D12</f>
        <v>46790080</v>
      </c>
      <c r="L2" s="76"/>
      <c r="M2" s="126"/>
    </row>
    <row r="3" spans="2:13" s="15" customFormat="1" ht="27.75" customHeight="1" thickBot="1">
      <c r="B3" s="13"/>
      <c r="C3" s="14" t="s">
        <v>129</v>
      </c>
      <c r="D3" s="333" t="s">
        <v>130</v>
      </c>
      <c r="E3" s="333"/>
      <c r="F3" s="333"/>
      <c r="G3" s="333"/>
      <c r="H3" s="123" t="s">
        <v>88</v>
      </c>
      <c r="I3" s="334" t="s">
        <v>131</v>
      </c>
      <c r="J3" s="334"/>
      <c r="K3" s="334"/>
      <c r="L3" s="334"/>
      <c r="M3" s="123" t="s">
        <v>88</v>
      </c>
    </row>
    <row r="4" spans="2:13" s="15" customFormat="1" ht="15.75" thickBot="1">
      <c r="B4" s="16"/>
      <c r="C4" s="17" t="s">
        <v>7</v>
      </c>
      <c r="D4" s="18" t="s">
        <v>5</v>
      </c>
      <c r="E4" s="19" t="s">
        <v>42</v>
      </c>
      <c r="F4" s="20" t="s">
        <v>41</v>
      </c>
      <c r="G4" s="21" t="s">
        <v>51</v>
      </c>
      <c r="H4" s="125" t="s">
        <v>89</v>
      </c>
      <c r="I4" s="18" t="s">
        <v>5</v>
      </c>
      <c r="J4" s="19" t="s">
        <v>42</v>
      </c>
      <c r="K4" s="20" t="s">
        <v>41</v>
      </c>
      <c r="L4" s="21" t="s">
        <v>133</v>
      </c>
      <c r="M4" s="251" t="s">
        <v>132</v>
      </c>
    </row>
    <row r="5" spans="2:13" s="15" customFormat="1" ht="15.75" thickBot="1">
      <c r="B5" s="22" t="s">
        <v>0</v>
      </c>
      <c r="C5" s="7">
        <f>C6+C9+C10+C11+C12+C13+C14+C15+C16+C17+C18+C22+C23+C24</f>
        <v>16723</v>
      </c>
      <c r="D5" s="8">
        <f>D11+D12+D13+D14+D15+D16+D17+D18+D22+D23+D24</f>
        <v>4735</v>
      </c>
      <c r="E5" s="9">
        <f>E9+E11+E12+E13+E14+E15+E16+E17+E18+E22+E23+E24</f>
        <v>5000</v>
      </c>
      <c r="F5" s="11">
        <f>F6+F11+F12+F13+F14+F15+F16+F17+F18+F22+F23+F24+F7</f>
        <v>4000</v>
      </c>
      <c r="G5" s="12">
        <f>SUM(D5:F5)</f>
        <v>13735</v>
      </c>
      <c r="H5" s="129">
        <f>(G5-C5)/C5</f>
        <v>-0.1786760748669497</v>
      </c>
      <c r="I5" s="8">
        <f>I11+I12+I13+I14+I15+I16+I17+I18+I22+I23+I24</f>
        <v>4782</v>
      </c>
      <c r="J5" s="9">
        <f>J9+J11+J12+J13+J14+J15+J16+J17+J18+J22+J23+J24</f>
        <v>4000</v>
      </c>
      <c r="K5" s="11">
        <f>K6+K11+K12+K13+K14+K15+K16+K17+K18+K22+K23+K24</f>
        <v>4000</v>
      </c>
      <c r="L5" s="12">
        <f>SUM(I5:K5)</f>
        <v>12782</v>
      </c>
      <c r="M5" s="313">
        <f>(L5-G5)/G5</f>
        <v>-0.0693847834000728</v>
      </c>
    </row>
    <row r="6" spans="2:13" s="99" customFormat="1" ht="13.5">
      <c r="B6" s="108" t="s">
        <v>25</v>
      </c>
      <c r="C6" s="80">
        <v>4000</v>
      </c>
      <c r="D6" s="33"/>
      <c r="E6" s="34"/>
      <c r="F6" s="84">
        <v>4000</v>
      </c>
      <c r="G6" s="85">
        <f>SUM(F6)</f>
        <v>4000</v>
      </c>
      <c r="H6" s="142">
        <f>(G6-C6)/C6</f>
        <v>0</v>
      </c>
      <c r="I6" s="33"/>
      <c r="J6" s="34"/>
      <c r="K6" s="140">
        <v>4000</v>
      </c>
      <c r="L6" s="85">
        <f>SUM(K6)</f>
        <v>4000</v>
      </c>
      <c r="M6" s="252">
        <f aca="true" t="shared" si="0" ref="M6:M50">(L6-G6)/G6</f>
        <v>0</v>
      </c>
    </row>
    <row r="7" spans="2:13" s="99" customFormat="1" ht="13.5">
      <c r="B7" s="26" t="s">
        <v>134</v>
      </c>
      <c r="C7" s="107">
        <v>0</v>
      </c>
      <c r="D7" s="314"/>
      <c r="E7" s="315"/>
      <c r="F7" s="92">
        <v>0</v>
      </c>
      <c r="G7" s="31">
        <f>SUM(F7)</f>
        <v>0</v>
      </c>
      <c r="H7" s="145" t="e">
        <f>(G7-C7)/C7</f>
        <v>#DIV/0!</v>
      </c>
      <c r="I7" s="314"/>
      <c r="J7" s="315"/>
      <c r="K7" s="316"/>
      <c r="L7" s="31">
        <v>0</v>
      </c>
      <c r="M7" s="252" t="e">
        <f t="shared" si="0"/>
        <v>#DIV/0!</v>
      </c>
    </row>
    <row r="8" spans="2:13" s="99" customFormat="1" ht="14.25" thickBot="1">
      <c r="B8" s="296" t="s">
        <v>127</v>
      </c>
      <c r="C8" s="100">
        <v>0</v>
      </c>
      <c r="D8" s="101"/>
      <c r="E8" s="317"/>
      <c r="F8" s="97">
        <v>0</v>
      </c>
      <c r="G8" s="82">
        <f>SUM(F8)</f>
        <v>0</v>
      </c>
      <c r="H8" s="143" t="e">
        <f aca="true" t="shared" si="1" ref="H8:H48">(G8-C8)/C8</f>
        <v>#DIV/0!</v>
      </c>
      <c r="I8" s="101"/>
      <c r="J8" s="317"/>
      <c r="K8" s="141">
        <v>0</v>
      </c>
      <c r="L8" s="82">
        <f>SUM(K8)</f>
        <v>0</v>
      </c>
      <c r="M8" s="318" t="e">
        <f t="shared" si="0"/>
        <v>#DIV/0!</v>
      </c>
    </row>
    <row r="9" spans="2:13" s="99" customFormat="1" ht="13.5">
      <c r="B9" s="109" t="s">
        <v>26</v>
      </c>
      <c r="C9" s="80">
        <v>6326</v>
      </c>
      <c r="D9" s="33"/>
      <c r="E9" s="83">
        <v>5000</v>
      </c>
      <c r="F9" s="35"/>
      <c r="G9" s="85">
        <f>SUM(E9)</f>
        <v>5000</v>
      </c>
      <c r="H9" s="142">
        <f t="shared" si="1"/>
        <v>-0.20961112867530826</v>
      </c>
      <c r="I9" s="33"/>
      <c r="J9" s="83">
        <v>4000</v>
      </c>
      <c r="K9" s="148"/>
      <c r="L9" s="85">
        <f>SUM(J9)</f>
        <v>4000</v>
      </c>
      <c r="M9" s="319">
        <f t="shared" si="0"/>
        <v>-0.2</v>
      </c>
    </row>
    <row r="10" spans="2:13" s="89" customFormat="1" ht="14.25" thickBot="1">
      <c r="B10" s="24" t="s">
        <v>27</v>
      </c>
      <c r="C10" s="100">
        <v>0</v>
      </c>
      <c r="D10" s="101"/>
      <c r="E10" s="96">
        <v>0</v>
      </c>
      <c r="F10" s="102"/>
      <c r="G10" s="82">
        <f>SUM(E10)</f>
        <v>0</v>
      </c>
      <c r="H10" s="143" t="e">
        <f t="shared" si="1"/>
        <v>#DIV/0!</v>
      </c>
      <c r="I10" s="101"/>
      <c r="J10" s="96">
        <v>0</v>
      </c>
      <c r="K10" s="149"/>
      <c r="L10" s="82">
        <f>SUM(J10)</f>
        <v>0</v>
      </c>
      <c r="M10" s="320" t="e">
        <f t="shared" si="0"/>
        <v>#DIV/0!</v>
      </c>
    </row>
    <row r="11" spans="2:13" s="89" customFormat="1" ht="13.5">
      <c r="B11" s="110" t="s">
        <v>77</v>
      </c>
      <c r="C11" s="103">
        <v>5491</v>
      </c>
      <c r="D11" s="104">
        <v>3950</v>
      </c>
      <c r="E11" s="105"/>
      <c r="F11" s="106"/>
      <c r="G11" s="32">
        <f aca="true" t="shared" si="2" ref="G11:G43">SUM(D11:F11)</f>
        <v>3950</v>
      </c>
      <c r="H11" s="144">
        <f t="shared" si="1"/>
        <v>-0.2806410489892551</v>
      </c>
      <c r="I11" s="104">
        <v>4100</v>
      </c>
      <c r="J11" s="105"/>
      <c r="K11" s="150">
        <v>0</v>
      </c>
      <c r="L11" s="32">
        <f aca="true" t="shared" si="3" ref="L11:L24">SUM(I11:K11)</f>
        <v>4100</v>
      </c>
      <c r="M11" s="252">
        <f t="shared" si="0"/>
        <v>0.0379746835443038</v>
      </c>
    </row>
    <row r="12" spans="2:13" s="89" customFormat="1" ht="13.5">
      <c r="B12" s="26" t="s">
        <v>71</v>
      </c>
      <c r="C12" s="107">
        <v>356</v>
      </c>
      <c r="D12" s="86">
        <v>450</v>
      </c>
      <c r="E12" s="87"/>
      <c r="F12" s="92"/>
      <c r="G12" s="31">
        <f>SUM(D12:F12)</f>
        <v>450</v>
      </c>
      <c r="H12" s="145">
        <f t="shared" si="1"/>
        <v>0.2640449438202247</v>
      </c>
      <c r="I12" s="86">
        <v>365</v>
      </c>
      <c r="J12" s="87"/>
      <c r="K12" s="92"/>
      <c r="L12" s="31">
        <f>SUM(I12:K12)</f>
        <v>365</v>
      </c>
      <c r="M12" s="253">
        <f t="shared" si="0"/>
        <v>-0.18888888888888888</v>
      </c>
    </row>
    <row r="13" spans="2:13" s="89" customFormat="1" ht="13.5">
      <c r="B13" s="26" t="s">
        <v>70</v>
      </c>
      <c r="C13" s="107">
        <v>0</v>
      </c>
      <c r="D13" s="86">
        <v>0</v>
      </c>
      <c r="E13" s="87"/>
      <c r="F13" s="92"/>
      <c r="G13" s="31">
        <f t="shared" si="2"/>
        <v>0</v>
      </c>
      <c r="H13" s="145" t="e">
        <f t="shared" si="1"/>
        <v>#DIV/0!</v>
      </c>
      <c r="I13" s="86">
        <v>0</v>
      </c>
      <c r="J13" s="87"/>
      <c r="K13" s="88"/>
      <c r="L13" s="31">
        <f t="shared" si="3"/>
        <v>0</v>
      </c>
      <c r="M13" s="253" t="e">
        <f t="shared" si="0"/>
        <v>#DIV/0!</v>
      </c>
    </row>
    <row r="14" spans="2:13" s="89" customFormat="1" ht="13.5">
      <c r="B14" s="26" t="s">
        <v>69</v>
      </c>
      <c r="C14" s="107">
        <v>0</v>
      </c>
      <c r="D14" s="86">
        <v>0</v>
      </c>
      <c r="E14" s="87"/>
      <c r="F14" s="92"/>
      <c r="G14" s="31">
        <f t="shared" si="2"/>
        <v>0</v>
      </c>
      <c r="H14" s="145" t="e">
        <f t="shared" si="1"/>
        <v>#DIV/0!</v>
      </c>
      <c r="I14" s="86">
        <v>0</v>
      </c>
      <c r="J14" s="87"/>
      <c r="K14" s="88"/>
      <c r="L14" s="31">
        <f t="shared" si="3"/>
        <v>0</v>
      </c>
      <c r="M14" s="253" t="e">
        <f t="shared" si="0"/>
        <v>#DIV/0!</v>
      </c>
    </row>
    <row r="15" spans="2:13" s="133" customFormat="1" ht="13.5">
      <c r="B15" s="26" t="s">
        <v>28</v>
      </c>
      <c r="C15" s="86">
        <v>0</v>
      </c>
      <c r="D15" s="86">
        <v>0</v>
      </c>
      <c r="E15" s="87"/>
      <c r="F15" s="92"/>
      <c r="G15" s="31">
        <f>SUM(D15:F15)</f>
        <v>0</v>
      </c>
      <c r="H15" s="145" t="e">
        <f t="shared" si="1"/>
        <v>#DIV/0!</v>
      </c>
      <c r="I15" s="86">
        <v>0</v>
      </c>
      <c r="J15" s="87"/>
      <c r="K15" s="88"/>
      <c r="L15" s="31">
        <f>SUM(I15:K15)</f>
        <v>0</v>
      </c>
      <c r="M15" s="253" t="e">
        <f t="shared" si="0"/>
        <v>#DIV/0!</v>
      </c>
    </row>
    <row r="16" spans="2:13" s="89" customFormat="1" ht="13.5">
      <c r="B16" s="26" t="s">
        <v>68</v>
      </c>
      <c r="C16" s="86">
        <v>0</v>
      </c>
      <c r="D16" s="86">
        <v>0</v>
      </c>
      <c r="E16" s="87"/>
      <c r="F16" s="92"/>
      <c r="G16" s="31">
        <f t="shared" si="2"/>
        <v>0</v>
      </c>
      <c r="H16" s="145" t="e">
        <f t="shared" si="1"/>
        <v>#DIV/0!</v>
      </c>
      <c r="I16" s="86">
        <v>0</v>
      </c>
      <c r="J16" s="87"/>
      <c r="K16" s="88"/>
      <c r="L16" s="31">
        <f t="shared" si="3"/>
        <v>0</v>
      </c>
      <c r="M16" s="253" t="e">
        <f t="shared" si="0"/>
        <v>#DIV/0!</v>
      </c>
    </row>
    <row r="17" spans="2:13" s="89" customFormat="1" ht="13.5">
      <c r="B17" s="26" t="s">
        <v>67</v>
      </c>
      <c r="C17" s="131">
        <v>300</v>
      </c>
      <c r="D17" s="86">
        <v>20</v>
      </c>
      <c r="E17" s="87"/>
      <c r="F17" s="92"/>
      <c r="G17" s="31">
        <f t="shared" si="2"/>
        <v>20</v>
      </c>
      <c r="H17" s="145">
        <f>(G17-C17)/C17</f>
        <v>-0.9333333333333333</v>
      </c>
      <c r="I17" s="86">
        <v>27</v>
      </c>
      <c r="J17" s="87"/>
      <c r="K17" s="88"/>
      <c r="L17" s="31">
        <f t="shared" si="3"/>
        <v>27</v>
      </c>
      <c r="M17" s="253">
        <f t="shared" si="0"/>
        <v>0.35</v>
      </c>
    </row>
    <row r="18" spans="2:13" s="133" customFormat="1" ht="13.5">
      <c r="B18" s="26" t="s">
        <v>66</v>
      </c>
      <c r="C18" s="90">
        <f>SUM(C19:C21)</f>
        <v>0</v>
      </c>
      <c r="D18" s="90">
        <f>SUM(D19:D21)</f>
        <v>100</v>
      </c>
      <c r="E18" s="91">
        <f>SUM(E19:E21)</f>
        <v>0</v>
      </c>
      <c r="F18" s="94">
        <f>SUM(F19:F21)</f>
        <v>0</v>
      </c>
      <c r="G18" s="81">
        <f>SUM(D18:F18)</f>
        <v>100</v>
      </c>
      <c r="H18" s="146" t="e">
        <f t="shared" si="1"/>
        <v>#DIV/0!</v>
      </c>
      <c r="I18" s="90">
        <f>SUM(I19:I21)</f>
        <v>100</v>
      </c>
      <c r="J18" s="91">
        <f>SUM(J19:J21)</f>
        <v>0</v>
      </c>
      <c r="K18" s="139">
        <f>SUM(K19:K21)</f>
        <v>0</v>
      </c>
      <c r="L18" s="81">
        <f>SUM(I18:K18)</f>
        <v>100</v>
      </c>
      <c r="M18" s="254" t="e">
        <f>(L18-H18)/H18</f>
        <v>#DIV/0!</v>
      </c>
    </row>
    <row r="19" spans="2:13" s="3" customFormat="1" ht="13.5">
      <c r="B19" s="1" t="s">
        <v>30</v>
      </c>
      <c r="C19" s="131">
        <v>0</v>
      </c>
      <c r="D19" s="4">
        <v>100</v>
      </c>
      <c r="E19" s="5"/>
      <c r="F19" s="6"/>
      <c r="G19" s="31">
        <f t="shared" si="2"/>
        <v>100</v>
      </c>
      <c r="H19" s="145" t="e">
        <f t="shared" si="1"/>
        <v>#DIV/0!</v>
      </c>
      <c r="I19" s="4">
        <v>100</v>
      </c>
      <c r="J19" s="5"/>
      <c r="K19" s="138"/>
      <c r="L19" s="31">
        <f t="shared" si="3"/>
        <v>100</v>
      </c>
      <c r="M19" s="253">
        <f t="shared" si="0"/>
        <v>0</v>
      </c>
    </row>
    <row r="20" spans="2:13" s="3" customFormat="1" ht="13.5">
      <c r="B20" s="1" t="s">
        <v>31</v>
      </c>
      <c r="C20" s="131">
        <v>0</v>
      </c>
      <c r="D20" s="4">
        <v>0</v>
      </c>
      <c r="E20" s="5"/>
      <c r="F20" s="6"/>
      <c r="G20" s="31">
        <f t="shared" si="2"/>
        <v>0</v>
      </c>
      <c r="H20" s="145" t="e">
        <f t="shared" si="1"/>
        <v>#DIV/0!</v>
      </c>
      <c r="I20" s="4">
        <v>0</v>
      </c>
      <c r="J20" s="5"/>
      <c r="K20" s="138"/>
      <c r="L20" s="31">
        <f t="shared" si="3"/>
        <v>0</v>
      </c>
      <c r="M20" s="253" t="e">
        <f t="shared" si="0"/>
        <v>#DIV/0!</v>
      </c>
    </row>
    <row r="21" spans="2:13" s="3" customFormat="1" ht="13.5">
      <c r="B21" s="1" t="s">
        <v>32</v>
      </c>
      <c r="C21" s="131">
        <v>0</v>
      </c>
      <c r="D21" s="4">
        <v>0</v>
      </c>
      <c r="E21" s="5"/>
      <c r="F21" s="6"/>
      <c r="G21" s="31">
        <f t="shared" si="2"/>
        <v>0</v>
      </c>
      <c r="H21" s="145" t="e">
        <f t="shared" si="1"/>
        <v>#DIV/0!</v>
      </c>
      <c r="I21" s="4">
        <v>0</v>
      </c>
      <c r="J21" s="5"/>
      <c r="K21" s="138"/>
      <c r="L21" s="31">
        <f t="shared" si="3"/>
        <v>0</v>
      </c>
      <c r="M21" s="253" t="e">
        <f t="shared" si="0"/>
        <v>#DIV/0!</v>
      </c>
    </row>
    <row r="22" spans="2:13" s="133" customFormat="1" ht="13.5">
      <c r="B22" s="26" t="s">
        <v>65</v>
      </c>
      <c r="C22" s="131">
        <v>240</v>
      </c>
      <c r="D22" s="86">
        <v>200</v>
      </c>
      <c r="E22" s="87"/>
      <c r="F22" s="92"/>
      <c r="G22" s="31">
        <f>SUM(D22:F22)</f>
        <v>200</v>
      </c>
      <c r="H22" s="145">
        <f t="shared" si="1"/>
        <v>-0.16666666666666666</v>
      </c>
      <c r="I22" s="86">
        <v>178</v>
      </c>
      <c r="J22" s="87"/>
      <c r="K22" s="88"/>
      <c r="L22" s="31">
        <f>SUM(I22:K22)</f>
        <v>178</v>
      </c>
      <c r="M22" s="253">
        <f>(L22-G22)/G22</f>
        <v>-0.11</v>
      </c>
    </row>
    <row r="23" spans="2:13" s="89" customFormat="1" ht="13.5">
      <c r="B23" s="26" t="s">
        <v>64</v>
      </c>
      <c r="C23" s="131">
        <v>9</v>
      </c>
      <c r="D23" s="86">
        <v>15</v>
      </c>
      <c r="E23" s="87"/>
      <c r="F23" s="92"/>
      <c r="G23" s="31">
        <f t="shared" si="2"/>
        <v>15</v>
      </c>
      <c r="H23" s="145">
        <f t="shared" si="1"/>
        <v>0.6666666666666666</v>
      </c>
      <c r="I23" s="86">
        <v>12</v>
      </c>
      <c r="J23" s="87"/>
      <c r="K23" s="88"/>
      <c r="L23" s="31">
        <f t="shared" si="3"/>
        <v>12</v>
      </c>
      <c r="M23" s="253">
        <f t="shared" si="0"/>
        <v>-0.2</v>
      </c>
    </row>
    <row r="24" spans="2:13" s="98" customFormat="1" ht="12.75" customHeight="1" thickBot="1">
      <c r="B24" s="24" t="s">
        <v>29</v>
      </c>
      <c r="C24" s="132">
        <v>1</v>
      </c>
      <c r="D24" s="95">
        <v>0</v>
      </c>
      <c r="E24" s="96"/>
      <c r="F24" s="97"/>
      <c r="G24" s="82">
        <f t="shared" si="2"/>
        <v>0</v>
      </c>
      <c r="H24" s="143">
        <f t="shared" si="1"/>
        <v>-1</v>
      </c>
      <c r="I24" s="95">
        <v>0</v>
      </c>
      <c r="J24" s="96"/>
      <c r="K24" s="141"/>
      <c r="L24" s="82">
        <f t="shared" si="3"/>
        <v>0</v>
      </c>
      <c r="M24" s="255" t="e">
        <f t="shared" si="0"/>
        <v>#DIV/0!</v>
      </c>
    </row>
    <row r="25" spans="2:13" s="15" customFormat="1" ht="15.75" thickBot="1">
      <c r="B25" s="25" t="s">
        <v>1</v>
      </c>
      <c r="C25" s="8">
        <f>C26+C27+C32+C33+C34+C35+C36+C37+SUM(C38:C41)+SUM(C42:C49)</f>
        <v>16403</v>
      </c>
      <c r="D25" s="8">
        <f>D26+D27+D32+D33+D34+D35+D36+D37+SUM(D38:D41)+SUM(D42:D49)</f>
        <v>4735</v>
      </c>
      <c r="E25" s="9">
        <f>E26+E27+E32+E33+E34+E35+E36+E37+SUM(E38:E41)+SUM(E42:E49)</f>
        <v>5000</v>
      </c>
      <c r="F25" s="10">
        <f>F26+F27+F32+F33+F34+F35+F36+F37+SUM(F38:F41)+SUM(F42:F49)</f>
        <v>4000</v>
      </c>
      <c r="G25" s="12">
        <f>SUM(D25:F25)</f>
        <v>13735</v>
      </c>
      <c r="H25" s="147">
        <f t="shared" si="1"/>
        <v>-0.1626531732000244</v>
      </c>
      <c r="I25" s="8">
        <f>I26+I27+I32+I33+I34+I35+I36+I37+SUM(I38:I41)+SUM(I42:I49)</f>
        <v>4782</v>
      </c>
      <c r="J25" s="9">
        <f>J26+J27+J32+J33+J34+J35+J36+J37+SUM(J38:J41)+SUM(J42:J49)</f>
        <v>4000</v>
      </c>
      <c r="K25" s="10">
        <f>K26+K27+K32+K33+K34+K35+K36+K37+SUM(K38:K41)+SUM(K42:K49)</f>
        <v>4000</v>
      </c>
      <c r="L25" s="12">
        <f>SUM(I25:K25)</f>
        <v>12782</v>
      </c>
      <c r="M25" s="313">
        <f>(L25-G25)/G25</f>
        <v>-0.0693847834000728</v>
      </c>
    </row>
    <row r="26" spans="2:13" s="133" customFormat="1" ht="13.5">
      <c r="B26" s="109" t="s">
        <v>33</v>
      </c>
      <c r="C26" s="136">
        <v>5541</v>
      </c>
      <c r="D26" s="86">
        <v>600</v>
      </c>
      <c r="E26" s="87">
        <v>1900</v>
      </c>
      <c r="F26" s="88">
        <v>250</v>
      </c>
      <c r="G26" s="31">
        <f>SUM(D26:F26)</f>
        <v>2750</v>
      </c>
      <c r="H26" s="145">
        <f>(G26-C26)/C26</f>
        <v>-0.503699693196174</v>
      </c>
      <c r="I26" s="86">
        <v>650</v>
      </c>
      <c r="J26" s="87">
        <v>1500</v>
      </c>
      <c r="K26" s="88">
        <v>280</v>
      </c>
      <c r="L26" s="31">
        <f>SUM(I26:K26)</f>
        <v>2430</v>
      </c>
      <c r="M26" s="255">
        <f t="shared" si="0"/>
        <v>-0.11636363636363636</v>
      </c>
    </row>
    <row r="27" spans="2:13" s="133" customFormat="1" ht="13.5">
      <c r="B27" s="26" t="s">
        <v>35</v>
      </c>
      <c r="C27" s="137">
        <f>SUM(C28:C31)</f>
        <v>53</v>
      </c>
      <c r="D27" s="90">
        <f>SUM(D28:D31)</f>
        <v>57</v>
      </c>
      <c r="E27" s="91">
        <f>SUM(E28:E31)</f>
        <v>0</v>
      </c>
      <c r="F27" s="139">
        <f>SUM(F28:F31)</f>
        <v>0</v>
      </c>
      <c r="G27" s="81">
        <f>SUM(D27:F27)</f>
        <v>57</v>
      </c>
      <c r="H27" s="146">
        <f t="shared" si="1"/>
        <v>0.07547169811320754</v>
      </c>
      <c r="I27" s="90">
        <f>SUM(I28:I31)</f>
        <v>39</v>
      </c>
      <c r="J27" s="91">
        <f>SUM(J28:J31)</f>
        <v>0</v>
      </c>
      <c r="K27" s="139">
        <f>SUM(K28:K31)</f>
        <v>0</v>
      </c>
      <c r="L27" s="81">
        <f>SUM(I27:K27)</f>
        <v>39</v>
      </c>
      <c r="M27" s="297">
        <f>(L27-G27)/G27</f>
        <v>-0.3157894736842105</v>
      </c>
    </row>
    <row r="28" spans="2:13" s="3" customFormat="1" ht="13.5">
      <c r="B28" s="1" t="s">
        <v>101</v>
      </c>
      <c r="C28" s="136">
        <v>0</v>
      </c>
      <c r="D28" s="4">
        <v>7</v>
      </c>
      <c r="E28" s="5"/>
      <c r="F28" s="138">
        <v>0</v>
      </c>
      <c r="G28" s="31">
        <f t="shared" si="2"/>
        <v>7</v>
      </c>
      <c r="H28" s="145" t="e">
        <f t="shared" si="1"/>
        <v>#DIV/0!</v>
      </c>
      <c r="I28" s="4">
        <v>7</v>
      </c>
      <c r="J28" s="5"/>
      <c r="K28" s="138">
        <v>0</v>
      </c>
      <c r="L28" s="112">
        <f aca="true" t="shared" si="4" ref="L28:L50">SUM(I28:K28)</f>
        <v>7</v>
      </c>
      <c r="M28" s="255">
        <f t="shared" si="0"/>
        <v>0</v>
      </c>
    </row>
    <row r="29" spans="2:13" s="3" customFormat="1" ht="13.5">
      <c r="B29" s="1" t="s">
        <v>36</v>
      </c>
      <c r="C29" s="136">
        <v>0</v>
      </c>
      <c r="D29" s="4">
        <v>0</v>
      </c>
      <c r="E29" s="5"/>
      <c r="F29" s="138">
        <v>0</v>
      </c>
      <c r="G29" s="31">
        <f t="shared" si="2"/>
        <v>0</v>
      </c>
      <c r="H29" s="145" t="e">
        <f t="shared" si="1"/>
        <v>#DIV/0!</v>
      </c>
      <c r="I29" s="4">
        <v>0</v>
      </c>
      <c r="J29" s="5"/>
      <c r="K29" s="138">
        <v>0</v>
      </c>
      <c r="L29" s="112">
        <f t="shared" si="4"/>
        <v>0</v>
      </c>
      <c r="M29" s="255" t="e">
        <f t="shared" si="0"/>
        <v>#DIV/0!</v>
      </c>
    </row>
    <row r="30" spans="2:13" s="3" customFormat="1" ht="13.5">
      <c r="B30" s="1" t="s">
        <v>37</v>
      </c>
      <c r="C30" s="136">
        <v>0</v>
      </c>
      <c r="D30" s="4">
        <v>0</v>
      </c>
      <c r="E30" s="5"/>
      <c r="F30" s="138">
        <v>0</v>
      </c>
      <c r="G30" s="31">
        <f t="shared" si="2"/>
        <v>0</v>
      </c>
      <c r="H30" s="145" t="e">
        <f t="shared" si="1"/>
        <v>#DIV/0!</v>
      </c>
      <c r="I30" s="4">
        <v>0</v>
      </c>
      <c r="J30" s="5"/>
      <c r="K30" s="138">
        <v>0</v>
      </c>
      <c r="L30" s="112">
        <f t="shared" si="4"/>
        <v>0</v>
      </c>
      <c r="M30" s="255" t="e">
        <f t="shared" si="0"/>
        <v>#DIV/0!</v>
      </c>
    </row>
    <row r="31" spans="2:13" s="3" customFormat="1" ht="13.5">
      <c r="B31" s="1" t="s">
        <v>38</v>
      </c>
      <c r="C31" s="136">
        <v>53</v>
      </c>
      <c r="D31" s="4">
        <v>50</v>
      </c>
      <c r="E31" s="5"/>
      <c r="F31" s="138">
        <v>0</v>
      </c>
      <c r="G31" s="31">
        <f t="shared" si="2"/>
        <v>50</v>
      </c>
      <c r="H31" s="145">
        <f t="shared" si="1"/>
        <v>-0.05660377358490566</v>
      </c>
      <c r="I31" s="4">
        <v>32</v>
      </c>
      <c r="J31" s="5"/>
      <c r="K31" s="138">
        <v>0</v>
      </c>
      <c r="L31" s="112">
        <f t="shared" si="4"/>
        <v>32</v>
      </c>
      <c r="M31" s="255">
        <f t="shared" si="0"/>
        <v>-0.36</v>
      </c>
    </row>
    <row r="32" spans="2:13" s="89" customFormat="1" ht="13.5">
      <c r="B32" s="26" t="s">
        <v>34</v>
      </c>
      <c r="C32" s="136">
        <v>0</v>
      </c>
      <c r="D32" s="86">
        <v>0</v>
      </c>
      <c r="E32" s="87"/>
      <c r="F32" s="88">
        <v>0</v>
      </c>
      <c r="G32" s="31">
        <f t="shared" si="2"/>
        <v>0</v>
      </c>
      <c r="H32" s="145" t="e">
        <f t="shared" si="1"/>
        <v>#DIV/0!</v>
      </c>
      <c r="I32" s="86">
        <v>0</v>
      </c>
      <c r="J32" s="87"/>
      <c r="K32" s="88">
        <v>0</v>
      </c>
      <c r="L32" s="31">
        <f t="shared" si="4"/>
        <v>0</v>
      </c>
      <c r="M32" s="255" t="e">
        <f t="shared" si="0"/>
        <v>#DIV/0!</v>
      </c>
    </row>
    <row r="33" spans="2:13" s="89" customFormat="1" ht="13.5">
      <c r="B33" s="26" t="s">
        <v>152</v>
      </c>
      <c r="C33" s="136">
        <v>-2704</v>
      </c>
      <c r="D33" s="86">
        <v>0</v>
      </c>
      <c r="E33" s="87"/>
      <c r="F33" s="88">
        <v>0</v>
      </c>
      <c r="G33" s="31">
        <f t="shared" si="2"/>
        <v>0</v>
      </c>
      <c r="H33" s="145">
        <f t="shared" si="1"/>
        <v>-1</v>
      </c>
      <c r="I33" s="86">
        <v>0</v>
      </c>
      <c r="J33" s="87"/>
      <c r="K33" s="88">
        <v>0</v>
      </c>
      <c r="L33" s="31">
        <f t="shared" si="4"/>
        <v>0</v>
      </c>
      <c r="M33" s="255" t="e">
        <f t="shared" si="0"/>
        <v>#DIV/0!</v>
      </c>
    </row>
    <row r="34" spans="2:13" s="89" customFormat="1" ht="13.5">
      <c r="B34" s="26" t="s">
        <v>39</v>
      </c>
      <c r="C34" s="136">
        <v>175</v>
      </c>
      <c r="D34" s="86">
        <v>200</v>
      </c>
      <c r="E34" s="87"/>
      <c r="F34" s="88">
        <v>180</v>
      </c>
      <c r="G34" s="31">
        <f t="shared" si="2"/>
        <v>380</v>
      </c>
      <c r="H34" s="145">
        <f t="shared" si="1"/>
        <v>1.1714285714285715</v>
      </c>
      <c r="I34" s="86">
        <v>100</v>
      </c>
      <c r="J34" s="87"/>
      <c r="K34" s="88">
        <v>120</v>
      </c>
      <c r="L34" s="31">
        <f t="shared" si="4"/>
        <v>220</v>
      </c>
      <c r="M34" s="255">
        <f t="shared" si="0"/>
        <v>-0.42105263157894735</v>
      </c>
    </row>
    <row r="35" spans="2:13" s="89" customFormat="1" ht="13.5">
      <c r="B35" s="111" t="s">
        <v>61</v>
      </c>
      <c r="C35" s="136">
        <v>11</v>
      </c>
      <c r="D35" s="86">
        <v>12</v>
      </c>
      <c r="E35" s="87"/>
      <c r="F35" s="88">
        <v>5</v>
      </c>
      <c r="G35" s="31">
        <f t="shared" si="2"/>
        <v>17</v>
      </c>
      <c r="H35" s="145">
        <f t="shared" si="1"/>
        <v>0.5454545454545454</v>
      </c>
      <c r="I35" s="86">
        <v>10</v>
      </c>
      <c r="J35" s="87"/>
      <c r="K35" s="88">
        <v>3</v>
      </c>
      <c r="L35" s="31">
        <f t="shared" si="4"/>
        <v>13</v>
      </c>
      <c r="M35" s="255">
        <f t="shared" si="0"/>
        <v>-0.23529411764705882</v>
      </c>
    </row>
    <row r="36" spans="2:13" s="89" customFormat="1" ht="13.5">
      <c r="B36" s="111" t="s">
        <v>62</v>
      </c>
      <c r="C36" s="136">
        <v>9</v>
      </c>
      <c r="D36" s="86">
        <v>25</v>
      </c>
      <c r="E36" s="87"/>
      <c r="F36" s="88">
        <v>0</v>
      </c>
      <c r="G36" s="31">
        <f>SUM(D36:F36)</f>
        <v>25</v>
      </c>
      <c r="H36" s="145">
        <f t="shared" si="1"/>
        <v>1.7777777777777777</v>
      </c>
      <c r="I36" s="86">
        <v>25</v>
      </c>
      <c r="J36" s="87"/>
      <c r="K36" s="88">
        <v>0</v>
      </c>
      <c r="L36" s="31">
        <f t="shared" si="4"/>
        <v>25</v>
      </c>
      <c r="M36" s="255">
        <f t="shared" si="0"/>
        <v>0</v>
      </c>
    </row>
    <row r="37" spans="2:13" s="133" customFormat="1" ht="13.5">
      <c r="B37" s="134" t="s">
        <v>63</v>
      </c>
      <c r="C37" s="136">
        <v>5860</v>
      </c>
      <c r="D37" s="86">
        <v>750</v>
      </c>
      <c r="E37" s="87">
        <v>3100</v>
      </c>
      <c r="F37" s="88">
        <v>861</v>
      </c>
      <c r="G37" s="31">
        <f>SUM(D37:F37)</f>
        <v>4711</v>
      </c>
      <c r="H37" s="145">
        <f>(G37-C37)/C37</f>
        <v>-0.1960750853242321</v>
      </c>
      <c r="I37" s="86">
        <v>885</v>
      </c>
      <c r="J37" s="87">
        <v>2500</v>
      </c>
      <c r="K37" s="88">
        <v>760</v>
      </c>
      <c r="L37" s="31">
        <f>SUM(I37:K37)</f>
        <v>4145</v>
      </c>
      <c r="M37" s="255">
        <f t="shared" si="0"/>
        <v>-0.12014434302695819</v>
      </c>
    </row>
    <row r="38" spans="2:13" s="89" customFormat="1" ht="13.5">
      <c r="B38" s="111" t="s">
        <v>124</v>
      </c>
      <c r="C38" s="136">
        <v>2756</v>
      </c>
      <c r="D38" s="86">
        <v>1900</v>
      </c>
      <c r="E38" s="87"/>
      <c r="F38" s="88">
        <v>1600</v>
      </c>
      <c r="G38" s="31">
        <f t="shared" si="2"/>
        <v>3500</v>
      </c>
      <c r="H38" s="145">
        <f t="shared" si="1"/>
        <v>0.26995645863570394</v>
      </c>
      <c r="I38" s="86">
        <v>1750</v>
      </c>
      <c r="J38" s="87"/>
      <c r="K38" s="88">
        <v>1750</v>
      </c>
      <c r="L38" s="31">
        <f t="shared" si="4"/>
        <v>3500</v>
      </c>
      <c r="M38" s="255">
        <f>(L38-G38)/G38</f>
        <v>0</v>
      </c>
    </row>
    <row r="39" spans="2:13" s="93" customFormat="1" ht="13.5">
      <c r="B39" s="26" t="s">
        <v>102</v>
      </c>
      <c r="C39" s="136">
        <v>890</v>
      </c>
      <c r="D39" s="86">
        <v>646</v>
      </c>
      <c r="E39" s="87"/>
      <c r="F39" s="88">
        <v>544</v>
      </c>
      <c r="G39" s="31">
        <f t="shared" si="2"/>
        <v>1190</v>
      </c>
      <c r="H39" s="145">
        <f t="shared" si="1"/>
        <v>0.33707865168539325</v>
      </c>
      <c r="I39" s="86">
        <v>595</v>
      </c>
      <c r="J39" s="87"/>
      <c r="K39" s="88">
        <v>595</v>
      </c>
      <c r="L39" s="31">
        <f t="shared" si="4"/>
        <v>1190</v>
      </c>
      <c r="M39" s="255">
        <f t="shared" si="0"/>
        <v>0</v>
      </c>
    </row>
    <row r="40" spans="2:13" s="93" customFormat="1" ht="13.5">
      <c r="B40" s="26" t="s">
        <v>103</v>
      </c>
      <c r="C40" s="136">
        <v>0</v>
      </c>
      <c r="D40" s="86">
        <v>0</v>
      </c>
      <c r="E40" s="87"/>
      <c r="F40" s="88">
        <v>0</v>
      </c>
      <c r="G40" s="31">
        <f t="shared" si="2"/>
        <v>0</v>
      </c>
      <c r="H40" s="145" t="e">
        <f t="shared" si="1"/>
        <v>#DIV/0!</v>
      </c>
      <c r="I40" s="86">
        <v>0</v>
      </c>
      <c r="J40" s="87"/>
      <c r="K40" s="88">
        <v>0</v>
      </c>
      <c r="L40" s="31">
        <f t="shared" si="4"/>
        <v>0</v>
      </c>
      <c r="M40" s="255" t="e">
        <f t="shared" si="0"/>
        <v>#DIV/0!</v>
      </c>
    </row>
    <row r="41" spans="2:13" s="133" customFormat="1" ht="13.5">
      <c r="B41" s="26" t="s">
        <v>104</v>
      </c>
      <c r="C41" s="136">
        <v>53</v>
      </c>
      <c r="D41" s="86">
        <v>40</v>
      </c>
      <c r="E41" s="87"/>
      <c r="F41" s="88">
        <v>20</v>
      </c>
      <c r="G41" s="31">
        <f>SUM(D41:F41)</f>
        <v>60</v>
      </c>
      <c r="H41" s="145">
        <f>(G41-C41)/C41</f>
        <v>0.1320754716981132</v>
      </c>
      <c r="I41" s="86">
        <v>43</v>
      </c>
      <c r="J41" s="87"/>
      <c r="K41" s="88">
        <v>12</v>
      </c>
      <c r="L41" s="31">
        <f>SUM(I41:K41)</f>
        <v>55</v>
      </c>
      <c r="M41" s="255">
        <f t="shared" si="0"/>
        <v>-0.08333333333333333</v>
      </c>
    </row>
    <row r="42" spans="2:13" s="89" customFormat="1" ht="13.5">
      <c r="B42" s="26" t="s">
        <v>105</v>
      </c>
      <c r="C42" s="136">
        <v>37</v>
      </c>
      <c r="D42" s="86">
        <v>30</v>
      </c>
      <c r="E42" s="87"/>
      <c r="F42" s="88">
        <v>15</v>
      </c>
      <c r="G42" s="31">
        <f t="shared" si="2"/>
        <v>45</v>
      </c>
      <c r="H42" s="145">
        <f t="shared" si="1"/>
        <v>0.21621621621621623</v>
      </c>
      <c r="I42" s="86">
        <v>45</v>
      </c>
      <c r="J42" s="87"/>
      <c r="K42" s="88">
        <v>20</v>
      </c>
      <c r="L42" s="31">
        <f t="shared" si="4"/>
        <v>65</v>
      </c>
      <c r="M42" s="255">
        <f t="shared" si="0"/>
        <v>0.4444444444444444</v>
      </c>
    </row>
    <row r="43" spans="2:13" s="89" customFormat="1" ht="13.5">
      <c r="B43" s="26" t="s">
        <v>106</v>
      </c>
      <c r="C43" s="136">
        <v>13</v>
      </c>
      <c r="D43" s="86">
        <v>14.2</v>
      </c>
      <c r="E43" s="87"/>
      <c r="F43" s="88">
        <v>0</v>
      </c>
      <c r="G43" s="31">
        <f t="shared" si="2"/>
        <v>14.2</v>
      </c>
      <c r="H43" s="145">
        <f t="shared" si="1"/>
        <v>0.09230769230769226</v>
      </c>
      <c r="I43" s="86">
        <v>12.85</v>
      </c>
      <c r="J43" s="87"/>
      <c r="K43" s="88">
        <v>0</v>
      </c>
      <c r="L43" s="31">
        <f t="shared" si="4"/>
        <v>12.85</v>
      </c>
      <c r="M43" s="255">
        <f t="shared" si="0"/>
        <v>-0.09507042253521125</v>
      </c>
    </row>
    <row r="44" spans="2:13" s="89" customFormat="1" ht="13.5">
      <c r="B44" s="26" t="s">
        <v>107</v>
      </c>
      <c r="C44" s="136">
        <v>0</v>
      </c>
      <c r="D44" s="86">
        <v>0</v>
      </c>
      <c r="E44" s="87"/>
      <c r="F44" s="88">
        <v>0</v>
      </c>
      <c r="G44" s="31">
        <f aca="true" t="shared" si="5" ref="G44:G49">SUM(D44:F44)</f>
        <v>0</v>
      </c>
      <c r="H44" s="145" t="e">
        <f t="shared" si="1"/>
        <v>#DIV/0!</v>
      </c>
      <c r="I44" s="86">
        <v>0</v>
      </c>
      <c r="J44" s="87"/>
      <c r="K44" s="88">
        <v>0</v>
      </c>
      <c r="L44" s="31">
        <f t="shared" si="4"/>
        <v>0</v>
      </c>
      <c r="M44" s="255" t="e">
        <f t="shared" si="0"/>
        <v>#DIV/0!</v>
      </c>
    </row>
    <row r="45" spans="2:13" s="89" customFormat="1" ht="13.5">
      <c r="B45" s="26" t="s">
        <v>108</v>
      </c>
      <c r="C45" s="136">
        <v>0</v>
      </c>
      <c r="D45" s="86">
        <v>0</v>
      </c>
      <c r="E45" s="87"/>
      <c r="F45" s="88">
        <v>0</v>
      </c>
      <c r="G45" s="31">
        <f t="shared" si="5"/>
        <v>0</v>
      </c>
      <c r="H45" s="145" t="e">
        <f t="shared" si="1"/>
        <v>#DIV/0!</v>
      </c>
      <c r="I45" s="86">
        <v>0</v>
      </c>
      <c r="J45" s="87"/>
      <c r="K45" s="88">
        <v>0</v>
      </c>
      <c r="L45" s="31">
        <f t="shared" si="4"/>
        <v>0</v>
      </c>
      <c r="M45" s="255" t="e">
        <f t="shared" si="0"/>
        <v>#DIV/0!</v>
      </c>
    </row>
    <row r="46" spans="2:13" s="89" customFormat="1" ht="13.5">
      <c r="B46" s="26" t="s">
        <v>109</v>
      </c>
      <c r="C46" s="136">
        <v>168</v>
      </c>
      <c r="D46" s="86">
        <v>170.8</v>
      </c>
      <c r="E46" s="87"/>
      <c r="F46" s="88">
        <v>200</v>
      </c>
      <c r="G46" s="31">
        <f t="shared" si="5"/>
        <v>370.8</v>
      </c>
      <c r="H46" s="145">
        <f t="shared" si="1"/>
        <v>1.2071428571428573</v>
      </c>
      <c r="I46" s="86">
        <v>207.15</v>
      </c>
      <c r="J46" s="87"/>
      <c r="K46" s="88">
        <v>300</v>
      </c>
      <c r="L46" s="31">
        <f t="shared" si="4"/>
        <v>507.15</v>
      </c>
      <c r="M46" s="255">
        <f t="shared" si="0"/>
        <v>0.36771844660194164</v>
      </c>
    </row>
    <row r="47" spans="2:13" s="89" customFormat="1" ht="13.5">
      <c r="B47" s="26" t="s">
        <v>153</v>
      </c>
      <c r="C47" s="136">
        <v>2450</v>
      </c>
      <c r="D47" s="86">
        <v>0</v>
      </c>
      <c r="E47" s="87"/>
      <c r="F47" s="88">
        <v>0</v>
      </c>
      <c r="G47" s="31">
        <f t="shared" si="5"/>
        <v>0</v>
      </c>
      <c r="H47" s="145">
        <f t="shared" si="1"/>
        <v>-1</v>
      </c>
      <c r="I47" s="86">
        <v>0</v>
      </c>
      <c r="J47" s="87"/>
      <c r="K47" s="88">
        <v>0</v>
      </c>
      <c r="L47" s="31">
        <f t="shared" si="4"/>
        <v>0</v>
      </c>
      <c r="M47" s="255" t="e">
        <f t="shared" si="0"/>
        <v>#DIV/0!</v>
      </c>
    </row>
    <row r="48" spans="2:13" s="89" customFormat="1" ht="13.5">
      <c r="B48" s="26" t="s">
        <v>110</v>
      </c>
      <c r="C48" s="136">
        <v>142</v>
      </c>
      <c r="D48" s="86">
        <v>120</v>
      </c>
      <c r="E48" s="87"/>
      <c r="F48" s="88">
        <v>0</v>
      </c>
      <c r="G48" s="31">
        <f t="shared" si="5"/>
        <v>120</v>
      </c>
      <c r="H48" s="145">
        <f t="shared" si="1"/>
        <v>-0.15492957746478872</v>
      </c>
      <c r="I48" s="86">
        <v>105</v>
      </c>
      <c r="J48" s="87"/>
      <c r="K48" s="88">
        <v>0</v>
      </c>
      <c r="L48" s="31">
        <f t="shared" si="4"/>
        <v>105</v>
      </c>
      <c r="M48" s="255">
        <f t="shared" si="0"/>
        <v>-0.125</v>
      </c>
    </row>
    <row r="49" spans="2:13" s="133" customFormat="1" ht="14.25" thickBot="1">
      <c r="B49" s="298" t="s">
        <v>40</v>
      </c>
      <c r="C49" s="299">
        <v>949</v>
      </c>
      <c r="D49" s="300">
        <v>170</v>
      </c>
      <c r="E49" s="301"/>
      <c r="F49" s="302">
        <v>325</v>
      </c>
      <c r="G49" s="130">
        <f t="shared" si="5"/>
        <v>495</v>
      </c>
      <c r="H49" s="303">
        <f>(G49-C49)/C49</f>
        <v>-0.47839831401475236</v>
      </c>
      <c r="I49" s="300">
        <v>315</v>
      </c>
      <c r="J49" s="301"/>
      <c r="K49" s="302">
        <v>160</v>
      </c>
      <c r="L49" s="130">
        <f>SUM(I49:K49)</f>
        <v>475</v>
      </c>
      <c r="M49" s="255">
        <f t="shared" si="0"/>
        <v>-0.04040404040404041</v>
      </c>
    </row>
    <row r="50" spans="2:13" s="15" customFormat="1" ht="15.75" thickBot="1">
      <c r="B50" s="304" t="s">
        <v>43</v>
      </c>
      <c r="C50" s="305">
        <f>C5-C25</f>
        <v>320</v>
      </c>
      <c r="D50" s="306">
        <f>D5-D25</f>
        <v>0</v>
      </c>
      <c r="E50" s="307">
        <f>E5-E25</f>
        <v>0</v>
      </c>
      <c r="F50" s="308">
        <f>F5-F25</f>
        <v>0</v>
      </c>
      <c r="G50" s="309">
        <f>G5-G25</f>
        <v>0</v>
      </c>
      <c r="H50" s="310">
        <f>(G50-C50)/C50</f>
        <v>-1</v>
      </c>
      <c r="I50" s="306">
        <f>I5-I25</f>
        <v>0</v>
      </c>
      <c r="J50" s="307">
        <f>J5-J25</f>
        <v>0</v>
      </c>
      <c r="K50" s="311">
        <f>K5-K25</f>
        <v>0</v>
      </c>
      <c r="L50" s="309">
        <f t="shared" si="4"/>
        <v>0</v>
      </c>
      <c r="M50" s="312" t="e">
        <f t="shared" si="0"/>
        <v>#DIV/0!</v>
      </c>
    </row>
    <row r="51" spans="8:13" s="36" customFormat="1" ht="13.5">
      <c r="H51" s="127"/>
      <c r="M51" s="124"/>
    </row>
    <row r="52" spans="8:13" s="36" customFormat="1" ht="14.25" thickBot="1">
      <c r="H52" s="127"/>
      <c r="M52" s="124"/>
    </row>
    <row r="53" spans="2:11" s="36" customFormat="1" ht="15.75" thickBot="1">
      <c r="B53" s="224"/>
      <c r="C53" s="339" t="s">
        <v>136</v>
      </c>
      <c r="D53" s="340"/>
      <c r="E53" s="340"/>
      <c r="F53" s="340"/>
      <c r="G53" s="341" t="s">
        <v>131</v>
      </c>
      <c r="H53" s="340"/>
      <c r="I53" s="340"/>
      <c r="J53" s="342"/>
      <c r="K53" s="343" t="s">
        <v>113</v>
      </c>
    </row>
    <row r="54" spans="2:11" s="36" customFormat="1" ht="26.25" customHeight="1">
      <c r="B54" s="294"/>
      <c r="C54" s="262" t="s">
        <v>111</v>
      </c>
      <c r="D54" s="283" t="s">
        <v>126</v>
      </c>
      <c r="E54" s="263" t="s">
        <v>112</v>
      </c>
      <c r="F54" s="265" t="s">
        <v>114</v>
      </c>
      <c r="G54" s="267" t="s">
        <v>111</v>
      </c>
      <c r="H54" s="283" t="s">
        <v>126</v>
      </c>
      <c r="I54" s="263" t="s">
        <v>112</v>
      </c>
      <c r="J54" s="264" t="s">
        <v>114</v>
      </c>
      <c r="K54" s="344"/>
    </row>
    <row r="55" spans="2:11" s="266" customFormat="1" ht="14.25" thickBot="1">
      <c r="B55" s="286" t="str">
        <f>C2</f>
        <v>Městské lesy Chomutov, příspěvková organizace</v>
      </c>
      <c r="C55" s="287">
        <v>13735</v>
      </c>
      <c r="D55" s="288">
        <v>9735</v>
      </c>
      <c r="E55" s="289">
        <f>D55-C55</f>
        <v>-4000</v>
      </c>
      <c r="F55" s="290">
        <f>F5</f>
        <v>4000</v>
      </c>
      <c r="G55" s="291">
        <v>4782</v>
      </c>
      <c r="H55" s="288">
        <v>4782</v>
      </c>
      <c r="I55" s="289">
        <f>H55-G55</f>
        <v>0</v>
      </c>
      <c r="J55" s="292">
        <f>K5</f>
        <v>4000</v>
      </c>
      <c r="K55" s="293">
        <f>(J55-F55)/F55</f>
        <v>0</v>
      </c>
    </row>
    <row r="56" spans="2:10" s="226" customFormat="1" ht="14.25" thickBot="1">
      <c r="B56" s="227"/>
      <c r="C56" s="228"/>
      <c r="D56" s="228"/>
      <c r="E56" s="229"/>
      <c r="F56" s="295">
        <f>E55+F55</f>
        <v>0</v>
      </c>
      <c r="G56" s="228"/>
      <c r="H56" s="228"/>
      <c r="I56" s="229"/>
      <c r="J56" s="295">
        <f>I55+J55</f>
        <v>4000</v>
      </c>
    </row>
    <row r="57" spans="2:10" s="226" customFormat="1" ht="14.25" thickBot="1">
      <c r="B57" s="285">
        <f>F57</f>
        <v>0</v>
      </c>
      <c r="C57" s="228"/>
      <c r="D57" s="228"/>
      <c r="E57" s="229"/>
      <c r="F57" s="229"/>
      <c r="G57" s="228"/>
      <c r="H57" s="228"/>
      <c r="I57" s="229"/>
      <c r="J57" s="229"/>
    </row>
    <row r="58" spans="2:16" s="226" customFormat="1" ht="14.25" thickBot="1">
      <c r="B58" s="237"/>
      <c r="C58" s="335" t="s">
        <v>137</v>
      </c>
      <c r="D58" s="336"/>
      <c r="E58" s="336"/>
      <c r="F58" s="336"/>
      <c r="G58" s="336"/>
      <c r="H58" s="336"/>
      <c r="I58" s="336"/>
      <c r="J58" s="345" t="s">
        <v>138</v>
      </c>
      <c r="K58" s="336"/>
      <c r="L58" s="336"/>
      <c r="M58" s="336"/>
      <c r="N58" s="336"/>
      <c r="O58" s="336"/>
      <c r="P58" s="346"/>
    </row>
    <row r="59" spans="2:16" s="226" customFormat="1" ht="26.25" customHeight="1" thickBot="1">
      <c r="B59" s="232" t="s">
        <v>123</v>
      </c>
      <c r="C59" s="233" t="s">
        <v>115</v>
      </c>
      <c r="D59" s="234" t="s">
        <v>116</v>
      </c>
      <c r="E59" s="235" t="s">
        <v>117</v>
      </c>
      <c r="F59" s="233" t="s">
        <v>118</v>
      </c>
      <c r="G59" s="281" t="s">
        <v>119</v>
      </c>
      <c r="H59" s="235" t="s">
        <v>120</v>
      </c>
      <c r="I59" s="258" t="s">
        <v>112</v>
      </c>
      <c r="J59" s="260" t="s">
        <v>115</v>
      </c>
      <c r="K59" s="234" t="s">
        <v>116</v>
      </c>
      <c r="L59" s="235" t="s">
        <v>117</v>
      </c>
      <c r="M59" s="233" t="s">
        <v>118</v>
      </c>
      <c r="N59" s="236" t="s">
        <v>119</v>
      </c>
      <c r="O59" s="235" t="s">
        <v>120</v>
      </c>
      <c r="P59" s="225" t="s">
        <v>112</v>
      </c>
    </row>
    <row r="60" spans="2:16" s="226" customFormat="1" ht="14.25" thickBot="1">
      <c r="B60" s="231" t="str">
        <f>C2</f>
        <v>Městské lesy Chomutov, příspěvková organizace</v>
      </c>
      <c r="C60" s="256">
        <v>16338</v>
      </c>
      <c r="D60" s="257">
        <v>65</v>
      </c>
      <c r="E60" s="268">
        <f>C60+D60</f>
        <v>16403</v>
      </c>
      <c r="F60" s="249">
        <v>16630</v>
      </c>
      <c r="G60" s="282">
        <v>93</v>
      </c>
      <c r="H60" s="268">
        <f>F60+G60</f>
        <v>16723</v>
      </c>
      <c r="I60" s="269">
        <f>H60-E60</f>
        <v>320</v>
      </c>
      <c r="J60" s="261">
        <v>7224.1</v>
      </c>
      <c r="K60" s="257">
        <v>0.1</v>
      </c>
      <c r="L60" s="268">
        <f>J60+K60</f>
        <v>7224.200000000001</v>
      </c>
      <c r="M60" s="249">
        <v>7069.7</v>
      </c>
      <c r="N60" s="249">
        <v>17.3</v>
      </c>
      <c r="O60" s="268">
        <f>M60+N60</f>
        <v>7087</v>
      </c>
      <c r="P60" s="270">
        <f>O60-L60</f>
        <v>-137.20000000000073</v>
      </c>
    </row>
    <row r="61" spans="2:16" s="275" customFormat="1" ht="14.25" thickBot="1">
      <c r="B61" s="284"/>
      <c r="C61" s="337" t="s">
        <v>121</v>
      </c>
      <c r="D61" s="338"/>
      <c r="E61" s="238">
        <f>SUM(F60:F60)-SUM(C60:C60)</f>
        <v>292</v>
      </c>
      <c r="F61" s="239" t="s">
        <v>122</v>
      </c>
      <c r="G61" s="240"/>
      <c r="H61" s="238">
        <f>SUM(G60:G60)-SUM(D60:D60)</f>
        <v>28</v>
      </c>
      <c r="I61" s="259">
        <f>E61+H61</f>
        <v>320</v>
      </c>
      <c r="J61" s="337" t="s">
        <v>121</v>
      </c>
      <c r="K61" s="338"/>
      <c r="L61" s="238">
        <f>SUM(M60:M60)-SUM(J60:J60)</f>
        <v>-154.40000000000055</v>
      </c>
      <c r="M61" s="239" t="s">
        <v>122</v>
      </c>
      <c r="N61" s="240"/>
      <c r="O61" s="238">
        <f>SUM(N60:N60)-SUM(K60:K60)</f>
        <v>17.2</v>
      </c>
      <c r="P61" s="241">
        <f>L61+O61</f>
        <v>-137.20000000000056</v>
      </c>
    </row>
    <row r="62" spans="2:10" s="226" customFormat="1" ht="13.5">
      <c r="B62" s="227"/>
      <c r="C62" s="228"/>
      <c r="D62" s="228"/>
      <c r="E62" s="229"/>
      <c r="F62" s="229"/>
      <c r="G62" s="228"/>
      <c r="H62" s="228"/>
      <c r="I62" s="229"/>
      <c r="J62" s="229"/>
    </row>
    <row r="63" spans="8:13" s="36" customFormat="1" ht="14.25" thickBot="1">
      <c r="H63" s="127"/>
      <c r="M63" s="124"/>
    </row>
    <row r="64" spans="2:13" ht="26.25" customHeight="1" thickBot="1">
      <c r="B64" s="37" t="s">
        <v>44</v>
      </c>
      <c r="C64" s="27" t="s">
        <v>52</v>
      </c>
      <c r="D64" s="28" t="s">
        <v>139</v>
      </c>
      <c r="E64" s="28" t="s">
        <v>140</v>
      </c>
      <c r="F64" s="29" t="s">
        <v>141</v>
      </c>
      <c r="G64" s="322" t="s">
        <v>142</v>
      </c>
      <c r="M64" s="38"/>
    </row>
    <row r="65" spans="2:13" ht="13.5">
      <c r="B65" s="39" t="s">
        <v>45</v>
      </c>
      <c r="C65" s="48">
        <v>4650</v>
      </c>
      <c r="D65" s="49">
        <v>4900</v>
      </c>
      <c r="E65" s="50">
        <v>0</v>
      </c>
      <c r="F65" s="51">
        <v>0</v>
      </c>
      <c r="G65" s="52">
        <f>D65+E65-F65</f>
        <v>4900</v>
      </c>
      <c r="M65" s="38"/>
    </row>
    <row r="66" spans="2:13" ht="13.5">
      <c r="B66" s="1" t="s">
        <v>48</v>
      </c>
      <c r="C66" s="4">
        <v>801</v>
      </c>
      <c r="D66" s="53">
        <v>0</v>
      </c>
      <c r="E66" s="5">
        <v>0</v>
      </c>
      <c r="F66" s="6">
        <v>0</v>
      </c>
      <c r="G66" s="52">
        <f aca="true" t="shared" si="6" ref="G66:G71">D66+E66-F66</f>
        <v>0</v>
      </c>
      <c r="M66" s="38"/>
    </row>
    <row r="67" spans="2:13" ht="13.5">
      <c r="B67" s="1" t="s">
        <v>49</v>
      </c>
      <c r="C67" s="4">
        <v>0</v>
      </c>
      <c r="D67" s="53">
        <v>0</v>
      </c>
      <c r="E67" s="5">
        <v>0</v>
      </c>
      <c r="F67" s="6">
        <v>0</v>
      </c>
      <c r="G67" s="52">
        <f t="shared" si="6"/>
        <v>0</v>
      </c>
      <c r="M67" s="38"/>
    </row>
    <row r="68" spans="2:13" ht="13.5">
      <c r="B68" s="1" t="s">
        <v>50</v>
      </c>
      <c r="C68" s="4">
        <v>0</v>
      </c>
      <c r="D68" s="53">
        <v>0</v>
      </c>
      <c r="E68" s="5">
        <v>0</v>
      </c>
      <c r="F68" s="6">
        <v>0</v>
      </c>
      <c r="G68" s="52">
        <f t="shared" si="6"/>
        <v>0</v>
      </c>
      <c r="M68" s="38"/>
    </row>
    <row r="69" spans="2:13" ht="13.5">
      <c r="B69" s="2" t="s">
        <v>46</v>
      </c>
      <c r="C69" s="4">
        <v>3926</v>
      </c>
      <c r="D69" s="53">
        <v>1249</v>
      </c>
      <c r="E69" s="5">
        <v>507.15</v>
      </c>
      <c r="F69" s="6">
        <v>0</v>
      </c>
      <c r="G69" s="52">
        <f t="shared" si="6"/>
        <v>1756.15</v>
      </c>
      <c r="M69" s="38"/>
    </row>
    <row r="70" spans="2:13" ht="13.5">
      <c r="B70" s="40" t="s">
        <v>47</v>
      </c>
      <c r="C70" s="54">
        <v>1092</v>
      </c>
      <c r="D70" s="55">
        <v>1162</v>
      </c>
      <c r="E70" s="56">
        <v>0</v>
      </c>
      <c r="F70" s="57">
        <v>100</v>
      </c>
      <c r="G70" s="52">
        <f t="shared" si="6"/>
        <v>1062</v>
      </c>
      <c r="M70" s="38"/>
    </row>
    <row r="71" spans="2:13" ht="14.25" thickBot="1">
      <c r="B71" s="41" t="s">
        <v>3</v>
      </c>
      <c r="C71" s="58">
        <v>230</v>
      </c>
      <c r="D71" s="59">
        <v>237</v>
      </c>
      <c r="E71" s="60">
        <v>65</v>
      </c>
      <c r="F71" s="61">
        <v>55</v>
      </c>
      <c r="G71" s="62">
        <f t="shared" si="6"/>
        <v>247</v>
      </c>
      <c r="M71" s="38"/>
    </row>
    <row r="72" spans="2:13" ht="14.25" thickBot="1">
      <c r="B72" s="36"/>
      <c r="C72" s="30"/>
      <c r="D72" s="30"/>
      <c r="E72" s="42"/>
      <c r="F72" s="30"/>
      <c r="G72" s="36"/>
      <c r="M72" s="38"/>
    </row>
    <row r="73" spans="2:13" ht="13.5">
      <c r="B73" s="45" t="s">
        <v>53</v>
      </c>
      <c r="C73" s="47">
        <v>2015</v>
      </c>
      <c r="D73" s="43" t="s">
        <v>143</v>
      </c>
      <c r="E73" s="44" t="s">
        <v>131</v>
      </c>
      <c r="F73" s="30"/>
      <c r="G73" s="36"/>
      <c r="M73" s="38"/>
    </row>
    <row r="74" spans="2:13" ht="13.5">
      <c r="B74" s="46" t="s">
        <v>53</v>
      </c>
      <c r="C74" s="73">
        <f>SUM(C75:C77)</f>
        <v>12887</v>
      </c>
      <c r="D74" s="74">
        <f>SUM(D75:D77)</f>
        <v>10323</v>
      </c>
      <c r="E74" s="75">
        <f>SUM(E75:E77)</f>
        <v>7176</v>
      </c>
      <c r="M74" s="38"/>
    </row>
    <row r="75" spans="2:13" ht="13.5" customHeight="1">
      <c r="B75" s="222" t="s">
        <v>72</v>
      </c>
      <c r="C75" s="67">
        <v>12802.7</v>
      </c>
      <c r="D75" s="68">
        <v>10260</v>
      </c>
      <c r="E75" s="69">
        <v>7123</v>
      </c>
      <c r="I75" s="226"/>
      <c r="J75" s="226"/>
      <c r="K75" s="230"/>
      <c r="M75" s="38"/>
    </row>
    <row r="76" spans="2:13" ht="13.5" customHeight="1">
      <c r="B76" s="222" t="s">
        <v>73</v>
      </c>
      <c r="C76" s="67">
        <v>56.3</v>
      </c>
      <c r="D76" s="68">
        <v>35</v>
      </c>
      <c r="E76" s="69">
        <v>25</v>
      </c>
      <c r="M76" s="38"/>
    </row>
    <row r="77" spans="2:13" ht="13.5" customHeight="1" thickBot="1">
      <c r="B77" s="223" t="s">
        <v>74</v>
      </c>
      <c r="C77" s="70">
        <v>28</v>
      </c>
      <c r="D77" s="71">
        <v>28</v>
      </c>
      <c r="E77" s="72">
        <v>28</v>
      </c>
      <c r="M77" s="38"/>
    </row>
    <row r="78" spans="2:13" ht="13.5">
      <c r="B78" s="250"/>
      <c r="C78" s="36"/>
      <c r="D78" s="36"/>
      <c r="E78" s="36"/>
      <c r="M78" s="38"/>
    </row>
    <row r="79" spans="1:16" s="226" customFormat="1" ht="14.25" thickBot="1">
      <c r="A79" s="242"/>
      <c r="B79" s="242"/>
      <c r="C79" s="243"/>
      <c r="D79" s="243"/>
      <c r="E79" s="245"/>
      <c r="F79" s="244"/>
      <c r="G79" s="244"/>
      <c r="H79" s="245"/>
      <c r="I79" s="38"/>
      <c r="J79" s="38"/>
      <c r="K79" s="38"/>
      <c r="L79" s="246"/>
      <c r="M79" s="246"/>
      <c r="N79" s="246"/>
      <c r="O79" s="247"/>
      <c r="P79" s="248"/>
    </row>
    <row r="80" spans="2:13" ht="13.5">
      <c r="B80" s="276" t="s">
        <v>54</v>
      </c>
      <c r="C80" s="47">
        <v>2015</v>
      </c>
      <c r="D80" s="43" t="s">
        <v>143</v>
      </c>
      <c r="E80" s="44" t="s">
        <v>131</v>
      </c>
      <c r="M80" s="38"/>
    </row>
    <row r="81" spans="2:13" ht="13.5">
      <c r="B81" s="277" t="s">
        <v>55</v>
      </c>
      <c r="C81" s="279">
        <v>0</v>
      </c>
      <c r="D81" s="63">
        <v>0</v>
      </c>
      <c r="E81" s="64">
        <v>0</v>
      </c>
      <c r="M81" s="38"/>
    </row>
    <row r="82" spans="2:13" ht="13.5">
      <c r="B82" s="277" t="s">
        <v>56</v>
      </c>
      <c r="C82" s="279">
        <v>0</v>
      </c>
      <c r="D82" s="63">
        <v>3027</v>
      </c>
      <c r="E82" s="64">
        <v>0</v>
      </c>
      <c r="M82" s="38"/>
    </row>
    <row r="83" spans="2:13" ht="13.5">
      <c r="B83" s="277" t="s">
        <v>57</v>
      </c>
      <c r="C83" s="279">
        <v>0</v>
      </c>
      <c r="D83" s="63">
        <v>0</v>
      </c>
      <c r="E83" s="64">
        <v>0</v>
      </c>
      <c r="M83" s="38"/>
    </row>
    <row r="84" spans="2:13" ht="13.5">
      <c r="B84" s="277" t="s">
        <v>58</v>
      </c>
      <c r="C84" s="279">
        <v>0</v>
      </c>
      <c r="D84" s="63">
        <v>0</v>
      </c>
      <c r="E84" s="64">
        <v>0</v>
      </c>
      <c r="M84" s="38"/>
    </row>
    <row r="85" spans="2:13" ht="14.25" thickBot="1">
      <c r="B85" s="278" t="s">
        <v>59</v>
      </c>
      <c r="C85" s="280">
        <v>0</v>
      </c>
      <c r="D85" s="65">
        <v>0</v>
      </c>
      <c r="E85" s="66">
        <v>0</v>
      </c>
      <c r="M85" s="38"/>
    </row>
    <row r="86" ht="14.25" thickBot="1">
      <c r="M86" s="38"/>
    </row>
    <row r="87" spans="2:13" ht="13.5">
      <c r="B87" s="271" t="s">
        <v>60</v>
      </c>
      <c r="C87" s="274" t="s">
        <v>125</v>
      </c>
      <c r="M87" s="38"/>
    </row>
    <row r="88" spans="2:13" ht="14.25" thickBot="1">
      <c r="B88" s="272">
        <v>7</v>
      </c>
      <c r="C88" s="273" t="s">
        <v>154</v>
      </c>
      <c r="M88" s="38"/>
    </row>
    <row r="89" ht="13.5">
      <c r="M89" s="38"/>
    </row>
    <row r="90" spans="2:4" ht="13.5">
      <c r="B90" s="113" t="s">
        <v>21</v>
      </c>
      <c r="C90" s="135">
        <f>Identifikace!D15</f>
        <v>42608</v>
      </c>
      <c r="D90" s="114"/>
    </row>
    <row r="91" spans="2:4" ht="13.5">
      <c r="B91" s="115"/>
      <c r="C91" s="114"/>
      <c r="D91" s="114"/>
    </row>
    <row r="92" spans="2:4" ht="13.5">
      <c r="B92" s="113" t="s">
        <v>22</v>
      </c>
      <c r="C92" s="116" t="str">
        <f>Identifikace!D17</f>
        <v>Ing. Veronika Purkrábek</v>
      </c>
      <c r="D92" s="116"/>
    </row>
    <row r="93" spans="2:4" ht="13.5">
      <c r="B93" s="113"/>
      <c r="C93" s="116"/>
      <c r="D93" s="116"/>
    </row>
    <row r="94" spans="2:4" ht="13.5" hidden="1">
      <c r="B94" s="113" t="s">
        <v>6</v>
      </c>
      <c r="C94" s="116" t="e">
        <f>Identifikace!#REF!</f>
        <v>#REF!</v>
      </c>
      <c r="D94" s="116"/>
    </row>
    <row r="95" spans="2:4" ht="13.5">
      <c r="B95" s="113" t="s">
        <v>86</v>
      </c>
      <c r="C95" s="117" t="str">
        <f>Identifikace!D20</f>
        <v>Petr Markes</v>
      </c>
      <c r="D95" s="116"/>
    </row>
    <row r="96" ht="13.5"/>
    <row r="97" ht="13.5"/>
    <row r="98" ht="13.5" hidden="1"/>
    <row r="99" ht="13.5" hidden="1"/>
    <row r="100" ht="13.5" hidden="1"/>
    <row r="101" ht="13.5" hidden="1"/>
    <row r="102" ht="13.5" hidden="1"/>
    <row r="103" ht="13.5" hidden="1"/>
    <row r="104" ht="13.5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/>
  <mergeCells count="10">
    <mergeCell ref="C2:I2"/>
    <mergeCell ref="D3:G3"/>
    <mergeCell ref="I3:L3"/>
    <mergeCell ref="C58:I58"/>
    <mergeCell ref="C61:D61"/>
    <mergeCell ref="C53:F53"/>
    <mergeCell ref="G53:J53"/>
    <mergeCell ref="K53:K54"/>
    <mergeCell ref="J58:P58"/>
    <mergeCell ref="J61:K61"/>
  </mergeCells>
  <conditionalFormatting sqref="H1:H2 H80:H65536 K75 H63:H78 H51:H52 H38:H40 K55 M6:M24 H6:H24 H27:H36 H42:H48 M27:M49">
    <cfRule type="cellIs" priority="69" dxfId="1" operator="greaterThan">
      <formula>5%</formula>
    </cfRule>
    <cfRule type="cellIs" priority="70" dxfId="4" operator="greaterThan">
      <formula>2.51%</formula>
    </cfRule>
    <cfRule type="cellIs" priority="71" dxfId="3" operator="between">
      <formula>0.01%</formula>
      <formula>2.5%</formula>
    </cfRule>
    <cfRule type="cellIs" priority="72" dxfId="0" operator="lessThan">
      <formula>0</formula>
    </cfRule>
  </conditionalFormatting>
  <conditionalFormatting sqref="H26">
    <cfRule type="cellIs" priority="21" dxfId="1" operator="greaterThan">
      <formula>5%</formula>
    </cfRule>
    <cfRule type="cellIs" priority="22" dxfId="4" operator="greaterThan">
      <formula>2.51%</formula>
    </cfRule>
    <cfRule type="cellIs" priority="23" dxfId="3" operator="between">
      <formula>0.01%</formula>
      <formula>2.5%</formula>
    </cfRule>
    <cfRule type="cellIs" priority="24" dxfId="0" operator="lessThan">
      <formula>0</formula>
    </cfRule>
  </conditionalFormatting>
  <conditionalFormatting sqref="H37">
    <cfRule type="cellIs" priority="17" dxfId="1" operator="greaterThan">
      <formula>5%</formula>
    </cfRule>
    <cfRule type="cellIs" priority="18" dxfId="4" operator="greaterThan">
      <formula>2.51%</formula>
    </cfRule>
    <cfRule type="cellIs" priority="19" dxfId="3" operator="between">
      <formula>0.01%</formula>
      <formula>2.5%</formula>
    </cfRule>
    <cfRule type="cellIs" priority="20" dxfId="0" operator="lessThan">
      <formula>0</formula>
    </cfRule>
  </conditionalFormatting>
  <conditionalFormatting sqref="H41">
    <cfRule type="cellIs" priority="13" dxfId="1" operator="greaterThan">
      <formula>5%</formula>
    </cfRule>
    <cfRule type="cellIs" priority="14" dxfId="4" operator="greaterThan">
      <formula>2.51%</formula>
    </cfRule>
    <cfRule type="cellIs" priority="15" dxfId="3" operator="between">
      <formula>0.01%</formula>
      <formula>2.5%</formula>
    </cfRule>
    <cfRule type="cellIs" priority="16" dxfId="0" operator="lessThan">
      <formula>0</formula>
    </cfRule>
  </conditionalFormatting>
  <conditionalFormatting sqref="H49">
    <cfRule type="cellIs" priority="9" dxfId="1" operator="greaterThan">
      <formula>5%</formula>
    </cfRule>
    <cfRule type="cellIs" priority="10" dxfId="4" operator="greaterThan">
      <formula>2.51%</formula>
    </cfRule>
    <cfRule type="cellIs" priority="11" dxfId="3" operator="between">
      <formula>0.01%</formula>
      <formula>2.5%</formula>
    </cfRule>
    <cfRule type="cellIs" priority="12" dxfId="0" operator="lessThan">
      <formula>0</formula>
    </cfRule>
  </conditionalFormatting>
  <conditionalFormatting sqref="M26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50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74:E77 C65:G71">
      <formula1>0</formula1>
      <formula2>99999</formula2>
    </dataValidation>
    <dataValidation type="whole" showInputMessage="1" showErrorMessage="1" errorTitle="Chybové hlášení" error="Hodnota není vyplněna nebo vyplněna nesprávná hodnota" sqref="C81:E85">
      <formula1>0</formula1>
      <formula2>99999</formula2>
    </dataValidation>
    <dataValidation type="decimal" allowBlank="1" showInputMessage="1" showErrorMessage="1" sqref="B88">
      <formula1>1</formula1>
      <formula2>999</formula2>
    </dataValidation>
    <dataValidation type="decimal" showInputMessage="1" showErrorMessage="1" errorTitle="Chyba vyplnění" error="Hodnota není vyplněna nebo zadána nesprávná hodnota" sqref="K55 C5:M50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6"/>
  <sheetViews>
    <sheetView zoomScalePageLayoutView="0" workbookViewId="0" topLeftCell="A1">
      <selection activeCell="P25" sqref="P25"/>
    </sheetView>
  </sheetViews>
  <sheetFormatPr defaultColWidth="0" defaultRowHeight="12.75" zeroHeight="1"/>
  <cols>
    <col min="1" max="1" width="2.140625" style="23" customWidth="1"/>
    <col min="2" max="2" width="5.421875" style="23" customWidth="1"/>
    <col min="3" max="3" width="11.00390625" style="23" customWidth="1"/>
    <col min="4" max="4" width="34.140625" style="23" customWidth="1"/>
    <col min="5" max="5" width="12.7109375" style="158" bestFit="1" customWidth="1"/>
    <col min="6" max="6" width="11.00390625" style="23" customWidth="1"/>
    <col min="7" max="7" width="15.140625" style="151" customWidth="1"/>
    <col min="8" max="10" width="10.140625" style="23" customWidth="1"/>
    <col min="11" max="20" width="12.00390625" style="151" customWidth="1"/>
    <col min="21" max="21" width="3.421875" style="151" customWidth="1"/>
    <col min="22" max="16384" width="8.7109375" style="23" hidden="1" customWidth="1"/>
  </cols>
  <sheetData>
    <row r="1" spans="1:21" s="200" customFormat="1" ht="21">
      <c r="A1" s="198"/>
      <c r="B1" s="367" t="str">
        <f>Identifikace!D8</f>
        <v>Městské lesy Chomutov, příspěvková organizace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199"/>
      <c r="U1" s="199"/>
    </row>
    <row r="2" spans="1:21" s="200" customFormat="1" ht="15">
      <c r="A2" s="198"/>
      <c r="B2" s="368" t="str">
        <f>Identifikace!D10</f>
        <v>Hora Sv. Šebestiána 90, 431 82 Hora Svatého Šebestiána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201"/>
      <c r="S2" s="201"/>
      <c r="T2" s="199"/>
      <c r="U2" s="199"/>
    </row>
    <row r="3" spans="1:21" s="200" customFormat="1" ht="13.5">
      <c r="A3" s="198"/>
      <c r="B3" s="202"/>
      <c r="C3" s="202"/>
      <c r="D3" s="202"/>
      <c r="E3" s="202"/>
      <c r="F3" s="202"/>
      <c r="G3" s="201"/>
      <c r="H3" s="202"/>
      <c r="I3" s="202"/>
      <c r="J3" s="202"/>
      <c r="K3" s="201"/>
      <c r="L3" s="201"/>
      <c r="M3" s="201"/>
      <c r="N3" s="201"/>
      <c r="O3" s="201"/>
      <c r="P3" s="201"/>
      <c r="Q3" s="201"/>
      <c r="R3" s="201"/>
      <c r="S3" s="201"/>
      <c r="T3" s="199"/>
      <c r="U3" s="199"/>
    </row>
    <row r="4" spans="1:21" s="200" customFormat="1" ht="25.5">
      <c r="A4" s="198"/>
      <c r="B4" s="369" t="s">
        <v>144</v>
      </c>
      <c r="C4" s="369"/>
      <c r="D4" s="369"/>
      <c r="E4" s="369"/>
      <c r="F4" s="369"/>
      <c r="G4" s="369"/>
      <c r="H4" s="369"/>
      <c r="I4" s="369"/>
      <c r="J4" s="369"/>
      <c r="K4" s="369"/>
      <c r="L4" s="370"/>
      <c r="M4" s="370"/>
      <c r="N4" s="203"/>
      <c r="O4" s="203"/>
      <c r="P4" s="203"/>
      <c r="Q4" s="203"/>
      <c r="R4" s="203"/>
      <c r="S4" s="201"/>
      <c r="T4" s="199"/>
      <c r="U4" s="199"/>
    </row>
    <row r="5" spans="1:21" s="200" customFormat="1" ht="13.5">
      <c r="A5" s="198"/>
      <c r="B5" s="198"/>
      <c r="C5" s="198"/>
      <c r="D5" s="198"/>
      <c r="E5" s="204"/>
      <c r="F5" s="198"/>
      <c r="G5" s="199"/>
      <c r="H5" s="198"/>
      <c r="I5" s="198"/>
      <c r="J5" s="198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s="200" customFormat="1" ht="13.5">
      <c r="A6" s="198"/>
      <c r="B6" s="198"/>
      <c r="C6" s="198"/>
      <c r="D6" s="362" t="s">
        <v>98</v>
      </c>
      <c r="E6" s="363"/>
      <c r="F6" s="205" t="s">
        <v>93</v>
      </c>
      <c r="G6" s="206">
        <f>SUMIF(E:E,"M",P:P)</f>
        <v>507156.16</v>
      </c>
      <c r="H6" s="198"/>
      <c r="I6" s="198"/>
      <c r="J6" s="198"/>
      <c r="K6" s="207" t="s">
        <v>21</v>
      </c>
      <c r="L6" s="198"/>
      <c r="M6" s="208">
        <f>Identifikace!D15</f>
        <v>42608</v>
      </c>
      <c r="N6" s="199"/>
      <c r="O6" s="199"/>
      <c r="P6" s="199"/>
      <c r="Q6" s="199"/>
      <c r="R6" s="199"/>
      <c r="S6" s="199"/>
      <c r="T6" s="199"/>
      <c r="U6" s="199"/>
    </row>
    <row r="7" spans="1:21" s="200" customFormat="1" ht="13.5">
      <c r="A7" s="198"/>
      <c r="B7" s="198"/>
      <c r="C7" s="198"/>
      <c r="D7" s="366" t="s">
        <v>97</v>
      </c>
      <c r="E7" s="363"/>
      <c r="F7" s="205" t="s">
        <v>94</v>
      </c>
      <c r="G7" s="206">
        <f>SUMIF(E:E,"N",P:P)</f>
        <v>0</v>
      </c>
      <c r="H7" s="198"/>
      <c r="I7" s="198"/>
      <c r="J7" s="198"/>
      <c r="K7" s="209"/>
      <c r="L7" s="198"/>
      <c r="M7" s="199"/>
      <c r="N7" s="199"/>
      <c r="O7" s="199"/>
      <c r="P7" s="199"/>
      <c r="Q7" s="199"/>
      <c r="R7" s="199"/>
      <c r="S7" s="199"/>
      <c r="T7" s="199"/>
      <c r="U7" s="199"/>
    </row>
    <row r="8" spans="1:21" s="200" customFormat="1" ht="13.5">
      <c r="A8" s="198"/>
      <c r="B8" s="198"/>
      <c r="C8" s="198"/>
      <c r="D8" s="364"/>
      <c r="E8" s="365"/>
      <c r="F8" s="205" t="s">
        <v>7</v>
      </c>
      <c r="G8" s="206">
        <f>G6+G7</f>
        <v>507156.16</v>
      </c>
      <c r="H8" s="198"/>
      <c r="I8" s="198"/>
      <c r="J8" s="198"/>
      <c r="K8" s="207" t="s">
        <v>22</v>
      </c>
      <c r="L8" s="198"/>
      <c r="M8" s="199" t="str">
        <f>Identifikace!D17</f>
        <v>Ing. Veronika Purkrábek</v>
      </c>
      <c r="N8" s="199"/>
      <c r="O8" s="199"/>
      <c r="P8" s="199"/>
      <c r="Q8" s="199"/>
      <c r="R8" s="199"/>
      <c r="S8" s="199"/>
      <c r="T8" s="199"/>
      <c r="U8" s="199"/>
    </row>
    <row r="9" spans="1:21" s="200" customFormat="1" ht="13.5">
      <c r="A9" s="198"/>
      <c r="B9" s="198"/>
      <c r="C9" s="198"/>
      <c r="D9" s="204"/>
      <c r="E9" s="210"/>
      <c r="F9" s="211"/>
      <c r="G9" s="212"/>
      <c r="H9" s="198"/>
      <c r="I9" s="198"/>
      <c r="J9" s="198"/>
      <c r="K9" s="207"/>
      <c r="L9" s="198"/>
      <c r="M9" s="199"/>
      <c r="N9" s="199"/>
      <c r="O9" s="199"/>
      <c r="P9" s="199"/>
      <c r="Q9" s="199"/>
      <c r="R9" s="199"/>
      <c r="S9" s="199"/>
      <c r="T9" s="199"/>
      <c r="U9" s="199"/>
    </row>
    <row r="10" spans="1:21" s="78" customFormat="1" ht="13.5">
      <c r="A10" s="23"/>
      <c r="B10" s="23"/>
      <c r="C10" s="23"/>
      <c r="D10" s="354" t="s">
        <v>87</v>
      </c>
      <c r="E10" s="355"/>
      <c r="F10" s="356"/>
      <c r="G10" s="121"/>
      <c r="H10" s="23"/>
      <c r="I10" s="23"/>
      <c r="J10" s="23"/>
      <c r="K10" s="172" t="s">
        <v>6</v>
      </c>
      <c r="L10" s="23"/>
      <c r="M10" s="153" t="str">
        <f>Identifikace!D20</f>
        <v>Petr Markes</v>
      </c>
      <c r="N10" s="151"/>
      <c r="O10" s="151"/>
      <c r="P10" s="151"/>
      <c r="Q10" s="151"/>
      <c r="R10" s="151"/>
      <c r="S10" s="151"/>
      <c r="T10" s="151"/>
      <c r="U10" s="151"/>
    </row>
    <row r="11" spans="1:21" s="78" customFormat="1" ht="13.5">
      <c r="A11" s="23"/>
      <c r="B11" s="23"/>
      <c r="C11" s="23"/>
      <c r="D11" s="158"/>
      <c r="E11" s="170"/>
      <c r="F11" s="171"/>
      <c r="G11" s="156"/>
      <c r="H11" s="23"/>
      <c r="I11" s="23"/>
      <c r="J11" s="23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s="78" customFormat="1" ht="13.5">
      <c r="A12" s="23"/>
      <c r="B12" s="23"/>
      <c r="C12" s="23"/>
      <c r="D12" s="158"/>
      <c r="E12" s="170"/>
      <c r="F12" s="171"/>
      <c r="G12" s="156"/>
      <c r="H12" s="23"/>
      <c r="I12" s="23"/>
      <c r="J12" s="23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s="78" customFormat="1" ht="14.25" thickBot="1">
      <c r="A13" s="23"/>
      <c r="B13" s="23"/>
      <c r="C13" s="23"/>
      <c r="D13" s="23"/>
      <c r="E13" s="158"/>
      <c r="F13" s="23"/>
      <c r="G13" s="151"/>
      <c r="H13" s="23"/>
      <c r="I13" s="23"/>
      <c r="J13" s="23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s="78" customFormat="1" ht="13.5">
      <c r="A14" s="23"/>
      <c r="B14" s="347" t="s">
        <v>8</v>
      </c>
      <c r="C14" s="347" t="s">
        <v>76</v>
      </c>
      <c r="D14" s="347" t="s">
        <v>9</v>
      </c>
      <c r="E14" s="173" t="s">
        <v>92</v>
      </c>
      <c r="F14" s="347" t="s">
        <v>10</v>
      </c>
      <c r="G14" s="357" t="s">
        <v>11</v>
      </c>
      <c r="H14" s="347" t="s">
        <v>12</v>
      </c>
      <c r="I14" s="347" t="s">
        <v>13</v>
      </c>
      <c r="J14" s="347" t="s">
        <v>14</v>
      </c>
      <c r="K14" s="357" t="s">
        <v>15</v>
      </c>
      <c r="L14" s="359" t="s">
        <v>145</v>
      </c>
      <c r="M14" s="360"/>
      <c r="N14" s="360"/>
      <c r="O14" s="360"/>
      <c r="P14" s="351" t="s">
        <v>146</v>
      </c>
      <c r="Q14" s="351" t="s">
        <v>16</v>
      </c>
      <c r="R14" s="351"/>
      <c r="S14" s="351"/>
      <c r="T14" s="351"/>
      <c r="U14" s="154"/>
    </row>
    <row r="15" spans="1:21" s="78" customFormat="1" ht="14.25" thickBot="1">
      <c r="A15" s="23"/>
      <c r="B15" s="348"/>
      <c r="C15" s="348"/>
      <c r="D15" s="348"/>
      <c r="E15" s="169" t="s">
        <v>95</v>
      </c>
      <c r="F15" s="348"/>
      <c r="G15" s="358"/>
      <c r="H15" s="348"/>
      <c r="I15" s="348"/>
      <c r="J15" s="348"/>
      <c r="K15" s="358"/>
      <c r="L15" s="361"/>
      <c r="M15" s="361"/>
      <c r="N15" s="361"/>
      <c r="O15" s="361"/>
      <c r="P15" s="352"/>
      <c r="Q15" s="353"/>
      <c r="R15" s="353"/>
      <c r="S15" s="353"/>
      <c r="T15" s="353"/>
      <c r="U15" s="154"/>
    </row>
    <row r="16" spans="1:21" s="78" customFormat="1" ht="14.25" thickBot="1">
      <c r="A16" s="23"/>
      <c r="B16" s="349"/>
      <c r="C16" s="349"/>
      <c r="D16" s="349"/>
      <c r="E16" s="174" t="s">
        <v>96</v>
      </c>
      <c r="F16" s="349"/>
      <c r="G16" s="371"/>
      <c r="H16" s="349"/>
      <c r="I16" s="349"/>
      <c r="J16" s="349"/>
      <c r="K16" s="187">
        <v>2016</v>
      </c>
      <c r="L16" s="188" t="s">
        <v>17</v>
      </c>
      <c r="M16" s="188" t="s">
        <v>18</v>
      </c>
      <c r="N16" s="188" t="s">
        <v>19</v>
      </c>
      <c r="O16" s="188" t="s">
        <v>20</v>
      </c>
      <c r="P16" s="353"/>
      <c r="Q16" s="152" t="s">
        <v>23</v>
      </c>
      <c r="R16" s="152" t="s">
        <v>24</v>
      </c>
      <c r="S16" s="152" t="s">
        <v>75</v>
      </c>
      <c r="T16" s="152" t="s">
        <v>147</v>
      </c>
      <c r="U16" s="155"/>
    </row>
    <row r="17" spans="1:21" s="78" customFormat="1" ht="14.25" thickBot="1">
      <c r="A17" s="23"/>
      <c r="B17" s="350" t="s">
        <v>99</v>
      </c>
      <c r="C17" s="350"/>
      <c r="D17" s="350"/>
      <c r="E17" s="321" t="s">
        <v>135</v>
      </c>
      <c r="F17" s="178"/>
      <c r="G17" s="176">
        <f>SUM(G19:G9999)</f>
        <v>3605780</v>
      </c>
      <c r="H17" s="177" t="s">
        <v>78</v>
      </c>
      <c r="I17" s="177" t="s">
        <v>78</v>
      </c>
      <c r="J17" s="177" t="s">
        <v>78</v>
      </c>
      <c r="K17" s="176">
        <f aca="true" t="shared" si="0" ref="K17:T17">SUM(K19:K9999)</f>
        <v>670717.3999999999</v>
      </c>
      <c r="L17" s="221">
        <f t="shared" si="0"/>
        <v>126789.04</v>
      </c>
      <c r="M17" s="221">
        <f t="shared" si="0"/>
        <v>126789.04</v>
      </c>
      <c r="N17" s="221">
        <f t="shared" si="0"/>
        <v>126789.04</v>
      </c>
      <c r="O17" s="221">
        <f t="shared" si="0"/>
        <v>126789.04</v>
      </c>
      <c r="P17" s="176">
        <f t="shared" si="0"/>
        <v>507156.16</v>
      </c>
      <c r="Q17" s="79">
        <f t="shared" si="0"/>
        <v>2427906.44</v>
      </c>
      <c r="R17" s="79">
        <f t="shared" si="0"/>
        <v>2049531.56</v>
      </c>
      <c r="S17" s="79">
        <f t="shared" si="0"/>
        <v>1671156.6800000002</v>
      </c>
      <c r="T17" s="79">
        <f t="shared" si="0"/>
        <v>1292781.7999999998</v>
      </c>
      <c r="U17" s="156"/>
    </row>
    <row r="18" spans="1:21" s="78" customFormat="1" ht="14.25" thickBot="1">
      <c r="A18" s="23"/>
      <c r="B18" s="179" t="s">
        <v>100</v>
      </c>
      <c r="C18" s="179"/>
      <c r="D18" s="179"/>
      <c r="E18" s="179"/>
      <c r="F18" s="179"/>
      <c r="G18" s="181"/>
      <c r="H18" s="180"/>
      <c r="I18" s="180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56"/>
    </row>
    <row r="19" spans="1:21" s="78" customFormat="1" ht="14.25" thickBot="1">
      <c r="A19" s="23"/>
      <c r="B19" s="189">
        <v>1</v>
      </c>
      <c r="C19" s="160" t="s">
        <v>155</v>
      </c>
      <c r="D19" s="190" t="s">
        <v>156</v>
      </c>
      <c r="E19" s="167" t="s">
        <v>93</v>
      </c>
      <c r="F19" s="159">
        <v>41407</v>
      </c>
      <c r="G19" s="163">
        <v>289390</v>
      </c>
      <c r="H19" s="161" t="s">
        <v>90</v>
      </c>
      <c r="I19" s="162" t="s">
        <v>91</v>
      </c>
      <c r="J19" s="162">
        <v>5</v>
      </c>
      <c r="K19" s="163">
        <v>224999.36</v>
      </c>
      <c r="L19" s="163">
        <v>16097.66</v>
      </c>
      <c r="M19" s="163">
        <v>16097.66</v>
      </c>
      <c r="N19" s="163">
        <v>16097.66</v>
      </c>
      <c r="O19" s="163">
        <v>16097.66</v>
      </c>
      <c r="P19" s="163">
        <f>SUM(L19:O19)</f>
        <v>64390.64</v>
      </c>
      <c r="Q19" s="163">
        <v>0</v>
      </c>
      <c r="R19" s="163">
        <v>0</v>
      </c>
      <c r="S19" s="163">
        <v>0</v>
      </c>
      <c r="T19" s="163">
        <v>0</v>
      </c>
      <c r="U19" s="157"/>
    </row>
    <row r="20" spans="1:21" s="78" customFormat="1" ht="13.5">
      <c r="A20" s="23"/>
      <c r="B20" s="191">
        <v>2</v>
      </c>
      <c r="C20" s="164">
        <v>1122</v>
      </c>
      <c r="D20" s="192" t="s">
        <v>156</v>
      </c>
      <c r="E20" s="168" t="s">
        <v>93</v>
      </c>
      <c r="F20" s="159">
        <v>41407</v>
      </c>
      <c r="G20" s="165">
        <v>289390</v>
      </c>
      <c r="H20" s="161" t="s">
        <v>90</v>
      </c>
      <c r="I20" s="193" t="s">
        <v>91</v>
      </c>
      <c r="J20" s="193">
        <v>5</v>
      </c>
      <c r="K20" s="194">
        <v>224999.36</v>
      </c>
      <c r="L20" s="166">
        <v>16097.66</v>
      </c>
      <c r="M20" s="166">
        <v>16097.66</v>
      </c>
      <c r="N20" s="166">
        <v>16097.66</v>
      </c>
      <c r="O20" s="166">
        <v>16097.66</v>
      </c>
      <c r="P20" s="165">
        <f>SUM(L20:O20)</f>
        <v>64390.64</v>
      </c>
      <c r="Q20" s="166">
        <v>0</v>
      </c>
      <c r="R20" s="166">
        <v>0</v>
      </c>
      <c r="S20" s="166">
        <v>0</v>
      </c>
      <c r="T20" s="166">
        <v>0</v>
      </c>
      <c r="U20" s="157"/>
    </row>
    <row r="21" spans="1:21" s="78" customFormat="1" ht="13.5">
      <c r="A21" s="23"/>
      <c r="B21" s="195">
        <v>3</v>
      </c>
      <c r="C21" s="182" t="s">
        <v>157</v>
      </c>
      <c r="D21" s="196" t="s">
        <v>158</v>
      </c>
      <c r="E21" s="168" t="s">
        <v>93</v>
      </c>
      <c r="F21" s="184">
        <v>42508</v>
      </c>
      <c r="G21" s="186">
        <v>2170000</v>
      </c>
      <c r="H21" s="164" t="s">
        <v>90</v>
      </c>
      <c r="I21" s="197"/>
      <c r="J21" s="197">
        <v>8</v>
      </c>
      <c r="K21" s="186">
        <v>158229.12</v>
      </c>
      <c r="L21" s="186">
        <v>67812.48</v>
      </c>
      <c r="M21" s="186">
        <v>67812.48</v>
      </c>
      <c r="N21" s="186">
        <v>67812.48</v>
      </c>
      <c r="O21" s="186">
        <v>67812.48</v>
      </c>
      <c r="P21" s="186">
        <v>271249.92</v>
      </c>
      <c r="Q21" s="186">
        <v>1740520.96</v>
      </c>
      <c r="R21" s="186">
        <v>1469271.04</v>
      </c>
      <c r="S21" s="186">
        <v>1198021.12</v>
      </c>
      <c r="T21" s="186">
        <v>926771.2</v>
      </c>
      <c r="U21" s="157"/>
    </row>
    <row r="22" spans="1:21" s="78" customFormat="1" ht="13.5">
      <c r="A22" s="23"/>
      <c r="B22" s="195">
        <v>4</v>
      </c>
      <c r="C22" s="182" t="s">
        <v>159</v>
      </c>
      <c r="D22" s="196" t="s">
        <v>160</v>
      </c>
      <c r="E22" s="168" t="s">
        <v>93</v>
      </c>
      <c r="F22" s="184">
        <v>42508</v>
      </c>
      <c r="G22" s="186">
        <v>857000</v>
      </c>
      <c r="H22" s="185" t="s">
        <v>161</v>
      </c>
      <c r="I22" s="197"/>
      <c r="J22" s="197">
        <v>8</v>
      </c>
      <c r="K22" s="186">
        <v>62489.56</v>
      </c>
      <c r="L22" s="186">
        <v>26781.24</v>
      </c>
      <c r="M22" s="186">
        <v>26781.24</v>
      </c>
      <c r="N22" s="186">
        <v>26781.24</v>
      </c>
      <c r="O22" s="186">
        <v>26781.24</v>
      </c>
      <c r="P22" s="186">
        <v>107124.96</v>
      </c>
      <c r="Q22" s="186">
        <v>687385.48</v>
      </c>
      <c r="R22" s="186">
        <v>580260.52</v>
      </c>
      <c r="S22" s="186">
        <v>473135.56</v>
      </c>
      <c r="T22" s="186">
        <v>366010.6</v>
      </c>
      <c r="U22" s="157"/>
    </row>
    <row r="23" spans="1:21" s="78" customFormat="1" ht="13.5">
      <c r="A23" s="23"/>
      <c r="B23" s="195"/>
      <c r="C23" s="182"/>
      <c r="D23" s="196"/>
      <c r="E23" s="183"/>
      <c r="F23" s="184"/>
      <c r="G23" s="186"/>
      <c r="H23" s="185"/>
      <c r="I23" s="197"/>
      <c r="J23" s="197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57"/>
    </row>
    <row r="24" spans="1:21" s="78" customFormat="1" ht="14.25" thickBot="1">
      <c r="A24" s="23"/>
      <c r="B24" s="213"/>
      <c r="C24" s="214"/>
      <c r="D24" s="215"/>
      <c r="E24" s="216"/>
      <c r="F24" s="217"/>
      <c r="G24" s="218"/>
      <c r="H24" s="219"/>
      <c r="I24" s="220"/>
      <c r="J24" s="220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157"/>
    </row>
    <row r="25" ht="13.5"/>
    <row r="26" spans="1:21" s="78" customFormat="1" ht="13.5">
      <c r="A26" s="23"/>
      <c r="B26" s="23"/>
      <c r="C26" s="23"/>
      <c r="D26" s="23"/>
      <c r="E26" s="158"/>
      <c r="F26" s="23"/>
      <c r="G26" s="151"/>
      <c r="H26" s="23"/>
      <c r="I26" s="23"/>
      <c r="J26" s="23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/>
    <row r="223" ht="13.5"/>
  </sheetData>
  <sheetProtection/>
  <mergeCells count="21">
    <mergeCell ref="L4:M4"/>
    <mergeCell ref="G14:G16"/>
    <mergeCell ref="Q14:T15"/>
    <mergeCell ref="H14:H16"/>
    <mergeCell ref="I14:I16"/>
    <mergeCell ref="D6:E6"/>
    <mergeCell ref="D8:E8"/>
    <mergeCell ref="D7:E7"/>
    <mergeCell ref="B14:B16"/>
    <mergeCell ref="C14:C16"/>
    <mergeCell ref="B1:S1"/>
    <mergeCell ref="D14:D16"/>
    <mergeCell ref="F14:F16"/>
    <mergeCell ref="B2:Q2"/>
    <mergeCell ref="B4:K4"/>
    <mergeCell ref="J14:J16"/>
    <mergeCell ref="B17:D17"/>
    <mergeCell ref="P14:P16"/>
    <mergeCell ref="D10:F10"/>
    <mergeCell ref="K14:K15"/>
    <mergeCell ref="L14:O15"/>
  </mergeCells>
  <conditionalFormatting sqref="E1:E5 F6:F9 F11:F12 E26 E13:E24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2016-08-30T09:47:13Z</cp:lastPrinted>
  <dcterms:created xsi:type="dcterms:W3CDTF">2006-03-21T13:33:46Z</dcterms:created>
  <dcterms:modified xsi:type="dcterms:W3CDTF">2016-09-05T05:36:55Z</dcterms:modified>
  <cp:category/>
  <cp:version/>
  <cp:contentType/>
  <cp:contentStatus/>
</cp:coreProperties>
</file>