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83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<sst xmlns="http://schemas.openxmlformats.org/spreadsheetml/2006/main" count="384" uniqueCount="250">
  <si>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</si>
  <si>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</si>
  <si>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</si>
  <si>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</si>
  <si>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</si>
  <si>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</si>
  <si>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</si>
  <si>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</si>
  <si>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</si>
  <si>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</si>
  <si>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</si>
  <si>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</si>
  <si>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</si>
  <si>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</si>
  <si>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</si>
  <si>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</si>
  <si>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</si>
  <si>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</si>
  <si>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</si>
  <si>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</si>
  <si>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</si>
  <si>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</si>
  <si>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</si>
  <si>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</si>
  <si>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</si>
  <si>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</si>
  <si>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</si>
  <si>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</si>
  <si>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</si>
  <si>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</si>
  <si>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</si>
  <si>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</si>
  <si>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</si>
  <si>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</si>
  <si>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</si>
  <si>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</si>
  <si>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</si>
  <si>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</si>
  <si>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</si>
  <si>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</si>
  <si>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</si>
  <si>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</si>
  <si>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</si>
  <si>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</si>
  <si>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</si>
  <si>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</si>
  <si>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</si>
  <si>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</si>
  <si>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</si>
  <si>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</si>
  <si>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</si>
  <si>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</si>
  <si>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</si>
  <si>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</si>
  <si>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</si>
  <si>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</si>
  <si>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</si>
  <si>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</si>
  <si>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</si>
  <si>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</si>
  <si>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</si>
  <si>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</si>
  <si>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</si>
  <si>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</si>
  <si>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</si>
  <si>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</si>
  <si>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</si>
  <si>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</si>
  <si>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</si>
  <si>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</si>
  <si>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</si>
  <si>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</si>
  <si>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</si>
  <si>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</si>
  <si>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</si>
  <si>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</si>
  <si>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</si>
  <si>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</si>
  <si>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</si>
  <si>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</si>
  <si>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</si>
  <si>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</si>
  <si>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</si>
  <si>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</si>
  <si>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</si>
  <si>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</si>
  <si>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</si>
  <si>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</si>
  <si>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</si>
  <si>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</si>
  <si>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</si>
  <si>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</si>
  <si>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</si>
  <si>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</si>
  <si>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</si>
  <si>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</si>
  <si>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</si>
  <si>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</si>
  <si>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</si>
  <si>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</si>
  <si>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</si>
  <si>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</si>
  <si>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</si>
  <si>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</si>
  <si>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</si>
  <si>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</si>
  <si>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</si>
  <si>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</si>
  <si>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</si>
  <si>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</si>
  <si>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</si>
  <si>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</si>
  <si>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</si>
  <si>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</si>
  <si>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</si>
  <si>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</si>
  <si>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</si>
  <si>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</si>
  <si>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</si>
  <si>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</si>
  <si>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</si>
  <si>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</si>
  <si>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</si>
  <si>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</si>
  <si>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</si>
  <si>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</si>
  <si>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</si>
  <si>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</si>
  <si>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</si>
  <si>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</si>
  <si>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</si>
  <si>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</si>
  <si>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</si>
  <si>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</si>
  <si>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</si>
  <si>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</si>
  <si>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</si>
  <si>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</si>
  <si>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</si>
  <si>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</si>
  <si>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</si>
  <si>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</si>
  <si>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</si>
  <si>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</si>
  <si>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</si>
  <si>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</si>
  <si>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</si>
  <si>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</si>
  <si>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</si>
  <si>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</si>
  <si>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</si>
  <si>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</si>
  <si>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</si>
  <si>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</si>
  <si>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</si>
  <si>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Mateřská škola Chomutov, příspěvková organizace</t>
  </si>
  <si>
    <t>Jiráskova 4335, 430 03  Chomutov</t>
  </si>
  <si>
    <t>Ing. Jitka Svobodová</t>
  </si>
  <si>
    <t>Bc. Irena Kopecká</t>
  </si>
  <si>
    <t>1470180386</t>
  </si>
  <si>
    <t>1470180387</t>
  </si>
  <si>
    <t>1470180393</t>
  </si>
  <si>
    <t>1470180395</t>
  </si>
  <si>
    <t>1470180396</t>
  </si>
  <si>
    <t>1470180398</t>
  </si>
  <si>
    <t>1470180400</t>
  </si>
  <si>
    <t>1470180401</t>
  </si>
  <si>
    <t>1470180403</t>
  </si>
  <si>
    <t>1470180405</t>
  </si>
  <si>
    <t>1470180406</t>
  </si>
  <si>
    <t>1470180408</t>
  </si>
  <si>
    <t>1470180410</t>
  </si>
  <si>
    <t>1470180412</t>
  </si>
  <si>
    <t>1470180414</t>
  </si>
  <si>
    <t>1470180415</t>
  </si>
  <si>
    <t>1470180417</t>
  </si>
  <si>
    <t>1470180418</t>
  </si>
  <si>
    <t>1470180420</t>
  </si>
  <si>
    <t>1470180422</t>
  </si>
  <si>
    <t>1470180423</t>
  </si>
  <si>
    <t>1470180424</t>
  </si>
  <si>
    <t>1470180425</t>
  </si>
  <si>
    <t>1470180426</t>
  </si>
  <si>
    <t>1470180427</t>
  </si>
  <si>
    <t>1470180428</t>
  </si>
  <si>
    <t>1470180429</t>
  </si>
  <si>
    <t>1470180432</t>
  </si>
  <si>
    <t>1470180433</t>
  </si>
  <si>
    <t>1470180434</t>
  </si>
  <si>
    <t>1470180435</t>
  </si>
  <si>
    <t>1470180436</t>
  </si>
  <si>
    <t>1470180437</t>
  </si>
  <si>
    <t>1470180462</t>
  </si>
  <si>
    <t>1470180463</t>
  </si>
  <si>
    <t>1470180464</t>
  </si>
  <si>
    <t>1470180467</t>
  </si>
  <si>
    <t>1470180468</t>
  </si>
  <si>
    <t>1470180469</t>
  </si>
  <si>
    <t>1470180470</t>
  </si>
  <si>
    <t>1470180471</t>
  </si>
  <si>
    <t>1470180472</t>
  </si>
  <si>
    <t>1470180473</t>
  </si>
  <si>
    <t>1470180474</t>
  </si>
  <si>
    <t>1470180475</t>
  </si>
  <si>
    <t>1470180476</t>
  </si>
  <si>
    <t>1470180477</t>
  </si>
  <si>
    <t>1470180478</t>
  </si>
  <si>
    <t>1470180479</t>
  </si>
  <si>
    <t>1470180480</t>
  </si>
  <si>
    <t>1470180481</t>
  </si>
  <si>
    <t>Altán MŠ ul. Alešova</t>
  </si>
  <si>
    <t>Budova č.p. 4879 ul. Blatenská</t>
  </si>
  <si>
    <t>Altán MŠ ul. Dostojevského</t>
  </si>
  <si>
    <t>Budova č.p. 4335 ul. Jiráskova</t>
  </si>
  <si>
    <t>Budova č.p. 4334 ul. Jiráskova</t>
  </si>
  <si>
    <t>Budova č.p. 4622 ul. Kundratická</t>
  </si>
  <si>
    <t>Budova č.p. 4623 ul. Kundratická</t>
  </si>
  <si>
    <t>Budova č. 5072 ul. Písečná</t>
  </si>
  <si>
    <t>Budova č.p. 4708 ul. 17. listopadu</t>
  </si>
  <si>
    <t>Altán MŠ ul. 17. listopadu</t>
  </si>
  <si>
    <t>Budova č.p. 5185 ul. Zahradní</t>
  </si>
  <si>
    <t>Altán MŠ ul. Zahradní</t>
  </si>
  <si>
    <t>Budova č.p. 5255 ul. Růžová</t>
  </si>
  <si>
    <t>Budova č.p. 5212 ul.  Školní Pěšina</t>
  </si>
  <si>
    <t>Budova č.p. 4154 ul.Dostojevského</t>
  </si>
  <si>
    <t>Budova č.p.4057 ul. Palackého</t>
  </si>
  <si>
    <t>Budova č.p. 4059 ul.Vodních staveb</t>
  </si>
  <si>
    <t>Energetický audit</t>
  </si>
  <si>
    <t>Půdní vestavba</t>
  </si>
  <si>
    <t>Altán MŠ kundratická</t>
  </si>
  <si>
    <t>Altán MŠ Třebízského</t>
  </si>
  <si>
    <t>Altán MŠ Písečná</t>
  </si>
  <si>
    <t>Altán Školní Pěšina</t>
  </si>
  <si>
    <t>Altán MŠ Růová</t>
  </si>
  <si>
    <t xml:space="preserve">Městečko Bimbi herní </t>
  </si>
  <si>
    <t>Konvektomat Retigo</t>
  </si>
  <si>
    <t>Konvektomat UNOX</t>
  </si>
  <si>
    <t>Hřiště MŠ Alešova</t>
  </si>
  <si>
    <t>Herní sestava</t>
  </si>
  <si>
    <t>Herní sestav Flora</t>
  </si>
  <si>
    <t>Elektrický sporák</t>
  </si>
  <si>
    <t>Víceúčelová herní sestava</t>
  </si>
  <si>
    <t xml:space="preserve">Herní prvek </t>
  </si>
  <si>
    <t xml:space="preserve">Běžecká dráha </t>
  </si>
  <si>
    <t>UVJRov</t>
  </si>
  <si>
    <t>Altán MŠ ul. Palackého</t>
  </si>
  <si>
    <t>Altán MŠ ul. Jiráskova</t>
  </si>
  <si>
    <t>1470180482</t>
  </si>
  <si>
    <t>FKSP 1% z platů, PN  (rok 2017 2%)</t>
  </si>
  <si>
    <t>Celkem 2017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</si>
</sst>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3" fillId="0" borderId="10" xfId="48" applyFont="1" applyBorder="1" applyAlignment="1" applyProtection="1">
      <alignment horizontal="left" indent="4"/>
      <protection/>
    </xf>
    <xf numFmtId="0" fontId="3" fillId="0" borderId="10" xfId="48" applyFont="1" applyBorder="1" applyAlignment="1" applyProtection="1">
      <alignment horizontal="left" indent="1"/>
      <protection/>
    </xf>
    <xf numFmtId="0" fontId="3" fillId="0" borderId="0" xfId="48" applyFont="1">
      <alignment/>
      <protection/>
    </xf>
    <xf numFmtId="164" fontId="3" fillId="0" borderId="11" xfId="48" applyNumberFormat="1" applyFont="1" applyBorder="1" applyAlignment="1" applyProtection="1">
      <alignment horizontal="right" indent="1"/>
      <protection locked="0"/>
    </xf>
    <xf numFmtId="164" fontId="3" fillId="0" borderId="12" xfId="48" applyNumberFormat="1" applyFont="1" applyBorder="1" applyAlignment="1" applyProtection="1">
      <alignment horizontal="right" indent="1"/>
      <protection locked="0"/>
    </xf>
    <xf numFmtId="164" fontId="3" fillId="0" borderId="13" xfId="48" applyNumberFormat="1" applyFont="1" applyBorder="1" applyAlignment="1" applyProtection="1">
      <alignment horizontal="right" indent="1"/>
      <protection locked="0"/>
    </xf>
    <xf numFmtId="164" fontId="3" fillId="0" borderId="11" xfId="48" applyNumberFormat="1" applyFont="1" applyFill="1" applyBorder="1" applyAlignment="1" applyProtection="1">
      <alignment horizontal="right" indent="1"/>
      <protection locked="0"/>
    </xf>
    <xf numFmtId="164" fontId="3" fillId="0" borderId="12" xfId="48" applyNumberFormat="1" applyFont="1" applyFill="1" applyBorder="1" applyAlignment="1" applyProtection="1">
      <alignment horizontal="right" indent="1"/>
      <protection locked="0"/>
    </xf>
    <xf numFmtId="164" fontId="3" fillId="0" borderId="14" xfId="48" applyNumberFormat="1" applyFont="1" applyFill="1" applyBorder="1" applyAlignment="1" applyProtection="1">
      <alignment horizontal="right" indent="1"/>
      <protection locked="0"/>
    </xf>
    <xf numFmtId="164" fontId="22" fillId="33" borderId="15" xfId="48" applyNumberFormat="1" applyFont="1" applyFill="1" applyBorder="1" applyAlignment="1" applyProtection="1">
      <alignment horizontal="right" indent="1"/>
      <protection/>
    </xf>
    <xf numFmtId="164" fontId="22" fillId="33" borderId="16" xfId="48" applyNumberFormat="1" applyFont="1" applyFill="1" applyBorder="1" applyAlignment="1" applyProtection="1">
      <alignment horizontal="right" indent="1"/>
      <protection/>
    </xf>
    <xf numFmtId="164" fontId="22" fillId="33" borderId="17" xfId="48" applyNumberFormat="1" applyFont="1" applyFill="1" applyBorder="1" applyAlignment="1" applyProtection="1">
      <alignment horizontal="right" indent="1"/>
      <protection/>
    </xf>
    <xf numFmtId="164" fontId="22" fillId="33" borderId="18" xfId="48" applyNumberFormat="1" applyFont="1" applyFill="1" applyBorder="1" applyAlignment="1" applyProtection="1">
      <alignment horizontal="right" indent="1"/>
      <protection/>
    </xf>
    <xf numFmtId="164" fontId="22" fillId="33" borderId="19" xfId="48" applyNumberFormat="1" applyFont="1" applyFill="1" applyBorder="1" applyAlignment="1" applyProtection="1">
      <alignment horizontal="right" indent="1"/>
      <protection/>
    </xf>
    <xf numFmtId="164" fontId="22" fillId="33" borderId="20" xfId="48" applyNumberFormat="1" applyFont="1" applyFill="1" applyBorder="1" applyAlignment="1" applyProtection="1">
      <alignment horizontal="right" indent="1"/>
      <protection/>
    </xf>
    <xf numFmtId="0" fontId="22" fillId="0" borderId="21" xfId="48" applyFont="1" applyBorder="1" applyAlignment="1" applyProtection="1">
      <alignment horizontal="left" vertical="center" indent="1"/>
      <protection/>
    </xf>
    <xf numFmtId="0" fontId="22" fillId="0" borderId="15" xfId="48" applyFont="1" applyBorder="1" applyAlignment="1" applyProtection="1">
      <alignment horizontal="center" vertical="center"/>
      <protection/>
    </xf>
    <xf numFmtId="0" fontId="23" fillId="0" borderId="0" xfId="48" applyFont="1">
      <alignment/>
      <protection/>
    </xf>
    <xf numFmtId="0" fontId="22" fillId="34" borderId="22" xfId="48" applyFont="1" applyFill="1" applyBorder="1" applyAlignment="1" applyProtection="1">
      <alignment horizontal="left" indent="1"/>
      <protection/>
    </xf>
    <xf numFmtId="0" fontId="22" fillId="34" borderId="23" xfId="48" applyFont="1" applyFill="1" applyBorder="1" applyAlignment="1" applyProtection="1">
      <alignment horizontal="center"/>
      <protection/>
    </xf>
    <xf numFmtId="0" fontId="22" fillId="34" borderId="24" xfId="48" applyFont="1" applyFill="1" applyBorder="1" applyAlignment="1" applyProtection="1">
      <alignment horizontal="center"/>
      <protection/>
    </xf>
    <xf numFmtId="0" fontId="22" fillId="34" borderId="25" xfId="48" applyFont="1" applyFill="1" applyBorder="1" applyAlignment="1" applyProtection="1">
      <alignment horizontal="center"/>
      <protection/>
    </xf>
    <xf numFmtId="0" fontId="22" fillId="34" borderId="26" xfId="48" applyFont="1" applyFill="1" applyBorder="1" applyAlignment="1" applyProtection="1">
      <alignment horizontal="center"/>
      <protection/>
    </xf>
    <xf numFmtId="0" fontId="22" fillId="34" borderId="27" xfId="48" applyFont="1" applyFill="1" applyBorder="1" applyAlignment="1" applyProtection="1">
      <alignment horizontal="center"/>
      <protection/>
    </xf>
    <xf numFmtId="0" fontId="22" fillId="33" borderId="21" xfId="48" applyFont="1" applyFill="1" applyBorder="1" applyAlignment="1" applyProtection="1">
      <alignment horizontal="left" indent="1"/>
      <protection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7" borderId="28" xfId="48" applyFont="1" applyFill="1" applyBorder="1" applyAlignment="1" applyProtection="1">
      <alignment horizontal="left" indent="1"/>
      <protection/>
    </xf>
    <xf numFmtId="0" fontId="22" fillId="33" borderId="22" xfId="48" applyFont="1" applyFill="1" applyBorder="1" applyAlignment="1" applyProtection="1">
      <alignment horizontal="left" indent="1"/>
      <protection/>
    </xf>
    <xf numFmtId="0" fontId="4" fillId="37" borderId="10" xfId="48" applyFont="1" applyFill="1" applyBorder="1" applyAlignment="1" applyProtection="1">
      <alignment horizontal="left" indent="1"/>
      <protection/>
    </xf>
    <xf numFmtId="0" fontId="3" fillId="0" borderId="10" xfId="48" applyFont="1" applyFill="1" applyBorder="1" applyAlignment="1" applyProtection="1">
      <alignment horizontal="left" indent="3"/>
      <protection/>
    </xf>
    <xf numFmtId="0" fontId="4" fillId="0" borderId="29" xfId="48" applyFont="1" applyFill="1" applyBorder="1" applyAlignment="1">
      <alignment horizontal="left" indent="3"/>
      <protection/>
    </xf>
    <xf numFmtId="0" fontId="3" fillId="0" borderId="0" xfId="48" applyFont="1" applyFill="1" applyBorder="1">
      <alignment/>
      <protection/>
    </xf>
    <xf numFmtId="0" fontId="4" fillId="0" borderId="28" xfId="48" applyFont="1" applyBorder="1" applyAlignment="1">
      <alignment horizontal="left" indent="3"/>
      <protection/>
    </xf>
    <xf numFmtId="0" fontId="3" fillId="0" borderId="0" xfId="48" applyFont="1" applyBorder="1">
      <alignment/>
      <protection/>
    </xf>
    <xf numFmtId="0" fontId="55" fillId="36" borderId="16" xfId="48" applyFont="1" applyFill="1" applyBorder="1" applyAlignment="1" applyProtection="1">
      <alignment horizontal="center" vertical="center" wrapText="1"/>
      <protection/>
    </xf>
    <xf numFmtId="0" fontId="56" fillId="36" borderId="17" xfId="48" applyFont="1" applyFill="1" applyBorder="1" applyAlignment="1" applyProtection="1">
      <alignment horizontal="center" vertical="center"/>
      <protection/>
    </xf>
    <xf numFmtId="0" fontId="56" fillId="36" borderId="19" xfId="48" applyFont="1" applyFill="1" applyBorder="1" applyAlignment="1" applyProtection="1">
      <alignment horizontal="center" vertical="center"/>
      <protection/>
    </xf>
    <xf numFmtId="164" fontId="3" fillId="0" borderId="0" xfId="48" applyNumberFormat="1" applyFont="1" applyBorder="1" applyAlignment="1" applyProtection="1">
      <alignment horizontal="right"/>
      <protection/>
    </xf>
    <xf numFmtId="0" fontId="22" fillId="35" borderId="30" xfId="48" applyFont="1" applyFill="1" applyBorder="1">
      <alignment/>
      <protection/>
    </xf>
    <xf numFmtId="164" fontId="22" fillId="35" borderId="31" xfId="48" applyNumberFormat="1" applyFont="1" applyFill="1" applyBorder="1" applyAlignment="1" applyProtection="1">
      <alignment horizontal="right" indent="1"/>
      <protection/>
    </xf>
    <xf numFmtId="164" fontId="22" fillId="35" borderId="32" xfId="48" applyNumberFormat="1" applyFont="1" applyFill="1" applyBorder="1" applyAlignment="1" applyProtection="1">
      <alignment horizontal="right" indent="1"/>
      <protection/>
    </xf>
    <xf numFmtId="164" fontId="22" fillId="35" borderId="33" xfId="48" applyNumberFormat="1" applyFont="1" applyFill="1" applyBorder="1" applyAlignment="1" applyProtection="1">
      <alignment horizontal="right" indent="1"/>
      <protection/>
    </xf>
    <xf numFmtId="164" fontId="22" fillId="35" borderId="34" xfId="48" applyNumberFormat="1" applyFont="1" applyFill="1" applyBorder="1" applyAlignment="1" applyProtection="1">
      <alignment horizontal="right" indent="1"/>
      <protection/>
    </xf>
    <xf numFmtId="164" fontId="22" fillId="35" borderId="35" xfId="48" applyNumberFormat="1" applyFont="1" applyFill="1" applyBorder="1" applyAlignment="1" applyProtection="1">
      <alignment horizontal="right" indent="1"/>
      <protection/>
    </xf>
    <xf numFmtId="0" fontId="3" fillId="0" borderId="36" xfId="48" applyFont="1" applyFill="1" applyBorder="1" applyAlignment="1">
      <alignment horizontal="left" indent="3"/>
      <protection/>
    </xf>
    <xf numFmtId="164" fontId="3" fillId="0" borderId="37" xfId="48" applyNumberFormat="1" applyFont="1" applyFill="1" applyBorder="1" applyAlignment="1" applyProtection="1">
      <alignment horizontal="right" indent="1"/>
      <protection locked="0"/>
    </xf>
    <xf numFmtId="164" fontId="3" fillId="0" borderId="38" xfId="48" applyNumberFormat="1" applyFont="1" applyFill="1" applyBorder="1" applyAlignment="1" applyProtection="1">
      <alignment horizontal="right" indent="1"/>
      <protection locked="0"/>
    </xf>
    <xf numFmtId="164" fontId="4" fillId="0" borderId="39" xfId="48" applyNumberFormat="1" applyFont="1" applyFill="1" applyBorder="1" applyAlignment="1" applyProtection="1">
      <alignment horizontal="right" indent="1"/>
      <protection/>
    </xf>
    <xf numFmtId="164" fontId="4" fillId="0" borderId="40" xfId="48" applyNumberFormat="1" applyFont="1" applyFill="1" applyBorder="1" applyAlignment="1" applyProtection="1">
      <alignment horizontal="right" indent="1"/>
      <protection/>
    </xf>
    <xf numFmtId="164" fontId="4" fillId="0" borderId="41" xfId="48" applyNumberFormat="1" applyFont="1" applyFill="1" applyBorder="1" applyAlignment="1" applyProtection="1">
      <alignment horizontal="right" indent="1"/>
      <protection/>
    </xf>
    <xf numFmtId="164" fontId="4" fillId="39" borderId="42" xfId="48" applyNumberFormat="1" applyFont="1" applyFill="1" applyBorder="1" applyAlignment="1" applyProtection="1">
      <alignment horizontal="right" indent="1"/>
      <protection/>
    </xf>
    <xf numFmtId="164" fontId="4" fillId="39" borderId="43" xfId="48" applyNumberFormat="1" applyFont="1" applyFill="1" applyBorder="1" applyAlignment="1" applyProtection="1">
      <alignment horizontal="right" indent="1"/>
      <protection/>
    </xf>
    <xf numFmtId="164" fontId="4" fillId="39" borderId="44" xfId="48" applyNumberFormat="1" applyFont="1" applyFill="1" applyBorder="1" applyAlignment="1" applyProtection="1">
      <alignment horizontal="right" indent="1"/>
      <protection/>
    </xf>
    <xf numFmtId="165" fontId="4" fillId="0" borderId="45" xfId="48" applyNumberFormat="1" applyFont="1" applyFill="1" applyBorder="1" applyAlignment="1" applyProtection="1">
      <alignment horizontal="right" indent="1"/>
      <protection locked="0"/>
    </xf>
    <xf numFmtId="165" fontId="4" fillId="0" borderId="46" xfId="48" applyNumberFormat="1" applyFont="1" applyFill="1" applyBorder="1" applyAlignment="1" applyProtection="1">
      <alignment horizontal="right" indent="1"/>
      <protection locked="0"/>
    </xf>
    <xf numFmtId="0" fontId="3" fillId="0" borderId="0" xfId="48" applyFont="1" applyBorder="1" applyProtection="1">
      <alignment/>
      <protection/>
    </xf>
    <xf numFmtId="0" fontId="56" fillId="36" borderId="22" xfId="48" applyFont="1" applyFill="1" applyBorder="1" applyAlignment="1" applyProtection="1">
      <alignment horizontal="left" indent="1"/>
      <protection/>
    </xf>
    <xf numFmtId="0" fontId="3" fillId="0" borderId="0" xfId="48" applyFont="1" applyProtection="1">
      <alignment/>
      <protection/>
    </xf>
    <xf numFmtId="0" fontId="3" fillId="0" borderId="47" xfId="48" applyFont="1" applyBorder="1" applyAlignment="1" applyProtection="1">
      <alignment horizontal="left" indent="1"/>
      <protection/>
    </xf>
    <xf numFmtId="0" fontId="3" fillId="0" borderId="48" xfId="48" applyFont="1" applyBorder="1" applyAlignment="1" applyProtection="1">
      <alignment horizontal="left" indent="1"/>
      <protection/>
    </xf>
    <xf numFmtId="0" fontId="3" fillId="0" borderId="28" xfId="48" applyFont="1" applyBorder="1" applyAlignment="1" applyProtection="1">
      <alignment horizontal="left" indent="1"/>
      <protection/>
    </xf>
    <xf numFmtId="164" fontId="3" fillId="0" borderId="0" xfId="48" applyNumberFormat="1" applyFont="1" applyBorder="1" applyAlignment="1" applyProtection="1">
      <alignment/>
      <protection/>
    </xf>
    <xf numFmtId="0" fontId="56" fillId="36" borderId="43" xfId="48" applyFont="1" applyFill="1" applyBorder="1" applyAlignment="1" applyProtection="1">
      <alignment horizontal="center"/>
      <protection/>
    </xf>
    <xf numFmtId="0" fontId="56" fillId="36" borderId="49" xfId="48" applyFont="1" applyFill="1" applyBorder="1" applyAlignment="1" applyProtection="1">
      <alignment horizontal="center"/>
      <protection/>
    </xf>
    <xf numFmtId="0" fontId="56" fillId="36" borderId="42" xfId="48" applyFont="1" applyFill="1" applyBorder="1" applyAlignment="1" applyProtection="1">
      <alignment horizontal="left" indent="1"/>
      <protection/>
    </xf>
    <xf numFmtId="0" fontId="3" fillId="0" borderId="11" xfId="48" applyFont="1" applyBorder="1" applyAlignment="1" applyProtection="1">
      <alignment horizontal="left" indent="3"/>
      <protection/>
    </xf>
    <xf numFmtId="0" fontId="3" fillId="0" borderId="50" xfId="48" applyFont="1" applyBorder="1" applyAlignment="1" applyProtection="1">
      <alignment horizontal="left" indent="3"/>
      <protection/>
    </xf>
    <xf numFmtId="0" fontId="56" fillId="36" borderId="21" xfId="48" applyFont="1" applyFill="1" applyBorder="1" applyAlignment="1" applyProtection="1">
      <alignment horizontal="left" indent="1"/>
      <protection/>
    </xf>
    <xf numFmtId="0" fontId="4" fillId="0" borderId="48" xfId="48" applyFont="1" applyBorder="1" applyAlignment="1" applyProtection="1">
      <alignment horizontal="left" indent="1"/>
      <protection/>
    </xf>
    <xf numFmtId="0" fontId="56" fillId="36" borderId="42" xfId="48" applyFont="1" applyFill="1" applyBorder="1" applyAlignment="1" applyProtection="1">
      <alignment horizontal="center"/>
      <protection/>
    </xf>
    <xf numFmtId="164" fontId="3" fillId="0" borderId="51" xfId="48" applyNumberFormat="1" applyFont="1" applyBorder="1" applyAlignment="1" applyProtection="1">
      <alignment horizontal="right" indent="1"/>
      <protection locked="0"/>
    </xf>
    <xf numFmtId="164" fontId="4" fillId="0" borderId="52" xfId="48" applyNumberFormat="1" applyFont="1" applyBorder="1" applyAlignment="1" applyProtection="1">
      <alignment horizontal="right" indent="1"/>
      <protection locked="0"/>
    </xf>
    <xf numFmtId="164" fontId="3" fillId="0" borderId="52" xfId="48" applyNumberFormat="1" applyFont="1" applyBorder="1" applyAlignment="1" applyProtection="1">
      <alignment horizontal="right" indent="1"/>
      <protection locked="0"/>
    </xf>
    <xf numFmtId="164" fontId="3" fillId="0" borderId="53" xfId="48" applyNumberFormat="1" applyFont="1" applyBorder="1" applyAlignment="1" applyProtection="1">
      <alignment horizontal="right" indent="1"/>
      <protection locked="0"/>
    </xf>
    <xf numFmtId="164" fontId="4" fillId="0" borderId="54" xfId="48" applyNumberFormat="1" applyFont="1" applyBorder="1" applyAlignment="1" applyProtection="1">
      <alignment horizontal="right" indent="1"/>
      <protection/>
    </xf>
    <xf numFmtId="164" fontId="4" fillId="0" borderId="12" xfId="48" applyNumberFormat="1" applyFont="1" applyBorder="1" applyAlignment="1" applyProtection="1">
      <alignment horizontal="right" indent="1"/>
      <protection locked="0"/>
    </xf>
    <xf numFmtId="164" fontId="3" fillId="0" borderId="55" xfId="48" applyNumberFormat="1" applyFont="1" applyBorder="1" applyAlignment="1" applyProtection="1">
      <alignment horizontal="right" indent="1"/>
      <protection locked="0"/>
    </xf>
    <xf numFmtId="164" fontId="4" fillId="0" borderId="56" xfId="48" applyNumberFormat="1" applyFont="1" applyBorder="1" applyAlignment="1" applyProtection="1">
      <alignment horizontal="right" indent="1"/>
      <protection locked="0"/>
    </xf>
    <xf numFmtId="164" fontId="3" fillId="0" borderId="56" xfId="48" applyNumberFormat="1" applyFont="1" applyBorder="1" applyAlignment="1" applyProtection="1">
      <alignment horizontal="right" indent="1"/>
      <protection locked="0"/>
    </xf>
    <xf numFmtId="164" fontId="3" fillId="0" borderId="57" xfId="48" applyNumberFormat="1" applyFont="1" applyBorder="1" applyAlignment="1" applyProtection="1">
      <alignment horizontal="right" indent="1"/>
      <protection locked="0"/>
    </xf>
    <xf numFmtId="164" fontId="3" fillId="0" borderId="50" xfId="48" applyNumberFormat="1" applyFont="1" applyBorder="1" applyAlignment="1" applyProtection="1">
      <alignment horizontal="right" indent="1"/>
      <protection locked="0"/>
    </xf>
    <xf numFmtId="164" fontId="4" fillId="0" borderId="58" xfId="48" applyNumberFormat="1" applyFont="1" applyBorder="1" applyAlignment="1" applyProtection="1">
      <alignment horizontal="right" indent="1"/>
      <protection locked="0"/>
    </xf>
    <xf numFmtId="164" fontId="3" fillId="0" borderId="58" xfId="48" applyNumberFormat="1" applyFont="1" applyBorder="1" applyAlignment="1" applyProtection="1">
      <alignment horizontal="right" indent="1"/>
      <protection locked="0"/>
    </xf>
    <xf numFmtId="164" fontId="3" fillId="0" borderId="59" xfId="48" applyNumberFormat="1" applyFont="1" applyBorder="1" applyAlignment="1" applyProtection="1">
      <alignment horizontal="right" indent="1"/>
      <protection locked="0"/>
    </xf>
    <xf numFmtId="164" fontId="4" fillId="0" borderId="60" xfId="48" applyNumberFormat="1" applyFont="1" applyBorder="1" applyAlignment="1" applyProtection="1">
      <alignment horizontal="right" indent="1"/>
      <protection/>
    </xf>
    <xf numFmtId="4" fontId="3" fillId="0" borderId="12" xfId="48" applyNumberFormat="1" applyFont="1" applyBorder="1" applyAlignment="1" applyProtection="1">
      <alignment horizontal="right" indent="1"/>
      <protection locked="0"/>
    </xf>
    <xf numFmtId="4" fontId="3" fillId="0" borderId="54" xfId="48" applyNumberFormat="1" applyFont="1" applyBorder="1" applyAlignment="1" applyProtection="1">
      <alignment horizontal="right" indent="1"/>
      <protection locked="0"/>
    </xf>
    <xf numFmtId="4" fontId="3" fillId="0" borderId="58" xfId="48" applyNumberFormat="1" applyFont="1" applyBorder="1" applyAlignment="1" applyProtection="1">
      <alignment horizontal="right" indent="1"/>
      <protection locked="0"/>
    </xf>
    <xf numFmtId="4" fontId="3" fillId="0" borderId="60" xfId="48" applyNumberFormat="1" applyFont="1" applyBorder="1" applyAlignment="1" applyProtection="1">
      <alignment horizontal="right" indent="1"/>
      <protection locked="0"/>
    </xf>
    <xf numFmtId="4" fontId="57" fillId="0" borderId="11" xfId="0" applyNumberFormat="1" applyFont="1" applyFill="1" applyBorder="1" applyAlignment="1" applyProtection="1">
      <alignment horizontal="right" vertical="center" indent="1"/>
      <protection locked="0"/>
    </xf>
    <xf numFmtId="4" fontId="3" fillId="0" borderId="12" xfId="48" applyNumberFormat="1" applyFont="1" applyFill="1" applyBorder="1" applyAlignment="1" applyProtection="1">
      <alignment horizontal="right" indent="1"/>
      <protection locked="0"/>
    </xf>
    <xf numFmtId="4" fontId="3" fillId="0" borderId="54" xfId="48" applyNumberFormat="1" applyFont="1" applyFill="1" applyBorder="1" applyAlignment="1" applyProtection="1">
      <alignment horizontal="right" indent="1"/>
      <protection locked="0"/>
    </xf>
    <xf numFmtId="4" fontId="57" fillId="0" borderId="50" xfId="0" applyNumberFormat="1" applyFont="1" applyFill="1" applyBorder="1" applyAlignment="1" applyProtection="1">
      <alignment horizontal="right" vertical="center" indent="1"/>
      <protection locked="0"/>
    </xf>
    <xf numFmtId="4" fontId="3" fillId="0" borderId="58" xfId="48" applyNumberFormat="1" applyFont="1" applyFill="1" applyBorder="1" applyAlignment="1" applyProtection="1">
      <alignment horizontal="right" indent="1"/>
      <protection locked="0"/>
    </xf>
    <xf numFmtId="4" fontId="3" fillId="0" borderId="60" xfId="48" applyNumberFormat="1" applyFont="1" applyFill="1" applyBorder="1" applyAlignment="1" applyProtection="1">
      <alignment horizontal="right" indent="1"/>
      <protection locked="0"/>
    </xf>
    <xf numFmtId="4" fontId="4" fillId="0" borderId="55" xfId="48" applyNumberFormat="1" applyFont="1" applyBorder="1" applyAlignment="1" applyProtection="1">
      <alignment horizontal="right" indent="1"/>
      <protection/>
    </xf>
    <xf numFmtId="4" fontId="4" fillId="0" borderId="56" xfId="48" applyNumberFormat="1" applyFont="1" applyBorder="1" applyAlignment="1" applyProtection="1">
      <alignment horizontal="right" indent="1"/>
      <protection/>
    </xf>
    <xf numFmtId="4" fontId="4" fillId="0" borderId="61" xfId="48" applyNumberFormat="1" applyFont="1" applyBorder="1" applyAlignment="1" applyProtection="1">
      <alignment horizontal="right" indent="1"/>
      <protection/>
    </xf>
    <xf numFmtId="0" fontId="58" fillId="36" borderId="62" xfId="48" applyFont="1" applyFill="1" applyBorder="1" applyAlignment="1" applyProtection="1">
      <alignment vertical="center"/>
      <protection/>
    </xf>
    <xf numFmtId="0" fontId="58" fillId="36" borderId="62" xfId="48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4" fontId="4" fillId="37" borderId="15" xfId="0" applyNumberFormat="1" applyFont="1" applyFill="1" applyBorder="1" applyAlignment="1">
      <alignment/>
    </xf>
    <xf numFmtId="0" fontId="58" fillId="36" borderId="22" xfId="48" applyFont="1" applyFill="1" applyBorder="1" applyAlignment="1" applyProtection="1">
      <alignment horizontal="left" vertical="center" indent="1"/>
      <protection/>
    </xf>
    <xf numFmtId="164" fontId="4" fillId="40" borderId="45" xfId="48" applyNumberFormat="1" applyFont="1" applyFill="1" applyBorder="1" applyAlignment="1" applyProtection="1">
      <alignment horizontal="right" indent="1"/>
      <protection locked="0"/>
    </xf>
    <xf numFmtId="164" fontId="4" fillId="41" borderId="39" xfId="48" applyNumberFormat="1" applyFont="1" applyFill="1" applyBorder="1" applyAlignment="1" applyProtection="1">
      <alignment horizontal="right" indent="1"/>
      <protection/>
    </xf>
    <xf numFmtId="164" fontId="4" fillId="0" borderId="63" xfId="48" applyNumberFormat="1" applyFont="1" applyFill="1" applyBorder="1" applyAlignment="1" applyProtection="1">
      <alignment horizontal="right" indent="1"/>
      <protection/>
    </xf>
    <xf numFmtId="164" fontId="4" fillId="0" borderId="43" xfId="48" applyNumberFormat="1" applyFont="1" applyFill="1" applyBorder="1" applyAlignment="1" applyProtection="1">
      <alignment horizontal="right" indent="1"/>
      <protection locked="0"/>
    </xf>
    <xf numFmtId="164" fontId="4" fillId="0" borderId="44" xfId="48" applyNumberFormat="1" applyFont="1" applyFill="1" applyBorder="1" applyAlignment="1" applyProtection="1">
      <alignment horizontal="right" indent="1"/>
      <protection locked="0"/>
    </xf>
    <xf numFmtId="164" fontId="4" fillId="0" borderId="46" xfId="48" applyNumberFormat="1" applyFont="1" applyFill="1" applyBorder="1" applyAlignment="1" applyProtection="1">
      <alignment horizontal="right" indent="1"/>
      <protection/>
    </xf>
    <xf numFmtId="164" fontId="4" fillId="41" borderId="40" xfId="48" applyNumberFormat="1" applyFont="1" applyFill="1" applyBorder="1" applyAlignment="1" applyProtection="1">
      <alignment horizontal="right" indent="1"/>
      <protection/>
    </xf>
    <xf numFmtId="164" fontId="3" fillId="0" borderId="39" xfId="48" applyNumberFormat="1" applyFont="1" applyFill="1" applyBorder="1" applyAlignment="1" applyProtection="1">
      <alignment horizontal="right" indent="1"/>
      <protection/>
    </xf>
    <xf numFmtId="164" fontId="4" fillId="0" borderId="11" xfId="48" applyNumberFormat="1" applyFont="1" applyFill="1" applyBorder="1" applyAlignment="1" applyProtection="1">
      <alignment horizontal="right" indent="1"/>
      <protection locked="0"/>
    </xf>
    <xf numFmtId="164" fontId="4" fillId="0" borderId="12" xfId="48" applyNumberFormat="1" applyFont="1" applyFill="1" applyBorder="1" applyAlignment="1" applyProtection="1">
      <alignment horizontal="right" indent="1"/>
      <protection locked="0"/>
    </xf>
    <xf numFmtId="164" fontId="4" fillId="0" borderId="14" xfId="48" applyNumberFormat="1" applyFont="1" applyFill="1" applyBorder="1" applyAlignment="1" applyProtection="1">
      <alignment horizontal="right" indent="1"/>
      <protection locked="0"/>
    </xf>
    <xf numFmtId="0" fontId="4" fillId="0" borderId="0" xfId="48" applyFont="1">
      <alignment/>
      <protection/>
    </xf>
    <xf numFmtId="164" fontId="4" fillId="41" borderId="11" xfId="48" applyNumberFormat="1" applyFont="1" applyFill="1" applyBorder="1" applyAlignment="1" applyProtection="1">
      <alignment horizontal="right" indent="1"/>
      <protection/>
    </xf>
    <xf numFmtId="164" fontId="4" fillId="41" borderId="12" xfId="48" applyNumberFormat="1" applyFont="1" applyFill="1" applyBorder="1" applyAlignment="1" applyProtection="1">
      <alignment horizontal="right" indent="1"/>
      <protection/>
    </xf>
    <xf numFmtId="164" fontId="4" fillId="0" borderId="13" xfId="48" applyNumberFormat="1" applyFont="1" applyFill="1" applyBorder="1" applyAlignment="1" applyProtection="1">
      <alignment horizontal="right" indent="1"/>
      <protection locked="0"/>
    </xf>
    <xf numFmtId="0" fontId="4" fillId="0" borderId="0" xfId="48" applyFont="1" applyProtection="1">
      <alignment/>
      <protection locked="0"/>
    </xf>
    <xf numFmtId="164" fontId="4" fillId="41" borderId="13" xfId="48" applyNumberFormat="1" applyFont="1" applyFill="1" applyBorder="1" applyAlignment="1" applyProtection="1">
      <alignment horizontal="right" indent="1"/>
      <protection/>
    </xf>
    <xf numFmtId="164" fontId="4" fillId="41" borderId="52" xfId="48" applyNumberFormat="1" applyFont="1" applyFill="1" applyBorder="1" applyAlignment="1" applyProtection="1">
      <alignment horizontal="right" indent="1"/>
      <protection/>
    </xf>
    <xf numFmtId="164" fontId="4" fillId="41" borderId="64" xfId="48" applyNumberFormat="1" applyFont="1" applyFill="1" applyBorder="1" applyAlignment="1" applyProtection="1">
      <alignment horizontal="right" indent="1"/>
      <protection/>
    </xf>
    <xf numFmtId="164" fontId="4" fillId="41" borderId="51" xfId="48" applyNumberFormat="1" applyFont="1" applyFill="1" applyBorder="1" applyAlignment="1" applyProtection="1">
      <alignment horizontal="right" indent="1"/>
      <protection/>
    </xf>
    <xf numFmtId="164" fontId="4" fillId="0" borderId="50" xfId="48" applyNumberFormat="1" applyFont="1" applyFill="1" applyBorder="1" applyAlignment="1" applyProtection="1">
      <alignment horizontal="right" indent="1"/>
      <protection locked="0"/>
    </xf>
    <xf numFmtId="164" fontId="4" fillId="0" borderId="58" xfId="48" applyNumberFormat="1" applyFont="1" applyFill="1" applyBorder="1" applyAlignment="1" applyProtection="1">
      <alignment horizontal="right" indent="1"/>
      <protection locked="0"/>
    </xf>
    <xf numFmtId="164" fontId="4" fillId="0" borderId="59" xfId="48" applyNumberFormat="1" applyFont="1" applyFill="1" applyBorder="1" applyAlignment="1" applyProtection="1">
      <alignment horizontal="right" indent="1"/>
      <protection locked="0"/>
    </xf>
    <xf numFmtId="0" fontId="28" fillId="0" borderId="0" xfId="48" applyFont="1">
      <alignment/>
      <protection/>
    </xf>
    <xf numFmtId="0" fontId="4" fillId="0" borderId="0" xfId="48" applyFont="1" applyFill="1">
      <alignment/>
      <protection/>
    </xf>
    <xf numFmtId="164" fontId="4" fillId="40" borderId="65" xfId="48" applyNumberFormat="1" applyFont="1" applyFill="1" applyBorder="1" applyAlignment="1" applyProtection="1">
      <alignment horizontal="right" indent="1"/>
      <protection locked="0"/>
    </xf>
    <xf numFmtId="164" fontId="4" fillId="39" borderId="50" xfId="48" applyNumberFormat="1" applyFont="1" applyFill="1" applyBorder="1" applyAlignment="1" applyProtection="1">
      <alignment horizontal="right" indent="1"/>
      <protection/>
    </xf>
    <xf numFmtId="164" fontId="4" fillId="39" borderId="59" xfId="48" applyNumberFormat="1" applyFont="1" applyFill="1" applyBorder="1" applyAlignment="1" applyProtection="1">
      <alignment horizontal="right" indent="1"/>
      <protection/>
    </xf>
    <xf numFmtId="164" fontId="4" fillId="40" borderId="66" xfId="48" applyNumberFormat="1" applyFont="1" applyFill="1" applyBorder="1" applyAlignment="1" applyProtection="1">
      <alignment horizontal="right" indent="1"/>
      <protection locked="0"/>
    </xf>
    <xf numFmtId="164" fontId="4" fillId="0" borderId="51" xfId="48" applyNumberFormat="1" applyFont="1" applyFill="1" applyBorder="1" applyAlignment="1" applyProtection="1">
      <alignment horizontal="right" indent="1"/>
      <protection locked="0"/>
    </xf>
    <xf numFmtId="164" fontId="4" fillId="0" borderId="52" xfId="48" applyNumberFormat="1" applyFont="1" applyFill="1" applyBorder="1" applyAlignment="1" applyProtection="1">
      <alignment horizontal="right" indent="1"/>
      <protection locked="0"/>
    </xf>
    <xf numFmtId="164" fontId="4" fillId="0" borderId="53" xfId="48" applyNumberFormat="1" applyFont="1" applyFill="1" applyBorder="1" applyAlignment="1" applyProtection="1">
      <alignment horizontal="right" indent="1"/>
      <protection locked="0"/>
    </xf>
    <xf numFmtId="164" fontId="4" fillId="40" borderId="67" xfId="48" applyNumberFormat="1" applyFont="1" applyFill="1" applyBorder="1" applyAlignment="1" applyProtection="1">
      <alignment horizontal="right" indent="1"/>
      <protection locked="0"/>
    </xf>
    <xf numFmtId="0" fontId="4" fillId="37" borderId="29" xfId="48" applyFont="1" applyFill="1" applyBorder="1" applyAlignment="1" applyProtection="1">
      <alignment horizontal="left" indent="1"/>
      <protection/>
    </xf>
    <xf numFmtId="0" fontId="4" fillId="37" borderId="47" xfId="48" applyFont="1" applyFill="1" applyBorder="1" applyAlignment="1" applyProtection="1">
      <alignment horizontal="left" indent="1"/>
      <protection/>
    </xf>
    <xf numFmtId="0" fontId="4" fillId="37" borderId="47" xfId="0" applyFont="1" applyFill="1" applyBorder="1" applyAlignment="1">
      <alignment horizontal="left" indent="1"/>
    </xf>
    <xf numFmtId="0" fontId="4" fillId="37" borderId="10" xfId="0" applyFont="1" applyFill="1" applyBorder="1" applyAlignment="1">
      <alignment horizontal="left" indent="1"/>
    </xf>
    <xf numFmtId="0" fontId="4" fillId="37" borderId="10" xfId="0" applyFont="1" applyFill="1" applyBorder="1" applyAlignment="1">
      <alignment horizontal="left" indent="6"/>
    </xf>
    <xf numFmtId="164" fontId="3" fillId="0" borderId="39" xfId="48" applyNumberFormat="1" applyFont="1" applyBorder="1" applyAlignment="1" applyProtection="1">
      <alignment horizontal="right" indent="1"/>
      <protection/>
    </xf>
    <xf numFmtId="164" fontId="3" fillId="0" borderId="41" xfId="48" applyNumberFormat="1" applyFont="1" applyFill="1" applyBorder="1" applyAlignment="1" applyProtection="1">
      <alignment horizontal="right" indent="1"/>
      <protection/>
    </xf>
    <xf numFmtId="165" fontId="4" fillId="0" borderId="65" xfId="48" applyNumberFormat="1" applyFont="1" applyBorder="1" applyAlignment="1" applyProtection="1">
      <alignment horizontal="right" indent="1"/>
      <protection locked="0"/>
    </xf>
    <xf numFmtId="165" fontId="4" fillId="0" borderId="63" xfId="48" applyNumberFormat="1" applyFont="1" applyBorder="1" applyAlignment="1" applyProtection="1">
      <alignment horizontal="right" indent="1"/>
      <protection locked="0"/>
    </xf>
    <xf numFmtId="165" fontId="4" fillId="39" borderId="68" xfId="48" applyNumberFormat="1" applyFont="1" applyFill="1" applyBorder="1" applyAlignment="1" applyProtection="1">
      <alignment horizontal="right" indent="1"/>
      <protection locked="0"/>
    </xf>
    <xf numFmtId="165" fontId="4" fillId="39" borderId="43" xfId="48" applyNumberFormat="1" applyFont="1" applyFill="1" applyBorder="1" applyAlignment="1" applyProtection="1">
      <alignment horizontal="right" indent="1"/>
      <protection locked="0"/>
    </xf>
    <xf numFmtId="165" fontId="4" fillId="39" borderId="69" xfId="48" applyNumberFormat="1" applyFont="1" applyFill="1" applyBorder="1" applyAlignment="1" applyProtection="1">
      <alignment horizontal="right" indent="1"/>
      <protection locked="0"/>
    </xf>
    <xf numFmtId="165" fontId="4" fillId="39" borderId="58" xfId="48" applyNumberFormat="1" applyFont="1" applyFill="1" applyBorder="1" applyAlignment="1" applyProtection="1">
      <alignment horizontal="right" indent="1"/>
      <protection locked="0"/>
    </xf>
    <xf numFmtId="165" fontId="4" fillId="39" borderId="44" xfId="48" applyNumberFormat="1" applyFont="1" applyFill="1" applyBorder="1" applyAlignment="1" applyProtection="1">
      <alignment horizontal="right" indent="1"/>
      <protection locked="0"/>
    </xf>
    <xf numFmtId="165" fontId="4" fillId="39" borderId="59" xfId="48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>
      <alignment horizontal="right" indent="4"/>
    </xf>
    <xf numFmtId="0" fontId="3" fillId="0" borderId="0" xfId="48" applyFont="1" applyFill="1" applyProtection="1">
      <alignment/>
      <protection/>
    </xf>
    <xf numFmtId="0" fontId="3" fillId="0" borderId="0" xfId="48" applyFont="1" applyFill="1" applyAlignment="1" applyProtection="1">
      <alignment horizontal="right" indent="4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19" borderId="0" xfId="0" applyFont="1" applyFill="1" applyAlignment="1">
      <alignment/>
    </xf>
    <xf numFmtId="0" fontId="22" fillId="19" borderId="0" xfId="0" applyFont="1" applyFill="1" applyAlignment="1">
      <alignment/>
    </xf>
    <xf numFmtId="0" fontId="23" fillId="19" borderId="0" xfId="0" applyFont="1" applyFill="1" applyAlignment="1">
      <alignment/>
    </xf>
    <xf numFmtId="10" fontId="3" fillId="0" borderId="0" xfId="48" applyNumberFormat="1" applyFont="1" applyProtection="1">
      <alignment/>
      <protection/>
    </xf>
    <xf numFmtId="10" fontId="22" fillId="0" borderId="23" xfId="48" applyNumberFormat="1" applyFont="1" applyBorder="1" applyAlignment="1" applyProtection="1">
      <alignment horizontal="center" vertical="center"/>
      <protection/>
    </xf>
    <xf numFmtId="10" fontId="3" fillId="0" borderId="0" xfId="48" applyNumberFormat="1" applyFont="1" applyBorder="1" applyProtection="1">
      <alignment/>
      <protection/>
    </xf>
    <xf numFmtId="49" fontId="22" fillId="34" borderId="70" xfId="48" applyNumberFormat="1" applyFont="1" applyFill="1" applyBorder="1" applyAlignment="1" applyProtection="1">
      <alignment horizontal="center"/>
      <protection/>
    </xf>
    <xf numFmtId="10" fontId="58" fillId="36" borderId="71" xfId="48" applyNumberFormat="1" applyFont="1" applyFill="1" applyBorder="1" applyAlignment="1" applyProtection="1">
      <alignment vertical="center"/>
      <protection/>
    </xf>
    <xf numFmtId="0" fontId="3" fillId="0" borderId="0" xfId="48" applyNumberFormat="1" applyFont="1" applyBorder="1" applyProtection="1">
      <alignment/>
      <protection/>
    </xf>
    <xf numFmtId="0" fontId="3" fillId="0" borderId="0" xfId="48" applyNumberFormat="1" applyFont="1" applyProtection="1">
      <alignment/>
      <protection/>
    </xf>
    <xf numFmtId="10" fontId="22" fillId="33" borderId="71" xfId="48" applyNumberFormat="1" applyFont="1" applyFill="1" applyBorder="1" applyAlignment="1" applyProtection="1">
      <alignment horizontal="right" indent="1"/>
      <protection/>
    </xf>
    <xf numFmtId="10" fontId="4" fillId="0" borderId="72" xfId="48" applyNumberFormat="1" applyFont="1" applyFill="1" applyBorder="1" applyAlignment="1" applyProtection="1">
      <alignment horizontal="right" indent="1"/>
      <protection/>
    </xf>
    <xf numFmtId="10" fontId="4" fillId="0" borderId="73" xfId="48" applyNumberFormat="1" applyFont="1" applyFill="1" applyBorder="1" applyAlignment="1" applyProtection="1">
      <alignment horizontal="right" indent="1"/>
      <protection/>
    </xf>
    <xf numFmtId="164" fontId="22" fillId="35" borderId="74" xfId="48" applyNumberFormat="1" applyFont="1" applyFill="1" applyBorder="1" applyAlignment="1" applyProtection="1">
      <alignment horizontal="right" indent="1"/>
      <protection/>
    </xf>
    <xf numFmtId="49" fontId="22" fillId="34" borderId="71" xfId="48" applyNumberFormat="1" applyFont="1" applyFill="1" applyBorder="1" applyAlignment="1" applyProtection="1">
      <alignment horizontal="center"/>
      <protection/>
    </xf>
    <xf numFmtId="10" fontId="4" fillId="39" borderId="75" xfId="48" applyNumberFormat="1" applyFont="1" applyFill="1" applyBorder="1" applyAlignment="1" applyProtection="1">
      <alignment horizontal="right" indent="1"/>
      <protection locked="0"/>
    </xf>
    <xf numFmtId="10" fontId="4" fillId="39" borderId="76" xfId="48" applyNumberFormat="1" applyFont="1" applyFill="1" applyBorder="1" applyAlignment="1" applyProtection="1">
      <alignment horizontal="right" indent="1"/>
      <protection locked="0"/>
    </xf>
    <xf numFmtId="10" fontId="4" fillId="0" borderId="77" xfId="48" applyNumberFormat="1" applyFont="1" applyFill="1" applyBorder="1" applyAlignment="1" applyProtection="1">
      <alignment horizontal="right" indent="1"/>
      <protection/>
    </xf>
    <xf numFmtId="164" fontId="4" fillId="0" borderId="67" xfId="48" applyNumberFormat="1" applyFont="1" applyFill="1" applyBorder="1" applyAlignment="1" applyProtection="1">
      <alignment horizontal="right" indent="1"/>
      <protection locked="0"/>
    </xf>
    <xf numFmtId="164" fontId="4" fillId="41" borderId="67" xfId="48" applyNumberFormat="1" applyFont="1" applyFill="1" applyBorder="1" applyAlignment="1" applyProtection="1">
      <alignment horizontal="right" indent="1"/>
      <protection locked="0"/>
    </xf>
    <xf numFmtId="164" fontId="4" fillId="0" borderId="65" xfId="48" applyNumberFormat="1" applyFont="1" applyFill="1" applyBorder="1" applyAlignment="1" applyProtection="1">
      <alignment horizontal="right" indent="1"/>
      <protection locked="0"/>
    </xf>
    <xf numFmtId="0" fontId="4" fillId="0" borderId="0" xfId="48" applyFont="1" applyProtection="1">
      <alignment/>
      <protection/>
    </xf>
    <xf numFmtId="0" fontId="4" fillId="37" borderId="10" xfId="0" applyFont="1" applyFill="1" applyBorder="1" applyAlignment="1" applyProtection="1">
      <alignment horizontal="left" indent="1"/>
      <protection/>
    </xf>
    <xf numFmtId="14" fontId="3" fillId="0" borderId="0" xfId="0" applyNumberFormat="1" applyFont="1" applyFill="1" applyAlignment="1">
      <alignment horizontal="left"/>
    </xf>
    <xf numFmtId="0" fontId="3" fillId="0" borderId="50" xfId="48" applyFont="1" applyBorder="1" applyProtection="1">
      <alignment/>
      <protection locked="0"/>
    </xf>
    <xf numFmtId="0" fontId="3" fillId="0" borderId="60" xfId="48" applyFont="1" applyBorder="1" applyProtection="1">
      <alignment/>
      <protection locked="0"/>
    </xf>
    <xf numFmtId="164" fontId="4" fillId="0" borderId="47" xfId="48" applyNumberFormat="1" applyFont="1" applyFill="1" applyBorder="1" applyAlignment="1" applyProtection="1">
      <alignment horizontal="right" indent="1"/>
      <protection locked="0"/>
    </xf>
    <xf numFmtId="164" fontId="4" fillId="0" borderId="10" xfId="48" applyNumberFormat="1" applyFont="1" applyFill="1" applyBorder="1" applyAlignment="1" applyProtection="1">
      <alignment horizontal="right" indent="1"/>
      <protection locked="0"/>
    </xf>
    <xf numFmtId="164" fontId="4" fillId="41" borderId="10" xfId="48" applyNumberFormat="1" applyFont="1" applyFill="1" applyBorder="1" applyAlignment="1" applyProtection="1">
      <alignment horizontal="right" indent="1"/>
      <protection/>
    </xf>
    <xf numFmtId="164" fontId="4" fillId="0" borderId="36" xfId="48" applyNumberFormat="1" applyFont="1" applyFill="1" applyBorder="1" applyAlignment="1" applyProtection="1">
      <alignment horizontal="right" indent="1"/>
      <protection locked="0"/>
    </xf>
    <xf numFmtId="164" fontId="4" fillId="41" borderId="42" xfId="48" applyNumberFormat="1" applyFont="1" applyFill="1" applyBorder="1" applyAlignment="1" applyProtection="1">
      <alignment horizontal="right" indent="1"/>
      <protection/>
    </xf>
    <xf numFmtId="164" fontId="4" fillId="41" borderId="43" xfId="48" applyNumberFormat="1" applyFont="1" applyFill="1" applyBorder="1" applyAlignment="1" applyProtection="1">
      <alignment horizontal="right" indent="1"/>
      <protection/>
    </xf>
    <xf numFmtId="164" fontId="4" fillId="41" borderId="78" xfId="48" applyNumberFormat="1" applyFont="1" applyFill="1" applyBorder="1" applyAlignment="1" applyProtection="1">
      <alignment horizontal="right" indent="1"/>
      <protection/>
    </xf>
    <xf numFmtId="164" fontId="3" fillId="0" borderId="14" xfId="48" applyNumberFormat="1" applyFont="1" applyBorder="1" applyAlignment="1" applyProtection="1">
      <alignment horizontal="right" indent="1"/>
      <protection locked="0"/>
    </xf>
    <xf numFmtId="164" fontId="4" fillId="41" borderId="14" xfId="48" applyNumberFormat="1" applyFont="1" applyFill="1" applyBorder="1" applyAlignment="1" applyProtection="1">
      <alignment horizontal="right" indent="1"/>
      <protection/>
    </xf>
    <xf numFmtId="164" fontId="3" fillId="0" borderId="79" xfId="48" applyNumberFormat="1" applyFont="1" applyFill="1" applyBorder="1" applyAlignment="1" applyProtection="1">
      <alignment horizontal="right" indent="1"/>
      <protection locked="0"/>
    </xf>
    <xf numFmtId="164" fontId="4" fillId="0" borderId="78" xfId="48" applyNumberFormat="1" applyFont="1" applyFill="1" applyBorder="1" applyAlignment="1" applyProtection="1">
      <alignment horizontal="right" indent="1"/>
      <protection locked="0"/>
    </xf>
    <xf numFmtId="164" fontId="4" fillId="0" borderId="80" xfId="48" applyNumberFormat="1" applyFont="1" applyFill="1" applyBorder="1" applyAlignment="1" applyProtection="1">
      <alignment horizontal="right" indent="1"/>
      <protection locked="0"/>
    </xf>
    <xf numFmtId="10" fontId="4" fillId="0" borderId="81" xfId="48" applyNumberFormat="1" applyFont="1" applyFill="1" applyBorder="1" applyAlignment="1" applyProtection="1">
      <alignment horizontal="right" indent="1"/>
      <protection/>
    </xf>
    <xf numFmtId="10" fontId="4" fillId="0" borderId="82" xfId="48" applyNumberFormat="1" applyFont="1" applyFill="1" applyBorder="1" applyAlignment="1" applyProtection="1">
      <alignment horizontal="right" indent="1"/>
      <protection/>
    </xf>
    <xf numFmtId="10" fontId="4" fillId="0" borderId="83" xfId="48" applyNumberFormat="1" applyFont="1" applyFill="1" applyBorder="1" applyAlignment="1" applyProtection="1">
      <alignment horizontal="right" indent="1"/>
      <protection/>
    </xf>
    <xf numFmtId="10" fontId="4" fillId="0" borderId="84" xfId="48" applyNumberFormat="1" applyFont="1" applyFill="1" applyBorder="1" applyAlignment="1" applyProtection="1">
      <alignment horizontal="right" indent="1"/>
      <protection/>
    </xf>
    <xf numFmtId="10" fontId="4" fillId="41" borderId="84" xfId="48" applyNumberFormat="1" applyFont="1" applyFill="1" applyBorder="1" applyAlignment="1" applyProtection="1">
      <alignment horizontal="right" indent="1"/>
      <protection/>
    </xf>
    <xf numFmtId="10" fontId="22" fillId="33" borderId="62" xfId="48" applyNumberFormat="1" applyFont="1" applyFill="1" applyBorder="1" applyAlignment="1" applyProtection="1">
      <alignment horizontal="right" indent="1"/>
      <protection/>
    </xf>
    <xf numFmtId="10" fontId="4" fillId="41" borderId="83" xfId="48" applyNumberFormat="1" applyFont="1" applyFill="1" applyBorder="1" applyAlignment="1" applyProtection="1">
      <alignment horizontal="right" indent="1"/>
      <protection/>
    </xf>
    <xf numFmtId="10" fontId="4" fillId="0" borderId="85" xfId="48" applyNumberFormat="1" applyFont="1" applyFill="1" applyBorder="1" applyAlignment="1" applyProtection="1">
      <alignment horizontal="right" indent="1"/>
      <protection/>
    </xf>
    <xf numFmtId="10" fontId="22" fillId="35" borderId="0" xfId="48" applyNumberFormat="1" applyFont="1" applyFill="1" applyBorder="1" applyAlignment="1" applyProtection="1">
      <alignment horizontal="right" indent="1"/>
      <protection/>
    </xf>
    <xf numFmtId="10" fontId="4" fillId="39" borderId="81" xfId="48" applyNumberFormat="1" applyFont="1" applyFill="1" applyBorder="1" applyAlignment="1" applyProtection="1">
      <alignment horizontal="right" indent="1"/>
      <protection locked="0"/>
    </xf>
    <xf numFmtId="10" fontId="4" fillId="39" borderId="82" xfId="48" applyNumberFormat="1" applyFont="1" applyFill="1" applyBorder="1" applyAlignment="1" applyProtection="1">
      <alignment horizontal="right" indent="1"/>
      <protection locked="0"/>
    </xf>
    <xf numFmtId="164" fontId="4" fillId="39" borderId="78" xfId="48" applyNumberFormat="1" applyFont="1" applyFill="1" applyBorder="1" applyAlignment="1" applyProtection="1">
      <alignment horizontal="right" indent="1"/>
      <protection/>
    </xf>
    <xf numFmtId="164" fontId="4" fillId="39" borderId="80" xfId="48" applyNumberFormat="1" applyFont="1" applyFill="1" applyBorder="1" applyAlignment="1" applyProtection="1">
      <alignment horizontal="right" indent="1"/>
      <protection/>
    </xf>
    <xf numFmtId="164" fontId="4" fillId="0" borderId="64" xfId="48" applyNumberFormat="1" applyFont="1" applyFill="1" applyBorder="1" applyAlignment="1" applyProtection="1">
      <alignment horizontal="right" indent="1"/>
      <protection locked="0"/>
    </xf>
    <xf numFmtId="164" fontId="22" fillId="35" borderId="86" xfId="48" applyNumberFormat="1" applyFont="1" applyFill="1" applyBorder="1" applyAlignment="1" applyProtection="1">
      <alignment horizontal="right" indent="1"/>
      <protection/>
    </xf>
    <xf numFmtId="165" fontId="4" fillId="39" borderId="42" xfId="48" applyNumberFormat="1" applyFont="1" applyFill="1" applyBorder="1" applyAlignment="1" applyProtection="1">
      <alignment horizontal="right" indent="1"/>
      <protection locked="0"/>
    </xf>
    <xf numFmtId="165" fontId="4" fillId="39" borderId="78" xfId="48" applyNumberFormat="1" applyFont="1" applyFill="1" applyBorder="1" applyAlignment="1" applyProtection="1">
      <alignment horizontal="right" indent="1"/>
      <protection locked="0"/>
    </xf>
    <xf numFmtId="165" fontId="4" fillId="39" borderId="50" xfId="48" applyNumberFormat="1" applyFont="1" applyFill="1" applyBorder="1" applyAlignment="1" applyProtection="1">
      <alignment horizontal="right" indent="1"/>
      <protection locked="0"/>
    </xf>
    <xf numFmtId="165" fontId="4" fillId="39" borderId="80" xfId="48" applyNumberFormat="1" applyFont="1" applyFill="1" applyBorder="1" applyAlignment="1" applyProtection="1">
      <alignment horizontal="right" indent="1"/>
      <protection locked="0"/>
    </xf>
    <xf numFmtId="164" fontId="3" fillId="0" borderId="67" xfId="48" applyNumberFormat="1" applyFont="1" applyFill="1" applyBorder="1" applyAlignment="1" applyProtection="1">
      <alignment horizontal="right" indent="1"/>
      <protection locked="0"/>
    </xf>
    <xf numFmtId="10" fontId="3" fillId="0" borderId="84" xfId="48" applyNumberFormat="1" applyFont="1" applyFill="1" applyBorder="1" applyAlignment="1" applyProtection="1">
      <alignment horizontal="right" indent="1"/>
      <protection/>
    </xf>
    <xf numFmtId="10" fontId="3" fillId="0" borderId="73" xfId="48" applyNumberFormat="1" applyFont="1" applyFill="1" applyBorder="1" applyAlignment="1" applyProtection="1">
      <alignment horizontal="right" indent="1"/>
      <protection/>
    </xf>
    <xf numFmtId="0" fontId="3" fillId="0" borderId="0" xfId="48" applyFont="1" applyFill="1" applyAlignment="1">
      <alignment horizontal="left" indent="3"/>
      <protection/>
    </xf>
    <xf numFmtId="0" fontId="3" fillId="0" borderId="10" xfId="48" applyFont="1" applyFill="1" applyBorder="1" applyAlignment="1" applyProtection="1">
      <alignment horizontal="left" indent="4"/>
      <protection/>
    </xf>
    <xf numFmtId="164" fontId="3" fillId="0" borderId="67" xfId="48" applyNumberFormat="1" applyFont="1" applyFill="1" applyBorder="1" applyAlignment="1" applyProtection="1">
      <alignment horizontal="left" indent="4"/>
      <protection locked="0"/>
    </xf>
    <xf numFmtId="164" fontId="3" fillId="0" borderId="11" xfId="48" applyNumberFormat="1" applyFont="1" applyFill="1" applyBorder="1" applyAlignment="1" applyProtection="1">
      <alignment horizontal="left" indent="4"/>
      <protection locked="0"/>
    </xf>
    <xf numFmtId="164" fontId="3" fillId="0" borderId="12" xfId="48" applyNumberFormat="1" applyFont="1" applyFill="1" applyBorder="1" applyAlignment="1" applyProtection="1">
      <alignment horizontal="left" indent="4"/>
      <protection locked="0"/>
    </xf>
    <xf numFmtId="164" fontId="3" fillId="0" borderId="13" xfId="48" applyNumberFormat="1" applyFont="1" applyFill="1" applyBorder="1" applyAlignment="1" applyProtection="1">
      <alignment horizontal="left" indent="4"/>
      <protection locked="0"/>
    </xf>
    <xf numFmtId="0" fontId="3" fillId="0" borderId="10" xfId="0" applyFont="1" applyBorder="1" applyAlignment="1">
      <alignment horizontal="left" indent="4"/>
    </xf>
    <xf numFmtId="164" fontId="4" fillId="41" borderId="47" xfId="48" applyNumberFormat="1" applyFont="1" applyFill="1" applyBorder="1" applyAlignment="1" applyProtection="1">
      <alignment horizontal="right" indent="1"/>
      <protection/>
    </xf>
    <xf numFmtId="4" fontId="3" fillId="37" borderId="0" xfId="0" applyNumberFormat="1" applyFont="1" applyFill="1" applyAlignment="1">
      <alignment/>
    </xf>
    <xf numFmtId="4" fontId="4" fillId="37" borderId="15" xfId="0" applyNumberFormat="1" applyFont="1" applyFill="1" applyBorder="1" applyAlignment="1">
      <alignment horizontal="center" vertical="center"/>
    </xf>
    <xf numFmtId="4" fontId="4" fillId="37" borderId="0" xfId="0" applyNumberFormat="1" applyFont="1" applyFill="1" applyAlignment="1">
      <alignment/>
    </xf>
    <xf numFmtId="4" fontId="4" fillId="37" borderId="0" xfId="0" applyNumberFormat="1" applyFont="1" applyFill="1" applyBorder="1" applyAlignment="1">
      <alignment horizontal="center" vertical="center" wrapText="1"/>
    </xf>
    <xf numFmtId="4" fontId="4" fillId="37" borderId="0" xfId="0" applyNumberFormat="1" applyFont="1" applyFill="1" applyBorder="1" applyAlignment="1">
      <alignment horizontal="center" vertical="center"/>
    </xf>
    <xf numFmtId="4" fontId="4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3" fillId="37" borderId="0" xfId="0" applyFont="1" applyFill="1" applyAlignment="1">
      <alignment horizontal="center"/>
    </xf>
    <xf numFmtId="14" fontId="57" fillId="0" borderId="45" xfId="0" applyNumberFormat="1" applyFont="1" applyBorder="1" applyAlignment="1" applyProtection="1">
      <alignment/>
      <protection locked="0"/>
    </xf>
    <xf numFmtId="14" fontId="57" fillId="0" borderId="67" xfId="0" applyNumberFormat="1" applyFont="1" applyBorder="1" applyAlignment="1" applyProtection="1">
      <alignment/>
      <protection locked="0"/>
    </xf>
    <xf numFmtId="49" fontId="3" fillId="0" borderId="45" xfId="0" applyNumberFormat="1" applyFont="1" applyBorder="1" applyAlignment="1" applyProtection="1">
      <alignment horizontal="right"/>
      <protection locked="0"/>
    </xf>
    <xf numFmtId="0" fontId="3" fillId="0" borderId="45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67" xfId="0" applyNumberFormat="1" applyFont="1" applyBorder="1" applyAlignment="1" applyProtection="1">
      <alignment/>
      <protection locked="0"/>
    </xf>
    <xf numFmtId="4" fontId="3" fillId="0" borderId="67" xfId="0" applyNumberFormat="1" applyFont="1" applyBorder="1" applyAlignment="1" applyProtection="1">
      <alignment vertical="center" wrapText="1"/>
      <protection locked="0"/>
    </xf>
    <xf numFmtId="0" fontId="57" fillId="0" borderId="45" xfId="0" applyFont="1" applyBorder="1" applyAlignment="1" applyProtection="1">
      <alignment horizontal="center"/>
      <protection locked="0"/>
    </xf>
    <xf numFmtId="0" fontId="57" fillId="0" borderId="67" xfId="0" applyFont="1" applyBorder="1" applyAlignment="1" applyProtection="1">
      <alignment horizontal="center"/>
      <protection locked="0"/>
    </xf>
    <xf numFmtId="0" fontId="4" fillId="10" borderId="67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left" indent="4"/>
    </xf>
    <xf numFmtId="4" fontId="4" fillId="33" borderId="15" xfId="0" applyNumberFormat="1" applyFont="1" applyFill="1" applyBorder="1" applyAlignment="1">
      <alignment/>
    </xf>
    <xf numFmtId="4" fontId="4" fillId="39" borderId="15" xfId="0" applyNumberFormat="1" applyFont="1" applyFill="1" applyBorder="1" applyAlignment="1">
      <alignment horizontal="center"/>
    </xf>
    <xf numFmtId="4" fontId="4" fillId="39" borderId="15" xfId="0" applyNumberFormat="1" applyFont="1" applyFill="1" applyBorder="1" applyAlignment="1">
      <alignment/>
    </xf>
    <xf numFmtId="4" fontId="4" fillId="37" borderId="23" xfId="0" applyNumberFormat="1" applyFont="1" applyFill="1" applyBorder="1" applyAlignment="1">
      <alignment/>
    </xf>
    <xf numFmtId="4" fontId="4" fillId="37" borderId="23" xfId="0" applyNumberFormat="1" applyFont="1" applyFill="1" applyBorder="1" applyAlignment="1">
      <alignment horizontal="center"/>
    </xf>
    <xf numFmtId="4" fontId="4" fillId="37" borderId="23" xfId="0" applyNumberFormat="1" applyFont="1" applyFill="1" applyBorder="1" applyAlignment="1">
      <alignment/>
    </xf>
    <xf numFmtId="0" fontId="57" fillId="0" borderId="66" xfId="0" applyFont="1" applyBorder="1" applyAlignment="1" applyProtection="1">
      <alignment horizontal="center"/>
      <protection locked="0"/>
    </xf>
    <xf numFmtId="14" fontId="57" fillId="0" borderId="66" xfId="0" applyNumberFormat="1" applyFont="1" applyBorder="1" applyAlignment="1" applyProtection="1">
      <alignment/>
      <protection locked="0"/>
    </xf>
    <xf numFmtId="0" fontId="3" fillId="0" borderId="66" xfId="0" applyFont="1" applyBorder="1" applyAlignment="1" applyProtection="1">
      <alignment/>
      <protection locked="0"/>
    </xf>
    <xf numFmtId="4" fontId="3" fillId="0" borderId="66" xfId="0" applyNumberFormat="1" applyFont="1" applyBorder="1" applyAlignment="1" applyProtection="1">
      <alignment/>
      <protection locked="0"/>
    </xf>
    <xf numFmtId="1" fontId="4" fillId="37" borderId="65" xfId="0" applyNumberFormat="1" applyFont="1" applyFill="1" applyBorder="1" applyAlignment="1">
      <alignment horizontal="center" vertical="center"/>
    </xf>
    <xf numFmtId="4" fontId="4" fillId="37" borderId="87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 applyProtection="1">
      <alignment/>
      <protection locked="0"/>
    </xf>
    <xf numFmtId="0" fontId="59" fillId="0" borderId="45" xfId="0" applyFont="1" applyBorder="1" applyAlignment="1" applyProtection="1">
      <alignment/>
      <protection locked="0"/>
    </xf>
    <xf numFmtId="0" fontId="3" fillId="0" borderId="67" xfId="0" applyNumberFormat="1" applyFont="1" applyFill="1" applyBorder="1" applyAlignment="1" applyProtection="1">
      <alignment/>
      <protection locked="0"/>
    </xf>
    <xf numFmtId="0" fontId="59" fillId="0" borderId="67" xfId="0" applyFont="1" applyBorder="1" applyAlignment="1" applyProtection="1">
      <alignment/>
      <protection locked="0"/>
    </xf>
    <xf numFmtId="0" fontId="3" fillId="0" borderId="67" xfId="0" applyFont="1" applyBorder="1" applyAlignment="1" applyProtection="1">
      <alignment horizontal="center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0" fontId="59" fillId="0" borderId="66" xfId="0" applyFont="1" applyBorder="1" applyAlignment="1" applyProtection="1">
      <alignment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37" borderId="0" xfId="0" applyFont="1" applyFill="1" applyAlignment="1" applyProtection="1">
      <alignment/>
      <protection/>
    </xf>
    <xf numFmtId="4" fontId="3" fillId="37" borderId="0" xfId="0" applyNumberFormat="1" applyFont="1" applyFill="1" applyAlignment="1" applyProtection="1">
      <alignment/>
      <protection/>
    </xf>
    <xf numFmtId="4" fontId="3" fillId="37" borderId="0" xfId="0" applyNumberFormat="1" applyFont="1" applyFill="1" applyAlignment="1" applyProtection="1">
      <alignment horizontal="left" indent="2"/>
      <protection/>
    </xf>
    <xf numFmtId="0" fontId="3" fillId="37" borderId="0" xfId="0" applyFont="1" applyFill="1" applyAlignment="1" applyProtection="1">
      <alignment horizontal="left" indent="2"/>
      <protection/>
    </xf>
    <xf numFmtId="4" fontId="30" fillId="37" borderId="0" xfId="0" applyNumberFormat="1" applyFont="1" applyFill="1" applyAlignment="1" applyProtection="1">
      <alignment horizontal="left" indent="2"/>
      <protection/>
    </xf>
    <xf numFmtId="0" fontId="4" fillId="37" borderId="12" xfId="0" applyFont="1" applyFill="1" applyBorder="1" applyAlignment="1" applyProtection="1">
      <alignment horizontal="center"/>
      <protection/>
    </xf>
    <xf numFmtId="4" fontId="4" fillId="37" borderId="12" xfId="0" applyNumberFormat="1" applyFont="1" applyFill="1" applyBorder="1" applyAlignment="1" applyProtection="1">
      <alignment/>
      <protection/>
    </xf>
    <xf numFmtId="0" fontId="3" fillId="37" borderId="0" xfId="0" applyFont="1" applyFill="1" applyAlignment="1" applyProtection="1">
      <alignment horizontal="left" indent="4"/>
      <protection/>
    </xf>
    <xf numFmtId="14" fontId="3" fillId="37" borderId="0" xfId="0" applyNumberFormat="1" applyFont="1" applyFill="1" applyAlignment="1" applyProtection="1">
      <alignment/>
      <protection/>
    </xf>
    <xf numFmtId="4" fontId="3" fillId="37" borderId="0" xfId="0" applyNumberFormat="1" applyFont="1" applyFill="1" applyAlignment="1" applyProtection="1">
      <alignment horizontal="left" indent="4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4" fontId="4" fillId="37" borderId="0" xfId="0" applyNumberFormat="1" applyFont="1" applyFill="1" applyBorder="1" applyAlignment="1" applyProtection="1">
      <alignment/>
      <protection/>
    </xf>
    <xf numFmtId="4" fontId="4" fillId="35" borderId="15" xfId="0" applyNumberFormat="1" applyFont="1" applyFill="1" applyBorder="1" applyAlignment="1">
      <alignment/>
    </xf>
    <xf numFmtId="164" fontId="4" fillId="0" borderId="11" xfId="48" applyNumberFormat="1" applyFont="1" applyFill="1" applyBorder="1" applyAlignment="1" applyProtection="1">
      <alignment horizontal="right" indent="1"/>
      <protection/>
    </xf>
    <xf numFmtId="164" fontId="4" fillId="0" borderId="12" xfId="48" applyNumberFormat="1" applyFont="1" applyFill="1" applyBorder="1" applyAlignment="1" applyProtection="1">
      <alignment horizontal="right" indent="1"/>
      <protection/>
    </xf>
    <xf numFmtId="164" fontId="4" fillId="0" borderId="13" xfId="48" applyNumberFormat="1" applyFont="1" applyFill="1" applyBorder="1" applyAlignment="1" applyProtection="1">
      <alignment horizontal="right" indent="1"/>
      <protection/>
    </xf>
    <xf numFmtId="164" fontId="4" fillId="0" borderId="14" xfId="48" applyNumberFormat="1" applyFont="1" applyFill="1" applyBorder="1" applyAlignment="1" applyProtection="1">
      <alignment horizontal="right" indent="1"/>
      <protection/>
    </xf>
    <xf numFmtId="0" fontId="36" fillId="0" borderId="10" xfId="0" applyFont="1" applyFill="1" applyBorder="1" applyAlignment="1" applyProtection="1">
      <alignment horizontal="left" vertical="center" indent="3"/>
      <protection/>
    </xf>
    <xf numFmtId="0" fontId="36" fillId="0" borderId="28" xfId="0" applyFont="1" applyFill="1" applyBorder="1" applyAlignment="1" applyProtection="1">
      <alignment horizontal="left" vertical="center" indent="3"/>
      <protection/>
    </xf>
    <xf numFmtId="0" fontId="4" fillId="42" borderId="28" xfId="48" applyFont="1" applyFill="1" applyBorder="1" applyAlignment="1" applyProtection="1">
      <alignment horizontal="left" indent="1"/>
      <protection/>
    </xf>
    <xf numFmtId="10" fontId="22" fillId="33" borderId="15" xfId="48" applyNumberFormat="1" applyFont="1" applyFill="1" applyBorder="1" applyAlignment="1" applyProtection="1">
      <alignment horizontal="right" indent="1"/>
      <protection/>
    </xf>
    <xf numFmtId="10" fontId="22" fillId="35" borderId="72" xfId="48" applyNumberFormat="1" applyFont="1" applyFill="1" applyBorder="1" applyAlignment="1" applyProtection="1">
      <alignment horizontal="right" indent="1"/>
      <protection/>
    </xf>
    <xf numFmtId="10" fontId="4" fillId="0" borderId="88" xfId="48" applyNumberFormat="1" applyFont="1" applyFill="1" applyBorder="1" applyAlignment="1" applyProtection="1">
      <alignment horizontal="right" indent="1"/>
      <protection/>
    </xf>
    <xf numFmtId="10" fontId="4" fillId="41" borderId="72" xfId="48" applyNumberFormat="1" applyFont="1" applyFill="1" applyBorder="1" applyAlignment="1" applyProtection="1">
      <alignment horizontal="right" indent="1"/>
      <protection/>
    </xf>
    <xf numFmtId="10" fontId="4" fillId="41" borderId="73" xfId="48" applyNumberFormat="1" applyFont="1" applyFill="1" applyBorder="1" applyAlignment="1" applyProtection="1">
      <alignment horizontal="right" indent="1"/>
      <protection/>
    </xf>
    <xf numFmtId="10" fontId="4" fillId="0" borderId="45" xfId="48" applyNumberFormat="1" applyFont="1" applyFill="1" applyBorder="1" applyAlignment="1" applyProtection="1">
      <alignment horizontal="right" indent="1"/>
      <protection/>
    </xf>
    <xf numFmtId="10" fontId="4" fillId="0" borderId="65" xfId="48" applyNumberFormat="1" applyFont="1" applyFill="1" applyBorder="1" applyAlignment="1" applyProtection="1">
      <alignment horizontal="right" indent="1"/>
      <protection/>
    </xf>
    <xf numFmtId="4" fontId="31" fillId="39" borderId="15" xfId="0" applyNumberFormat="1" applyFont="1" applyFill="1" applyBorder="1" applyAlignment="1">
      <alignment horizontal="center"/>
    </xf>
    <xf numFmtId="164" fontId="4" fillId="39" borderId="11" xfId="48" applyNumberFormat="1" applyFont="1" applyFill="1" applyBorder="1" applyAlignment="1" applyProtection="1">
      <alignment horizontal="right" indent="1"/>
      <protection/>
    </xf>
    <xf numFmtId="164" fontId="4" fillId="39" borderId="12" xfId="48" applyNumberFormat="1" applyFont="1" applyFill="1" applyBorder="1" applyAlignment="1" applyProtection="1">
      <alignment horizontal="right" indent="1"/>
      <protection/>
    </xf>
    <xf numFmtId="164" fontId="4" fillId="43" borderId="14" xfId="48" applyNumberFormat="1" applyFont="1" applyFill="1" applyBorder="1" applyAlignment="1" applyProtection="1">
      <alignment horizontal="right" indent="1"/>
      <protection locked="0"/>
    </xf>
    <xf numFmtId="10" fontId="4" fillId="0" borderId="75" xfId="48" applyNumberFormat="1" applyFont="1" applyFill="1" applyBorder="1" applyAlignment="1" applyProtection="1">
      <alignment horizontal="right" indent="1"/>
      <protection/>
    </xf>
    <xf numFmtId="164" fontId="4" fillId="43" borderId="39" xfId="48" applyNumberFormat="1" applyFont="1" applyFill="1" applyBorder="1" applyAlignment="1" applyProtection="1">
      <alignment horizontal="right" indent="1"/>
      <protection/>
    </xf>
    <xf numFmtId="164" fontId="4" fillId="39" borderId="58" xfId="48" applyNumberFormat="1" applyFont="1" applyFill="1" applyBorder="1" applyAlignment="1" applyProtection="1">
      <alignment horizontal="right" indent="1"/>
      <protection/>
    </xf>
    <xf numFmtId="10" fontId="4" fillId="0" borderId="76" xfId="48" applyNumberFormat="1" applyFont="1" applyFill="1" applyBorder="1" applyAlignment="1" applyProtection="1">
      <alignment horizontal="right" indent="1"/>
      <protection/>
    </xf>
    <xf numFmtId="0" fontId="4" fillId="37" borderId="45" xfId="0" applyFont="1" applyFill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0" fontId="3" fillId="37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 horizontal="center"/>
      <protection locked="0"/>
    </xf>
    <xf numFmtId="4" fontId="3" fillId="37" borderId="0" xfId="0" applyNumberFormat="1" applyFont="1" applyFill="1" applyAlignment="1" applyProtection="1">
      <alignment/>
      <protection locked="0"/>
    </xf>
    <xf numFmtId="4" fontId="3" fillId="0" borderId="12" xfId="0" applyNumberFormat="1" applyFont="1" applyFill="1" applyBorder="1" applyAlignment="1">
      <alignment/>
    </xf>
    <xf numFmtId="166" fontId="23" fillId="0" borderId="0" xfId="0" applyNumberFormat="1" applyFont="1" applyFill="1" applyAlignment="1" applyProtection="1">
      <alignment horizontal="left" inden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33" fillId="19" borderId="0" xfId="0" applyFont="1" applyFill="1" applyAlignment="1">
      <alignment horizontal="center"/>
    </xf>
    <xf numFmtId="0" fontId="23" fillId="0" borderId="0" xfId="0" applyFont="1" applyFill="1" applyAlignment="1" applyProtection="1">
      <alignment horizontal="left" indent="1"/>
      <protection locked="0"/>
    </xf>
    <xf numFmtId="14" fontId="23" fillId="0" borderId="0" xfId="0" applyNumberFormat="1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 indent="1"/>
      <protection locked="0"/>
    </xf>
    <xf numFmtId="0" fontId="58" fillId="36" borderId="22" xfId="48" applyFont="1" applyFill="1" applyBorder="1" applyAlignment="1" applyProtection="1">
      <alignment horizontal="left" vertical="center" indent="1"/>
      <protection/>
    </xf>
    <xf numFmtId="0" fontId="58" fillId="36" borderId="62" xfId="48" applyFont="1" applyFill="1" applyBorder="1" applyAlignment="1" applyProtection="1">
      <alignment horizontal="left" vertical="center" indent="1"/>
      <protection/>
    </xf>
    <xf numFmtId="164" fontId="58" fillId="36" borderId="62" xfId="48" applyNumberFormat="1" applyFont="1" applyFill="1" applyBorder="1" applyAlignment="1" applyProtection="1">
      <alignment horizontal="left" vertical="center" indent="1"/>
      <protection/>
    </xf>
    <xf numFmtId="0" fontId="22" fillId="0" borderId="89" xfId="48" applyFont="1" applyBorder="1" applyAlignment="1" applyProtection="1">
      <alignment horizontal="center" vertical="center"/>
      <protection/>
    </xf>
    <xf numFmtId="0" fontId="22" fillId="0" borderId="62" xfId="48" applyFont="1" applyBorder="1" applyAlignment="1" applyProtection="1">
      <alignment horizontal="center" vertical="center"/>
      <protection/>
    </xf>
    <xf numFmtId="4" fontId="4" fillId="37" borderId="23" xfId="0" applyNumberFormat="1" applyFont="1" applyFill="1" applyBorder="1" applyAlignment="1">
      <alignment horizontal="center" vertical="center" wrapText="1"/>
    </xf>
    <xf numFmtId="4" fontId="4" fillId="37" borderId="31" xfId="0" applyNumberFormat="1" applyFont="1" applyFill="1" applyBorder="1" applyAlignment="1">
      <alignment horizontal="center" vertical="center" wrapText="1"/>
    </xf>
    <xf numFmtId="4" fontId="4" fillId="37" borderId="87" xfId="0" applyNumberFormat="1" applyFont="1" applyFill="1" applyBorder="1" applyAlignment="1">
      <alignment horizontal="center" vertical="center" wrapText="1"/>
    </xf>
    <xf numFmtId="4" fontId="4" fillId="37" borderId="15" xfId="0" applyNumberFormat="1" applyFont="1" applyFill="1" applyBorder="1" applyAlignment="1">
      <alignment horizontal="center"/>
    </xf>
    <xf numFmtId="4" fontId="4" fillId="37" borderId="45" xfId="0" applyNumberFormat="1" applyFont="1" applyFill="1" applyBorder="1" applyAlignment="1">
      <alignment horizontal="center" vertical="center" wrapText="1"/>
    </xf>
    <xf numFmtId="4" fontId="4" fillId="37" borderId="67" xfId="0" applyNumberFormat="1" applyFont="1" applyFill="1" applyBorder="1" applyAlignment="1">
      <alignment horizontal="center" vertical="center" wrapText="1"/>
    </xf>
    <xf numFmtId="4" fontId="4" fillId="37" borderId="65" xfId="0" applyNumberFormat="1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4" fillId="37" borderId="67" xfId="0" applyFont="1" applyFill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4" fontId="4" fillId="37" borderId="23" xfId="0" applyNumberFormat="1" applyFont="1" applyFill="1" applyBorder="1" applyAlignment="1">
      <alignment horizontal="center" vertical="center"/>
    </xf>
    <xf numFmtId="4" fontId="3" fillId="37" borderId="23" xfId="0" applyNumberFormat="1" applyFont="1" applyFill="1" applyBorder="1" applyAlignment="1">
      <alignment horizontal="center" vertical="center"/>
    </xf>
    <xf numFmtId="4" fontId="3" fillId="37" borderId="66" xfId="0" applyNumberFormat="1" applyFont="1" applyFill="1" applyBorder="1" applyAlignment="1">
      <alignment horizontal="center" vertical="center"/>
    </xf>
    <xf numFmtId="0" fontId="3" fillId="37" borderId="0" xfId="0" applyFont="1" applyFill="1" applyAlignment="1" applyProtection="1">
      <alignment horizontal="center"/>
      <protection/>
    </xf>
    <xf numFmtId="0" fontId="3" fillId="37" borderId="90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>
      <alignment horizontal="left" indent="7"/>
    </xf>
    <xf numFmtId="0" fontId="4" fillId="37" borderId="84" xfId="0" applyFont="1" applyFill="1" applyBorder="1" applyAlignment="1">
      <alignment horizontal="left" indent="7"/>
    </xf>
    <xf numFmtId="0" fontId="4" fillId="37" borderId="91" xfId="0" applyFont="1" applyFill="1" applyBorder="1" applyAlignment="1">
      <alignment horizontal="left" indent="7"/>
    </xf>
    <xf numFmtId="0" fontId="33" fillId="37" borderId="0" xfId="0" applyFont="1" applyFill="1" applyAlignment="1" applyProtection="1">
      <alignment horizontal="left" indent="2"/>
      <protection/>
    </xf>
    <xf numFmtId="0" fontId="23" fillId="37" borderId="0" xfId="0" applyFont="1" applyFill="1" applyAlignment="1" applyProtection="1">
      <alignment horizontal="left" indent="2"/>
      <protection/>
    </xf>
    <xf numFmtId="0" fontId="30" fillId="37" borderId="0" xfId="0" applyFont="1" applyFill="1" applyAlignment="1" applyProtection="1">
      <alignment horizontal="left" indent="2"/>
      <protection/>
    </xf>
    <xf numFmtId="1" fontId="30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7"/>
      <protection/>
    </xf>
    <xf numFmtId="0" fontId="4" fillId="37" borderId="90" xfId="0" applyFont="1" applyFill="1" applyBorder="1" applyAlignment="1" applyProtection="1">
      <alignment horizontal="left" indent="7"/>
      <protection/>
    </xf>
    <xf numFmtId="0" fontId="4" fillId="37" borderId="0" xfId="0" applyFont="1" applyFill="1" applyBorder="1" applyAlignment="1" applyProtection="1">
      <alignment horizontal="left" indent="7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bulka školy, návrh rozpočtu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16" sqref="D16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17" t="s">
        <v>144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20" t="s">
        <v>155</v>
      </c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106</v>
      </c>
      <c r="C10" s="161"/>
      <c r="D10" s="318" t="s">
        <v>156</v>
      </c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103</v>
      </c>
      <c r="C12" s="161"/>
      <c r="D12" s="314">
        <v>72744260</v>
      </c>
      <c r="E12" s="314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109</v>
      </c>
      <c r="C15" s="161"/>
      <c r="D15" s="319">
        <v>42611</v>
      </c>
      <c r="E15" s="315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107</v>
      </c>
      <c r="C17" s="161"/>
      <c r="D17" s="315" t="s">
        <v>157</v>
      </c>
      <c r="E17" s="316"/>
      <c r="F17" s="316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108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104</v>
      </c>
      <c r="C20" s="161"/>
      <c r="D20" s="315" t="s">
        <v>158</v>
      </c>
      <c r="E20" s="316"/>
      <c r="F20" s="316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PageLayoutView="0" workbookViewId="0" topLeftCell="E80">
      <selection activeCell="B2" sqref="B2:N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0" bestFit="1" customWidth="1"/>
    <col min="9" max="12" width="20.00390625" style="62" customWidth="1"/>
    <col min="13" max="13" width="21.8515625" style="164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4"/>
    </row>
    <row r="2" spans="2:13" s="3" customFormat="1" ht="29.25" customHeight="1" thickBot="1">
      <c r="B2" s="107" t="s">
        <v>5</v>
      </c>
      <c r="C2" s="321" t="str">
        <f>Identifikace!D8</f>
        <v>Mateřská škola Chomutov, příspěvková organizace</v>
      </c>
      <c r="D2" s="322"/>
      <c r="E2" s="322"/>
      <c r="F2" s="322"/>
      <c r="G2" s="322"/>
      <c r="H2" s="323"/>
      <c r="I2" s="322"/>
      <c r="J2" s="104" t="s">
        <v>103</v>
      </c>
      <c r="K2" s="103">
        <f>Identifikace!D12</f>
        <v>72744260</v>
      </c>
      <c r="L2" s="103"/>
      <c r="M2" s="168"/>
    </row>
    <row r="3" spans="2:13" s="18" customFormat="1" ht="27.75" customHeight="1" thickBot="1">
      <c r="B3" s="16"/>
      <c r="C3" s="17" t="s">
        <v>149</v>
      </c>
      <c r="D3" s="324" t="s">
        <v>148</v>
      </c>
      <c r="E3" s="324"/>
      <c r="F3" s="324"/>
      <c r="G3" s="324"/>
      <c r="H3" s="165" t="s">
        <v>112</v>
      </c>
      <c r="I3" s="325" t="s">
        <v>146</v>
      </c>
      <c r="J3" s="325"/>
      <c r="K3" s="325"/>
      <c r="L3" s="325"/>
      <c r="M3" s="165" t="s">
        <v>112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61</v>
      </c>
      <c r="F4" s="23" t="s">
        <v>60</v>
      </c>
      <c r="G4" s="24" t="s">
        <v>70</v>
      </c>
      <c r="H4" s="167" t="s">
        <v>113</v>
      </c>
      <c r="I4" s="21" t="s">
        <v>6</v>
      </c>
      <c r="J4" s="22" t="s">
        <v>61</v>
      </c>
      <c r="K4" s="23" t="s">
        <v>60</v>
      </c>
      <c r="L4" s="24" t="s">
        <v>249</v>
      </c>
      <c r="M4" s="175" t="s">
        <v>147</v>
      </c>
    </row>
    <row r="5" spans="2:13" s="18" customFormat="1" ht="15.75" thickBot="1">
      <c r="B5" s="25" t="s">
        <v>1</v>
      </c>
      <c r="C5" s="10">
        <f>C6+C9+C10+C11+C12+C16+C17+C18+C19+C20+C21+C25+C28+C29+C7</f>
        <v>85212</v>
      </c>
      <c r="D5" s="11">
        <f>D11+D12+D16+D17+D18+D19+D20+D21+D25+D28+D29</f>
        <v>9000</v>
      </c>
      <c r="E5" s="12">
        <f>E9+E11+E12+E16+E17+E18+E19+E20+E21+E25+E28+E29</f>
        <v>63308</v>
      </c>
      <c r="F5" s="14">
        <f>F6+F11+F12+F16+F17+F18+F19+F20+F21+F25+F28+F29+F7</f>
        <v>12562</v>
      </c>
      <c r="G5" s="15">
        <f>SUM(D5:F5)</f>
        <v>84870</v>
      </c>
      <c r="H5" s="171">
        <f>(G5-C5)/C5</f>
        <v>-0.004013519222644698</v>
      </c>
      <c r="I5" s="11">
        <f>I11+I12+I16+I17+I18+I19+I20+I21+I25+I28+I29</f>
        <v>9090</v>
      </c>
      <c r="J5" s="12">
        <f>J9+J11+J12+J16+J17+J18+J19+J20+J21+J25+J28+J29</f>
        <v>63553</v>
      </c>
      <c r="K5" s="14">
        <f>K6+K11+K12+K16+K17+K18+K19+K20+K21+K25+K28+K29</f>
        <v>12873</v>
      </c>
      <c r="L5" s="15">
        <f>SUM(I5:K5)</f>
        <v>85516</v>
      </c>
      <c r="M5" s="292">
        <f>(L5-G5)/G5</f>
        <v>0.0076116413338046425</v>
      </c>
    </row>
    <row r="6" spans="2:13" s="132" customFormat="1" ht="13.5">
      <c r="B6" s="141" t="s">
        <v>26</v>
      </c>
      <c r="C6" s="108">
        <v>12741</v>
      </c>
      <c r="D6" s="55"/>
      <c r="E6" s="56"/>
      <c r="F6" s="112">
        <v>12472</v>
      </c>
      <c r="G6" s="113">
        <f>SUM(F6)</f>
        <v>12472</v>
      </c>
      <c r="H6" s="199">
        <f>(G6-C6)/C6</f>
        <v>-0.02111294246919394</v>
      </c>
      <c r="I6" s="55"/>
      <c r="J6" s="56"/>
      <c r="K6" s="197">
        <v>12873</v>
      </c>
      <c r="L6" s="113">
        <f>SUM(K6)</f>
        <v>12873</v>
      </c>
      <c r="M6" s="303">
        <f aca="true" t="shared" si="0" ref="M6:M29">(L6-G6)/G6</f>
        <v>0.03215202052597819</v>
      </c>
    </row>
    <row r="7" spans="2:13" s="132" customFormat="1" ht="13.5">
      <c r="B7" s="33" t="s">
        <v>145</v>
      </c>
      <c r="C7" s="140">
        <v>40</v>
      </c>
      <c r="D7" s="300"/>
      <c r="E7" s="301"/>
      <c r="F7" s="122">
        <v>90</v>
      </c>
      <c r="G7" s="52">
        <f>SUM(F7)</f>
        <v>90</v>
      </c>
      <c r="H7" s="202">
        <f>(G7-C7)/C7</f>
        <v>1.25</v>
      </c>
      <c r="I7" s="300"/>
      <c r="J7" s="301"/>
      <c r="K7" s="302"/>
      <c r="L7" s="304"/>
      <c r="M7" s="173">
        <f>(L7-G7)/G7</f>
        <v>-1</v>
      </c>
    </row>
    <row r="8" spans="2:13" s="132" customFormat="1" ht="14.25" thickBot="1">
      <c r="B8" s="291" t="s">
        <v>138</v>
      </c>
      <c r="C8" s="133">
        <v>300</v>
      </c>
      <c r="D8" s="134"/>
      <c r="E8" s="305"/>
      <c r="F8" s="130">
        <v>500</v>
      </c>
      <c r="G8" s="110">
        <f>SUM(F8)</f>
        <v>500</v>
      </c>
      <c r="H8" s="200">
        <f aca="true" t="shared" si="1" ref="H8:H70">(G8-C8)/C8</f>
        <v>0.6666666666666666</v>
      </c>
      <c r="I8" s="134"/>
      <c r="J8" s="305"/>
      <c r="K8" s="198">
        <v>400</v>
      </c>
      <c r="L8" s="110">
        <f>SUM(K8)</f>
        <v>400</v>
      </c>
      <c r="M8" s="306">
        <f t="shared" si="0"/>
        <v>-0.2</v>
      </c>
    </row>
    <row r="9" spans="2:13" s="132" customFormat="1" ht="13.5">
      <c r="B9" s="142" t="s">
        <v>27</v>
      </c>
      <c r="C9" s="108">
        <v>62000</v>
      </c>
      <c r="D9" s="55"/>
      <c r="E9" s="111">
        <v>63308</v>
      </c>
      <c r="F9" s="57"/>
      <c r="G9" s="113">
        <f>SUM(E9)</f>
        <v>63308</v>
      </c>
      <c r="H9" s="199">
        <f t="shared" si="1"/>
        <v>0.021096774193548388</v>
      </c>
      <c r="I9" s="55"/>
      <c r="J9" s="111">
        <v>63553</v>
      </c>
      <c r="K9" s="210"/>
      <c r="L9" s="113">
        <f>SUM(J9)</f>
        <v>63553</v>
      </c>
      <c r="M9" s="297">
        <f t="shared" si="0"/>
        <v>0.003869969040247678</v>
      </c>
    </row>
    <row r="10" spans="2:13" s="119" customFormat="1" ht="14.25" thickBot="1">
      <c r="B10" s="31" t="s">
        <v>28</v>
      </c>
      <c r="C10" s="133">
        <v>0</v>
      </c>
      <c r="D10" s="134"/>
      <c r="E10" s="129"/>
      <c r="F10" s="135"/>
      <c r="G10" s="110">
        <f>SUM(E10)</f>
        <v>0</v>
      </c>
      <c r="H10" s="200" t="e">
        <f t="shared" si="1"/>
        <v>#DIV/0!</v>
      </c>
      <c r="I10" s="134"/>
      <c r="J10" s="129"/>
      <c r="K10" s="211"/>
      <c r="L10" s="110">
        <f>SUM(J10)</f>
        <v>0</v>
      </c>
      <c r="M10" s="298" t="e">
        <f t="shared" si="0"/>
        <v>#DIV/0!</v>
      </c>
    </row>
    <row r="11" spans="2:13" s="119" customFormat="1" ht="13.5">
      <c r="B11" s="143" t="s">
        <v>101</v>
      </c>
      <c r="C11" s="136">
        <v>0</v>
      </c>
      <c r="D11" s="137"/>
      <c r="E11" s="138"/>
      <c r="F11" s="139"/>
      <c r="G11" s="53">
        <f aca="true" t="shared" si="2" ref="G11:G66">SUM(D11:F11)</f>
        <v>0</v>
      </c>
      <c r="H11" s="201" t="e">
        <f t="shared" si="1"/>
        <v>#DIV/0!</v>
      </c>
      <c r="I11" s="137"/>
      <c r="J11" s="138"/>
      <c r="K11" s="212">
        <v>0</v>
      </c>
      <c r="L11" s="53">
        <f aca="true" t="shared" si="3" ref="L11:L30">SUM(I11:K11)</f>
        <v>0</v>
      </c>
      <c r="M11" s="172" t="e">
        <f t="shared" si="0"/>
        <v>#DIV/0!</v>
      </c>
    </row>
    <row r="12" spans="2:13" s="119" customFormat="1" ht="13.5">
      <c r="B12" s="33" t="s">
        <v>93</v>
      </c>
      <c r="C12" s="180">
        <f>SUM(C13:C15)</f>
        <v>8583</v>
      </c>
      <c r="D12" s="180">
        <f>SUM(D13:D15)</f>
        <v>7860</v>
      </c>
      <c r="E12" s="180">
        <f>SUM(E13:E15)</f>
        <v>0</v>
      </c>
      <c r="F12" s="180">
        <f>SUM(F13:F15)</f>
        <v>0</v>
      </c>
      <c r="G12" s="109">
        <f t="shared" si="2"/>
        <v>7860</v>
      </c>
      <c r="H12" s="203">
        <f t="shared" si="1"/>
        <v>-0.08423628102062217</v>
      </c>
      <c r="I12" s="180">
        <f>SUM(I13:I15)</f>
        <v>7950</v>
      </c>
      <c r="J12" s="180">
        <f>SUM(J13:J15)</f>
        <v>0</v>
      </c>
      <c r="K12" s="180">
        <f>SUM(K13:K15)</f>
        <v>0</v>
      </c>
      <c r="L12" s="109">
        <f>SUM(I12:K12)</f>
        <v>7950</v>
      </c>
      <c r="M12" s="296">
        <f t="shared" si="0"/>
        <v>0.011450381679389313</v>
      </c>
    </row>
    <row r="13" spans="2:13" s="221" customFormat="1" ht="13.5">
      <c r="B13" s="222" t="s">
        <v>31</v>
      </c>
      <c r="C13" s="223">
        <v>5577</v>
      </c>
      <c r="D13" s="224">
        <v>5160</v>
      </c>
      <c r="E13" s="225"/>
      <c r="F13" s="226"/>
      <c r="G13" s="52">
        <f t="shared" si="2"/>
        <v>5160</v>
      </c>
      <c r="H13" s="202">
        <f t="shared" si="1"/>
        <v>-0.07477138246369015</v>
      </c>
      <c r="I13" s="224">
        <v>5200</v>
      </c>
      <c r="J13" s="225"/>
      <c r="K13" s="226"/>
      <c r="L13" s="52">
        <f>SUM(I13:K13)</f>
        <v>5200</v>
      </c>
      <c r="M13" s="173">
        <f t="shared" si="0"/>
        <v>0.007751937984496124</v>
      </c>
    </row>
    <row r="14" spans="2:13" s="221" customFormat="1" ht="13.5">
      <c r="B14" s="222" t="s">
        <v>123</v>
      </c>
      <c r="C14" s="223">
        <v>3006</v>
      </c>
      <c r="D14" s="224">
        <v>2700</v>
      </c>
      <c r="E14" s="225"/>
      <c r="F14" s="226"/>
      <c r="G14" s="52">
        <f t="shared" si="2"/>
        <v>2700</v>
      </c>
      <c r="H14" s="202">
        <f t="shared" si="1"/>
        <v>-0.10179640718562874</v>
      </c>
      <c r="I14" s="224">
        <v>2750</v>
      </c>
      <c r="J14" s="225"/>
      <c r="K14" s="226"/>
      <c r="L14" s="52">
        <f>SUM(I14:K14)</f>
        <v>2750</v>
      </c>
      <c r="M14" s="173">
        <f t="shared" si="0"/>
        <v>0.018518518518518517</v>
      </c>
    </row>
    <row r="15" spans="2:13" s="221" customFormat="1" ht="13.5">
      <c r="B15" s="222" t="s">
        <v>124</v>
      </c>
      <c r="C15" s="223">
        <v>0</v>
      </c>
      <c r="D15" s="224">
        <v>0</v>
      </c>
      <c r="E15" s="225"/>
      <c r="F15" s="226"/>
      <c r="G15" s="52">
        <f t="shared" si="2"/>
        <v>0</v>
      </c>
      <c r="H15" s="202" t="e">
        <f t="shared" si="1"/>
        <v>#DIV/0!</v>
      </c>
      <c r="I15" s="224">
        <v>0</v>
      </c>
      <c r="J15" s="225"/>
      <c r="K15" s="226"/>
      <c r="L15" s="52">
        <f>SUM(I15:K15)</f>
        <v>0</v>
      </c>
      <c r="M15" s="173" t="e">
        <f t="shared" si="0"/>
        <v>#DIV/0!</v>
      </c>
    </row>
    <row r="16" spans="2:13" s="119" customFormat="1" ht="13.5">
      <c r="B16" s="33" t="s">
        <v>92</v>
      </c>
      <c r="C16" s="140">
        <v>35</v>
      </c>
      <c r="D16" s="116">
        <v>34</v>
      </c>
      <c r="E16" s="117"/>
      <c r="F16" s="122"/>
      <c r="G16" s="52">
        <f t="shared" si="2"/>
        <v>34</v>
      </c>
      <c r="H16" s="202">
        <f t="shared" si="1"/>
        <v>-0.02857142857142857</v>
      </c>
      <c r="I16" s="116">
        <v>34</v>
      </c>
      <c r="J16" s="117"/>
      <c r="K16" s="118"/>
      <c r="L16" s="52">
        <f t="shared" si="3"/>
        <v>34</v>
      </c>
      <c r="M16" s="173">
        <f t="shared" si="0"/>
        <v>0</v>
      </c>
    </row>
    <row r="17" spans="2:13" s="119" customFormat="1" ht="13.5">
      <c r="B17" s="33" t="s">
        <v>91</v>
      </c>
      <c r="C17" s="140">
        <v>0</v>
      </c>
      <c r="D17" s="116">
        <v>0</v>
      </c>
      <c r="E17" s="117"/>
      <c r="F17" s="122"/>
      <c r="G17" s="52">
        <f t="shared" si="2"/>
        <v>0</v>
      </c>
      <c r="H17" s="202" t="e">
        <f t="shared" si="1"/>
        <v>#DIV/0!</v>
      </c>
      <c r="I17" s="116">
        <v>0</v>
      </c>
      <c r="J17" s="117"/>
      <c r="K17" s="118"/>
      <c r="L17" s="52">
        <f t="shared" si="3"/>
        <v>0</v>
      </c>
      <c r="M17" s="173" t="e">
        <f t="shared" si="0"/>
        <v>#DIV/0!</v>
      </c>
    </row>
    <row r="18" spans="2:13" s="182" customFormat="1" ht="13.5">
      <c r="B18" s="33" t="s">
        <v>29</v>
      </c>
      <c r="C18" s="285"/>
      <c r="D18" s="285"/>
      <c r="E18" s="286"/>
      <c r="F18" s="287"/>
      <c r="G18" s="52">
        <f>SUM(D18:F18)</f>
        <v>0</v>
      </c>
      <c r="H18" s="202" t="e">
        <f t="shared" si="1"/>
        <v>#DIV/0!</v>
      </c>
      <c r="I18" s="285"/>
      <c r="J18" s="286"/>
      <c r="K18" s="288"/>
      <c r="L18" s="52">
        <f>SUM(I18:K18)</f>
        <v>0</v>
      </c>
      <c r="M18" s="173" t="e">
        <f t="shared" si="0"/>
        <v>#DIV/0!</v>
      </c>
    </row>
    <row r="19" spans="2:13" s="119" customFormat="1" ht="13.5">
      <c r="B19" s="33" t="s">
        <v>90</v>
      </c>
      <c r="C19" s="116"/>
      <c r="D19" s="116">
        <v>0</v>
      </c>
      <c r="E19" s="117"/>
      <c r="F19" s="122"/>
      <c r="G19" s="52">
        <f t="shared" si="2"/>
        <v>0</v>
      </c>
      <c r="H19" s="202" t="e">
        <f t="shared" si="1"/>
        <v>#DIV/0!</v>
      </c>
      <c r="I19" s="116">
        <v>0</v>
      </c>
      <c r="J19" s="117"/>
      <c r="K19" s="118"/>
      <c r="L19" s="52">
        <f t="shared" si="3"/>
        <v>0</v>
      </c>
      <c r="M19" s="173" t="e">
        <f t="shared" si="0"/>
        <v>#DIV/0!</v>
      </c>
    </row>
    <row r="20" spans="2:13" s="119" customFormat="1" ht="13.5">
      <c r="B20" s="33" t="s">
        <v>89</v>
      </c>
      <c r="C20" s="179"/>
      <c r="D20" s="116">
        <v>0</v>
      </c>
      <c r="E20" s="117"/>
      <c r="F20" s="122"/>
      <c r="G20" s="52">
        <f t="shared" si="2"/>
        <v>0</v>
      </c>
      <c r="H20" s="202" t="e">
        <f>(G20-C20)/C20</f>
        <v>#DIV/0!</v>
      </c>
      <c r="I20" s="116">
        <v>0</v>
      </c>
      <c r="J20" s="117"/>
      <c r="K20" s="118"/>
      <c r="L20" s="52">
        <f t="shared" si="3"/>
        <v>0</v>
      </c>
      <c r="M20" s="173" t="e">
        <f t="shared" si="0"/>
        <v>#DIV/0!</v>
      </c>
    </row>
    <row r="21" spans="2:13" s="182" customFormat="1" ht="13.5">
      <c r="B21" s="33" t="s">
        <v>88</v>
      </c>
      <c r="C21" s="120">
        <f>SUM(C22:C24)</f>
        <v>212</v>
      </c>
      <c r="D21" s="120">
        <f>SUM(D22:D24)</f>
        <v>200</v>
      </c>
      <c r="E21" s="121">
        <f>SUM(E22:E24)</f>
        <v>0</v>
      </c>
      <c r="F21" s="124">
        <f>SUM(F22:F24)</f>
        <v>0</v>
      </c>
      <c r="G21" s="109">
        <f>SUM(D21:F21)</f>
        <v>200</v>
      </c>
      <c r="H21" s="203">
        <f t="shared" si="1"/>
        <v>-0.05660377358490566</v>
      </c>
      <c r="I21" s="120">
        <f>SUM(I22:I24)</f>
        <v>200</v>
      </c>
      <c r="J21" s="121">
        <f>SUM(J22:J24)</f>
        <v>0</v>
      </c>
      <c r="K21" s="195">
        <f>SUM(K22:K24)</f>
        <v>0</v>
      </c>
      <c r="L21" s="109">
        <f>SUM(I21:K21)</f>
        <v>200</v>
      </c>
      <c r="M21" s="296">
        <f>(L21-G21)/G21</f>
        <v>0</v>
      </c>
    </row>
    <row r="22" spans="2:16" s="3" customFormat="1" ht="13.5">
      <c r="B22" s="1" t="s">
        <v>32</v>
      </c>
      <c r="C22" s="179">
        <v>0</v>
      </c>
      <c r="D22" s="4">
        <v>0</v>
      </c>
      <c r="E22" s="5"/>
      <c r="F22" s="6"/>
      <c r="G22" s="52">
        <f t="shared" si="2"/>
        <v>0</v>
      </c>
      <c r="H22" s="202" t="e">
        <f t="shared" si="1"/>
        <v>#DIV/0!</v>
      </c>
      <c r="I22" s="4"/>
      <c r="J22" s="5"/>
      <c r="K22" s="194"/>
      <c r="L22" s="52">
        <f t="shared" si="3"/>
        <v>0</v>
      </c>
      <c r="M22" s="173" t="e">
        <f t="shared" si="0"/>
        <v>#DIV/0!</v>
      </c>
      <c r="O22" s="26"/>
      <c r="P22" s="27"/>
    </row>
    <row r="23" spans="2:16" s="3" customFormat="1" ht="13.5">
      <c r="B23" s="1" t="s">
        <v>33</v>
      </c>
      <c r="C23" s="179">
        <v>212</v>
      </c>
      <c r="D23" s="4">
        <v>200</v>
      </c>
      <c r="E23" s="5"/>
      <c r="F23" s="6"/>
      <c r="G23" s="52">
        <f t="shared" si="2"/>
        <v>200</v>
      </c>
      <c r="H23" s="202">
        <f t="shared" si="1"/>
        <v>-0.05660377358490566</v>
      </c>
      <c r="I23" s="4">
        <v>200</v>
      </c>
      <c r="J23" s="5"/>
      <c r="K23" s="194"/>
      <c r="L23" s="52">
        <f t="shared" si="3"/>
        <v>200</v>
      </c>
      <c r="M23" s="173">
        <f t="shared" si="0"/>
        <v>0</v>
      </c>
      <c r="O23" s="28"/>
      <c r="P23" s="29"/>
    </row>
    <row r="24" spans="2:16" s="3" customFormat="1" ht="13.5">
      <c r="B24" s="1" t="s">
        <v>34</v>
      </c>
      <c r="C24" s="179">
        <v>0</v>
      </c>
      <c r="D24" s="4">
        <v>0</v>
      </c>
      <c r="E24" s="5"/>
      <c r="F24" s="6"/>
      <c r="G24" s="52">
        <f t="shared" si="2"/>
        <v>0</v>
      </c>
      <c r="H24" s="202" t="e">
        <f t="shared" si="1"/>
        <v>#DIV/0!</v>
      </c>
      <c r="I24" s="4"/>
      <c r="J24" s="5"/>
      <c r="K24" s="194"/>
      <c r="L24" s="52">
        <f t="shared" si="3"/>
        <v>0</v>
      </c>
      <c r="M24" s="173" t="e">
        <f t="shared" si="0"/>
        <v>#DIV/0!</v>
      </c>
      <c r="O24" s="30"/>
      <c r="P24" s="30"/>
    </row>
    <row r="25" spans="2:13" s="182" customFormat="1" ht="13.5">
      <c r="B25" s="33" t="s">
        <v>87</v>
      </c>
      <c r="C25" s="120">
        <f>SUM(C26:C27)</f>
        <v>1228</v>
      </c>
      <c r="D25" s="120">
        <f>SUM(D26:D27)</f>
        <v>200</v>
      </c>
      <c r="E25" s="121">
        <f>SUM(E26:E27)</f>
        <v>0</v>
      </c>
      <c r="F25" s="124">
        <f>SUM(F26:F27)</f>
        <v>0</v>
      </c>
      <c r="G25" s="109">
        <f t="shared" si="2"/>
        <v>200</v>
      </c>
      <c r="H25" s="203">
        <f t="shared" si="1"/>
        <v>-0.8371335504885994</v>
      </c>
      <c r="I25" s="120">
        <f>SUM(I26:I27)</f>
        <v>200</v>
      </c>
      <c r="J25" s="121">
        <f>SUM(J26:J27)</f>
        <v>0</v>
      </c>
      <c r="K25" s="195">
        <f>SUM(K26:K27)</f>
        <v>0</v>
      </c>
      <c r="L25" s="109">
        <f>SUM(I25:K25)</f>
        <v>200</v>
      </c>
      <c r="M25" s="296">
        <f>(L25-G25)/G25</f>
        <v>0</v>
      </c>
    </row>
    <row r="26" spans="2:13" s="3" customFormat="1" ht="13.5">
      <c r="B26" s="1" t="s">
        <v>35</v>
      </c>
      <c r="C26" s="218">
        <v>890</v>
      </c>
      <c r="D26" s="4">
        <v>1</v>
      </c>
      <c r="E26" s="5"/>
      <c r="F26" s="6"/>
      <c r="G26" s="115">
        <f t="shared" si="2"/>
        <v>1</v>
      </c>
      <c r="H26" s="219">
        <f>(G26-C26)/C26</f>
        <v>-0.998876404494382</v>
      </c>
      <c r="I26" s="4">
        <v>0</v>
      </c>
      <c r="J26" s="5"/>
      <c r="K26" s="194"/>
      <c r="L26" s="115">
        <f t="shared" si="3"/>
        <v>0</v>
      </c>
      <c r="M26" s="220">
        <f>(L26-G26)/G26</f>
        <v>-1</v>
      </c>
    </row>
    <row r="27" spans="2:13" s="3" customFormat="1" ht="13.5">
      <c r="B27" s="1" t="s">
        <v>0</v>
      </c>
      <c r="C27" s="218">
        <v>338</v>
      </c>
      <c r="D27" s="4">
        <v>199</v>
      </c>
      <c r="E27" s="5"/>
      <c r="F27" s="6"/>
      <c r="G27" s="115">
        <f t="shared" si="2"/>
        <v>199</v>
      </c>
      <c r="H27" s="219">
        <f t="shared" si="1"/>
        <v>-0.41124260355029585</v>
      </c>
      <c r="I27" s="4">
        <v>200</v>
      </c>
      <c r="J27" s="5"/>
      <c r="K27" s="194"/>
      <c r="L27" s="115">
        <f t="shared" si="3"/>
        <v>200</v>
      </c>
      <c r="M27" s="220">
        <f t="shared" si="0"/>
        <v>0.005025125628140704</v>
      </c>
    </row>
    <row r="28" spans="2:13" s="119" customFormat="1" ht="13.5">
      <c r="B28" s="33" t="s">
        <v>86</v>
      </c>
      <c r="C28" s="179">
        <v>8</v>
      </c>
      <c r="D28" s="116">
        <v>6</v>
      </c>
      <c r="E28" s="117"/>
      <c r="F28" s="122"/>
      <c r="G28" s="52">
        <f t="shared" si="2"/>
        <v>6</v>
      </c>
      <c r="H28" s="202">
        <f t="shared" si="1"/>
        <v>-0.25</v>
      </c>
      <c r="I28" s="116">
        <v>6</v>
      </c>
      <c r="J28" s="117"/>
      <c r="K28" s="118"/>
      <c r="L28" s="52">
        <f t="shared" si="3"/>
        <v>6</v>
      </c>
      <c r="M28" s="173">
        <f t="shared" si="0"/>
        <v>0</v>
      </c>
    </row>
    <row r="29" spans="2:13" s="131" customFormat="1" ht="12.75" customHeight="1" thickBot="1">
      <c r="B29" s="31" t="s">
        <v>30</v>
      </c>
      <c r="C29" s="181">
        <v>365</v>
      </c>
      <c r="D29" s="128">
        <v>700</v>
      </c>
      <c r="E29" s="129"/>
      <c r="F29" s="130"/>
      <c r="G29" s="110">
        <f t="shared" si="2"/>
        <v>700</v>
      </c>
      <c r="H29" s="200">
        <f t="shared" si="1"/>
        <v>0.9178082191780822</v>
      </c>
      <c r="I29" s="128">
        <v>700</v>
      </c>
      <c r="J29" s="129"/>
      <c r="K29" s="198"/>
      <c r="L29" s="110">
        <f t="shared" si="3"/>
        <v>700</v>
      </c>
      <c r="M29" s="178">
        <f t="shared" si="0"/>
        <v>0</v>
      </c>
    </row>
    <row r="30" spans="2:13" s="18" customFormat="1" ht="15.75" thickBot="1">
      <c r="B30" s="32" t="s">
        <v>2</v>
      </c>
      <c r="C30" s="11">
        <f>C31+C39+C44+C45+C46+C47+C48+SUM(C57:C61)+SUM(C65:C71)</f>
        <v>84903</v>
      </c>
      <c r="D30" s="11">
        <f>D31+D39+D44+D45+D46+D47+D48+SUM(D57:D61)+SUM(D65:D71)</f>
        <v>9000</v>
      </c>
      <c r="E30" s="12">
        <f>E31+E39+E44+E45+E46+E47+E48+SUM(E57:E61)+SUM(E65:E71)</f>
        <v>63308</v>
      </c>
      <c r="F30" s="13">
        <f>F31+F39+F44+F45+F46+F47+F48+SUM(F57:F61)+SUM(F65:F71)</f>
        <v>12562</v>
      </c>
      <c r="G30" s="15">
        <f>SUM(D30:F30)</f>
        <v>84870</v>
      </c>
      <c r="H30" s="204">
        <f t="shared" si="1"/>
        <v>-0.00038867884527048516</v>
      </c>
      <c r="I30" s="11">
        <f>I31+I39+I44+I45+I46+I47+I48+SUM(I57:I61)+SUM(I65:I71)</f>
        <v>9090</v>
      </c>
      <c r="J30" s="12">
        <f>J31+J39+J44+J45+J46+J47+J48+SUM(J57:J61)+SUM(J65:J71)</f>
        <v>63553</v>
      </c>
      <c r="K30" s="13">
        <f>K31+K39+K44+K45+K46+K47+K48+SUM(K57:K61)+SUM(K65:K71)</f>
        <v>12873</v>
      </c>
      <c r="L30" s="15">
        <f t="shared" si="3"/>
        <v>85516</v>
      </c>
      <c r="M30" s="292">
        <f aca="true" t="shared" si="4" ref="M30:M74">(L30-G30)/G30</f>
        <v>0.0076116413338046425</v>
      </c>
    </row>
    <row r="31" spans="2:13" s="182" customFormat="1" ht="13.5">
      <c r="B31" s="142" t="s">
        <v>36</v>
      </c>
      <c r="C31" s="228">
        <f>SUM(C32:C38)</f>
        <v>8140</v>
      </c>
      <c r="D31" s="191">
        <f>SUM(D32:D38)</f>
        <v>6833</v>
      </c>
      <c r="E31" s="192">
        <f>SUM(E32:E38)</f>
        <v>200</v>
      </c>
      <c r="F31" s="193">
        <f>SUM(F32:F38)</f>
        <v>462</v>
      </c>
      <c r="G31" s="114">
        <f t="shared" si="2"/>
        <v>7495</v>
      </c>
      <c r="H31" s="205">
        <f t="shared" si="1"/>
        <v>-0.07923832923832924</v>
      </c>
      <c r="I31" s="127">
        <f>SUM(I32:I38)</f>
        <v>6717</v>
      </c>
      <c r="J31" s="125">
        <f>SUM(J32:J38)</f>
        <v>310</v>
      </c>
      <c r="K31" s="126">
        <f>SUM(K32:K38)</f>
        <v>443</v>
      </c>
      <c r="L31" s="114">
        <f>SUM(L32:L38)</f>
        <v>7470</v>
      </c>
      <c r="M31" s="295">
        <f>(L31-G31)/G31</f>
        <v>-0.00333555703802535</v>
      </c>
    </row>
    <row r="32" spans="2:13" s="3" customFormat="1" ht="13.5">
      <c r="B32" s="1" t="s">
        <v>38</v>
      </c>
      <c r="C32" s="187">
        <v>5577</v>
      </c>
      <c r="D32" s="4">
        <v>5160</v>
      </c>
      <c r="E32" s="5"/>
      <c r="F32" s="194">
        <v>0</v>
      </c>
      <c r="G32" s="53">
        <f>SUM(D32:F32)</f>
        <v>5160</v>
      </c>
      <c r="H32" s="201">
        <f>(G32-C32)/C32</f>
        <v>-0.07477138246369015</v>
      </c>
      <c r="I32" s="4">
        <v>5200</v>
      </c>
      <c r="J32" s="5"/>
      <c r="K32" s="194">
        <v>0</v>
      </c>
      <c r="L32" s="146">
        <f>SUM(I32:K32)</f>
        <v>5200</v>
      </c>
      <c r="M32" s="172">
        <f t="shared" si="4"/>
        <v>0.007751937984496124</v>
      </c>
    </row>
    <row r="33" spans="2:13" s="3" customFormat="1" ht="13.5">
      <c r="B33" s="1" t="s">
        <v>39</v>
      </c>
      <c r="C33" s="188">
        <v>49</v>
      </c>
      <c r="D33" s="4">
        <v>17</v>
      </c>
      <c r="E33" s="5"/>
      <c r="F33" s="194">
        <v>32</v>
      </c>
      <c r="G33" s="52">
        <f t="shared" si="2"/>
        <v>49</v>
      </c>
      <c r="H33" s="202">
        <f t="shared" si="1"/>
        <v>0</v>
      </c>
      <c r="I33" s="4">
        <v>17</v>
      </c>
      <c r="J33" s="5"/>
      <c r="K33" s="194">
        <v>30</v>
      </c>
      <c r="L33" s="146">
        <f aca="true" t="shared" si="5" ref="L33:L74">SUM(I33:K33)</f>
        <v>47</v>
      </c>
      <c r="M33" s="172">
        <f t="shared" si="4"/>
        <v>-0.04081632653061224</v>
      </c>
    </row>
    <row r="34" spans="2:13" s="3" customFormat="1" ht="13.5">
      <c r="B34" s="1" t="s">
        <v>40</v>
      </c>
      <c r="C34" s="188">
        <v>901</v>
      </c>
      <c r="D34" s="4">
        <v>680</v>
      </c>
      <c r="E34" s="5">
        <v>200</v>
      </c>
      <c r="F34" s="194">
        <v>20</v>
      </c>
      <c r="G34" s="52">
        <f t="shared" si="2"/>
        <v>900</v>
      </c>
      <c r="H34" s="202">
        <f t="shared" si="1"/>
        <v>-0.0011098779134295228</v>
      </c>
      <c r="I34" s="4">
        <v>600</v>
      </c>
      <c r="J34" s="5">
        <v>310</v>
      </c>
      <c r="K34" s="194">
        <v>20</v>
      </c>
      <c r="L34" s="146">
        <f t="shared" si="5"/>
        <v>930</v>
      </c>
      <c r="M34" s="172">
        <f t="shared" si="4"/>
        <v>0.03333333333333333</v>
      </c>
    </row>
    <row r="35" spans="2:13" s="3" customFormat="1" ht="13.5">
      <c r="B35" s="1" t="s">
        <v>41</v>
      </c>
      <c r="C35" s="188">
        <v>322</v>
      </c>
      <c r="D35" s="4">
        <v>260</v>
      </c>
      <c r="E35" s="5"/>
      <c r="F35" s="194">
        <v>52</v>
      </c>
      <c r="G35" s="52">
        <f t="shared" si="2"/>
        <v>312</v>
      </c>
      <c r="H35" s="202">
        <f t="shared" si="1"/>
        <v>-0.031055900621118012</v>
      </c>
      <c r="I35" s="4">
        <v>250</v>
      </c>
      <c r="J35" s="5"/>
      <c r="K35" s="194">
        <v>50</v>
      </c>
      <c r="L35" s="146">
        <f t="shared" si="5"/>
        <v>300</v>
      </c>
      <c r="M35" s="172">
        <f t="shared" si="4"/>
        <v>-0.038461538461538464</v>
      </c>
    </row>
    <row r="36" spans="2:13" s="3" customFormat="1" ht="13.5">
      <c r="B36" s="1" t="s">
        <v>42</v>
      </c>
      <c r="C36" s="188">
        <v>13</v>
      </c>
      <c r="D36" s="4">
        <v>0</v>
      </c>
      <c r="E36" s="5"/>
      <c r="F36" s="194">
        <v>13</v>
      </c>
      <c r="G36" s="52">
        <f t="shared" si="2"/>
        <v>13</v>
      </c>
      <c r="H36" s="202">
        <f t="shared" si="1"/>
        <v>0</v>
      </c>
      <c r="I36" s="4">
        <v>0</v>
      </c>
      <c r="J36" s="5"/>
      <c r="K36" s="194">
        <v>13</v>
      </c>
      <c r="L36" s="146">
        <f t="shared" si="5"/>
        <v>13</v>
      </c>
      <c r="M36" s="172">
        <f t="shared" si="4"/>
        <v>0</v>
      </c>
    </row>
    <row r="37" spans="2:13" s="3" customFormat="1" ht="13.5">
      <c r="B37" s="1" t="s">
        <v>43</v>
      </c>
      <c r="C37" s="188">
        <v>78</v>
      </c>
      <c r="D37" s="4">
        <v>50</v>
      </c>
      <c r="E37" s="5"/>
      <c r="F37" s="194">
        <v>25</v>
      </c>
      <c r="G37" s="52">
        <f t="shared" si="2"/>
        <v>75</v>
      </c>
      <c r="H37" s="202">
        <f t="shared" si="1"/>
        <v>-0.038461538461538464</v>
      </c>
      <c r="I37" s="4">
        <v>50</v>
      </c>
      <c r="J37" s="5"/>
      <c r="K37" s="194">
        <v>30</v>
      </c>
      <c r="L37" s="146">
        <f t="shared" si="5"/>
        <v>80</v>
      </c>
      <c r="M37" s="172">
        <f t="shared" si="4"/>
        <v>0.06666666666666667</v>
      </c>
    </row>
    <row r="38" spans="2:13" s="3" customFormat="1" ht="13.5">
      <c r="B38" s="1" t="s">
        <v>44</v>
      </c>
      <c r="C38" s="188">
        <v>1200</v>
      </c>
      <c r="D38" s="4">
        <v>666</v>
      </c>
      <c r="E38" s="5"/>
      <c r="F38" s="194">
        <v>320</v>
      </c>
      <c r="G38" s="52">
        <f t="shared" si="2"/>
        <v>986</v>
      </c>
      <c r="H38" s="202">
        <f t="shared" si="1"/>
        <v>-0.17833333333333334</v>
      </c>
      <c r="I38" s="4">
        <v>600</v>
      </c>
      <c r="J38" s="5"/>
      <c r="K38" s="194">
        <v>300</v>
      </c>
      <c r="L38" s="146">
        <f t="shared" si="5"/>
        <v>900</v>
      </c>
      <c r="M38" s="172">
        <f t="shared" si="4"/>
        <v>-0.0872210953346856</v>
      </c>
    </row>
    <row r="39" spans="2:13" s="182" customFormat="1" ht="13.5">
      <c r="B39" s="33" t="s">
        <v>45</v>
      </c>
      <c r="C39" s="189">
        <f>SUM(C40:C43)</f>
        <v>6384</v>
      </c>
      <c r="D39" s="120">
        <f>SUM(D40:D43)</f>
        <v>0</v>
      </c>
      <c r="E39" s="121">
        <f>SUM(E40:E43)</f>
        <v>0</v>
      </c>
      <c r="F39" s="195">
        <f>SUM(F40:F43)</f>
        <v>6879</v>
      </c>
      <c r="G39" s="109">
        <f>SUM(D39:F39)</f>
        <v>6879</v>
      </c>
      <c r="H39" s="203">
        <f t="shared" si="1"/>
        <v>0.0775375939849624</v>
      </c>
      <c r="I39" s="120">
        <f>SUM(I40:I43)</f>
        <v>0</v>
      </c>
      <c r="J39" s="121">
        <f>SUM(J40:J43)</f>
        <v>0</v>
      </c>
      <c r="K39" s="195">
        <f>SUM(K40:K43)</f>
        <v>6860</v>
      </c>
      <c r="L39" s="109">
        <f>SUM(I39:K39)</f>
        <v>6860</v>
      </c>
      <c r="M39" s="295">
        <f t="shared" si="4"/>
        <v>-0.0027620293647332463</v>
      </c>
    </row>
    <row r="40" spans="2:13" s="3" customFormat="1" ht="13.5">
      <c r="B40" s="1" t="s">
        <v>125</v>
      </c>
      <c r="C40" s="188">
        <v>820</v>
      </c>
      <c r="D40" s="4">
        <v>0</v>
      </c>
      <c r="E40" s="5"/>
      <c r="F40" s="194">
        <v>850</v>
      </c>
      <c r="G40" s="52">
        <f t="shared" si="2"/>
        <v>850</v>
      </c>
      <c r="H40" s="202">
        <f t="shared" si="1"/>
        <v>0.036585365853658534</v>
      </c>
      <c r="I40" s="4">
        <v>0</v>
      </c>
      <c r="J40" s="5"/>
      <c r="K40" s="194">
        <v>850</v>
      </c>
      <c r="L40" s="146">
        <f t="shared" si="5"/>
        <v>850</v>
      </c>
      <c r="M40" s="172">
        <f t="shared" si="4"/>
        <v>0</v>
      </c>
    </row>
    <row r="41" spans="2:13" s="3" customFormat="1" ht="13.5">
      <c r="B41" s="1" t="s">
        <v>46</v>
      </c>
      <c r="C41" s="188">
        <v>4231</v>
      </c>
      <c r="D41" s="4">
        <v>0</v>
      </c>
      <c r="E41" s="5"/>
      <c r="F41" s="194">
        <v>4349</v>
      </c>
      <c r="G41" s="52">
        <f t="shared" si="2"/>
        <v>4349</v>
      </c>
      <c r="H41" s="202">
        <f t="shared" si="1"/>
        <v>0.02788938785157173</v>
      </c>
      <c r="I41" s="4">
        <v>0</v>
      </c>
      <c r="J41" s="5"/>
      <c r="K41" s="194">
        <v>4300</v>
      </c>
      <c r="L41" s="146">
        <f t="shared" si="5"/>
        <v>4300</v>
      </c>
      <c r="M41" s="172">
        <f t="shared" si="4"/>
        <v>-0.011266957921361233</v>
      </c>
    </row>
    <row r="42" spans="2:13" s="3" customFormat="1" ht="13.5">
      <c r="B42" s="1" t="s">
        <v>47</v>
      </c>
      <c r="C42" s="188">
        <v>350</v>
      </c>
      <c r="D42" s="4">
        <v>0</v>
      </c>
      <c r="E42" s="5"/>
      <c r="F42" s="194">
        <v>690</v>
      </c>
      <c r="G42" s="52">
        <f t="shared" si="2"/>
        <v>690</v>
      </c>
      <c r="H42" s="202">
        <f t="shared" si="1"/>
        <v>0.9714285714285714</v>
      </c>
      <c r="I42" s="4">
        <v>0</v>
      </c>
      <c r="J42" s="5"/>
      <c r="K42" s="194">
        <v>720</v>
      </c>
      <c r="L42" s="146">
        <f t="shared" si="5"/>
        <v>720</v>
      </c>
      <c r="M42" s="172">
        <f t="shared" si="4"/>
        <v>0.043478260869565216</v>
      </c>
    </row>
    <row r="43" spans="2:13" s="3" customFormat="1" ht="13.5">
      <c r="B43" s="1" t="s">
        <v>48</v>
      </c>
      <c r="C43" s="188">
        <v>983</v>
      </c>
      <c r="D43" s="4">
        <v>0</v>
      </c>
      <c r="E43" s="5"/>
      <c r="F43" s="194">
        <v>990</v>
      </c>
      <c r="G43" s="52">
        <f t="shared" si="2"/>
        <v>990</v>
      </c>
      <c r="H43" s="202">
        <f t="shared" si="1"/>
        <v>0.007121057985757884</v>
      </c>
      <c r="I43" s="4">
        <v>0</v>
      </c>
      <c r="J43" s="5"/>
      <c r="K43" s="194">
        <v>990</v>
      </c>
      <c r="L43" s="146">
        <f t="shared" si="5"/>
        <v>990</v>
      </c>
      <c r="M43" s="172">
        <f t="shared" si="4"/>
        <v>0</v>
      </c>
    </row>
    <row r="44" spans="2:13" s="119" customFormat="1" ht="13.5">
      <c r="B44" s="33" t="s">
        <v>37</v>
      </c>
      <c r="C44" s="188">
        <v>0</v>
      </c>
      <c r="D44" s="116">
        <v>0</v>
      </c>
      <c r="E44" s="117"/>
      <c r="F44" s="118">
        <v>0</v>
      </c>
      <c r="G44" s="52">
        <f t="shared" si="2"/>
        <v>0</v>
      </c>
      <c r="H44" s="202" t="e">
        <f t="shared" si="1"/>
        <v>#DIV/0!</v>
      </c>
      <c r="I44" s="116">
        <v>0</v>
      </c>
      <c r="J44" s="117"/>
      <c r="K44" s="118">
        <v>0</v>
      </c>
      <c r="L44" s="52">
        <f t="shared" si="5"/>
        <v>0</v>
      </c>
      <c r="M44" s="172" t="e">
        <f t="shared" si="4"/>
        <v>#DIV/0!</v>
      </c>
    </row>
    <row r="45" spans="2:13" s="119" customFormat="1" ht="13.5">
      <c r="B45" s="33" t="s">
        <v>49</v>
      </c>
      <c r="C45" s="188">
        <v>2418</v>
      </c>
      <c r="D45" s="116">
        <v>900</v>
      </c>
      <c r="E45" s="117"/>
      <c r="F45" s="118">
        <v>1350</v>
      </c>
      <c r="G45" s="52">
        <f t="shared" si="2"/>
        <v>2250</v>
      </c>
      <c r="H45" s="202">
        <f t="shared" si="1"/>
        <v>-0.06947890818858561</v>
      </c>
      <c r="I45" s="116">
        <v>1223</v>
      </c>
      <c r="J45" s="117"/>
      <c r="K45" s="118">
        <v>1850</v>
      </c>
      <c r="L45" s="52">
        <f t="shared" si="5"/>
        <v>3073</v>
      </c>
      <c r="M45" s="172">
        <f t="shared" si="4"/>
        <v>0.36577777777777776</v>
      </c>
    </row>
    <row r="46" spans="2:13" s="119" customFormat="1" ht="13.5">
      <c r="B46" s="144" t="s">
        <v>83</v>
      </c>
      <c r="C46" s="188">
        <v>164</v>
      </c>
      <c r="D46" s="116">
        <v>0</v>
      </c>
      <c r="E46" s="117">
        <v>100</v>
      </c>
      <c r="F46" s="118">
        <v>60</v>
      </c>
      <c r="G46" s="52">
        <f t="shared" si="2"/>
        <v>160</v>
      </c>
      <c r="H46" s="202">
        <f t="shared" si="1"/>
        <v>-0.024390243902439025</v>
      </c>
      <c r="I46" s="116">
        <v>0</v>
      </c>
      <c r="J46" s="117"/>
      <c r="K46" s="118">
        <v>40</v>
      </c>
      <c r="L46" s="52">
        <f t="shared" si="5"/>
        <v>40</v>
      </c>
      <c r="M46" s="172">
        <f t="shared" si="4"/>
        <v>-0.75</v>
      </c>
    </row>
    <row r="47" spans="2:13" s="119" customFormat="1" ht="13.5">
      <c r="B47" s="144" t="s">
        <v>84</v>
      </c>
      <c r="C47" s="188">
        <v>0</v>
      </c>
      <c r="D47" s="116">
        <v>0</v>
      </c>
      <c r="E47" s="117"/>
      <c r="F47" s="118">
        <v>0</v>
      </c>
      <c r="G47" s="52">
        <f>SUM(D47:F47)</f>
        <v>0</v>
      </c>
      <c r="H47" s="202" t="e">
        <f t="shared" si="1"/>
        <v>#DIV/0!</v>
      </c>
      <c r="I47" s="116">
        <v>0</v>
      </c>
      <c r="J47" s="117"/>
      <c r="K47" s="118">
        <v>5</v>
      </c>
      <c r="L47" s="52">
        <f t="shared" si="5"/>
        <v>5</v>
      </c>
      <c r="M47" s="172" t="e">
        <f t="shared" si="4"/>
        <v>#DIV/0!</v>
      </c>
    </row>
    <row r="48" spans="2:13" s="182" customFormat="1" ht="13.5">
      <c r="B48" s="183" t="s">
        <v>85</v>
      </c>
      <c r="C48" s="189">
        <f>SUM(C49:C56)</f>
        <v>3347</v>
      </c>
      <c r="D48" s="120">
        <f>SUM(D49:D56)</f>
        <v>200</v>
      </c>
      <c r="E48" s="121">
        <f>SUM(E49:E56)</f>
        <v>0</v>
      </c>
      <c r="F48" s="195">
        <f>SUM(F49:F56)</f>
        <v>1690</v>
      </c>
      <c r="G48" s="109">
        <f t="shared" si="2"/>
        <v>1890</v>
      </c>
      <c r="H48" s="203">
        <f t="shared" si="1"/>
        <v>-0.43531520764864057</v>
      </c>
      <c r="I48" s="120">
        <f>SUM(I49:I56)</f>
        <v>200</v>
      </c>
      <c r="J48" s="121">
        <f>SUM(J49:J56)</f>
        <v>0</v>
      </c>
      <c r="K48" s="195">
        <f>SUM(K49:K56)</f>
        <v>1611</v>
      </c>
      <c r="L48" s="109">
        <f t="shared" si="5"/>
        <v>1811</v>
      </c>
      <c r="M48" s="295">
        <f t="shared" si="4"/>
        <v>-0.0417989417989418</v>
      </c>
    </row>
    <row r="49" spans="2:13" s="3" customFormat="1" ht="13.5">
      <c r="B49" s="227" t="s">
        <v>50</v>
      </c>
      <c r="C49" s="188">
        <v>5</v>
      </c>
      <c r="D49" s="4">
        <v>1</v>
      </c>
      <c r="E49" s="5"/>
      <c r="F49" s="194">
        <v>5</v>
      </c>
      <c r="G49" s="52">
        <f t="shared" si="2"/>
        <v>6</v>
      </c>
      <c r="H49" s="202">
        <f t="shared" si="1"/>
        <v>0.2</v>
      </c>
      <c r="I49" s="4">
        <v>1</v>
      </c>
      <c r="J49" s="5"/>
      <c r="K49" s="194">
        <v>5</v>
      </c>
      <c r="L49" s="146">
        <f t="shared" si="5"/>
        <v>6</v>
      </c>
      <c r="M49" s="172">
        <f t="shared" si="4"/>
        <v>0</v>
      </c>
    </row>
    <row r="50" spans="2:13" s="3" customFormat="1" ht="13.5">
      <c r="B50" s="227" t="s">
        <v>51</v>
      </c>
      <c r="C50" s="188">
        <v>143</v>
      </c>
      <c r="D50" s="4">
        <v>0</v>
      </c>
      <c r="E50" s="5"/>
      <c r="F50" s="194">
        <v>137</v>
      </c>
      <c r="G50" s="52">
        <f t="shared" si="2"/>
        <v>137</v>
      </c>
      <c r="H50" s="202">
        <f t="shared" si="1"/>
        <v>-0.04195804195804196</v>
      </c>
      <c r="I50" s="4">
        <v>0</v>
      </c>
      <c r="J50" s="5"/>
      <c r="K50" s="194">
        <v>120</v>
      </c>
      <c r="L50" s="146">
        <f t="shared" si="5"/>
        <v>120</v>
      </c>
      <c r="M50" s="172">
        <f t="shared" si="4"/>
        <v>-0.12408759124087591</v>
      </c>
    </row>
    <row r="51" spans="2:13" s="3" customFormat="1" ht="13.5">
      <c r="B51" s="227" t="s">
        <v>52</v>
      </c>
      <c r="C51" s="188">
        <v>13</v>
      </c>
      <c r="D51" s="4">
        <v>0</v>
      </c>
      <c r="E51" s="5"/>
      <c r="F51" s="194">
        <v>10</v>
      </c>
      <c r="G51" s="52">
        <f t="shared" si="2"/>
        <v>10</v>
      </c>
      <c r="H51" s="202">
        <f t="shared" si="1"/>
        <v>-0.23076923076923078</v>
      </c>
      <c r="I51" s="4">
        <v>0</v>
      </c>
      <c r="J51" s="5"/>
      <c r="K51" s="194">
        <v>0</v>
      </c>
      <c r="L51" s="146">
        <f t="shared" si="5"/>
        <v>0</v>
      </c>
      <c r="M51" s="172">
        <f t="shared" si="4"/>
        <v>-1</v>
      </c>
    </row>
    <row r="52" spans="2:13" s="3" customFormat="1" ht="13.5" customHeight="1">
      <c r="B52" s="227" t="s">
        <v>53</v>
      </c>
      <c r="C52" s="188">
        <v>25</v>
      </c>
      <c r="D52" s="4">
        <v>6</v>
      </c>
      <c r="E52" s="5">
        <v>0</v>
      </c>
      <c r="F52" s="194">
        <v>27</v>
      </c>
      <c r="G52" s="52">
        <f t="shared" si="2"/>
        <v>33</v>
      </c>
      <c r="H52" s="202">
        <f t="shared" si="1"/>
        <v>0.32</v>
      </c>
      <c r="I52" s="4">
        <v>9</v>
      </c>
      <c r="J52" s="5"/>
      <c r="K52" s="194">
        <v>25</v>
      </c>
      <c r="L52" s="146">
        <f t="shared" si="5"/>
        <v>34</v>
      </c>
      <c r="M52" s="172">
        <f t="shared" si="4"/>
        <v>0.030303030303030304</v>
      </c>
    </row>
    <row r="53" spans="2:13" s="3" customFormat="1" ht="13.5" customHeight="1">
      <c r="B53" s="227" t="s">
        <v>126</v>
      </c>
      <c r="C53" s="188">
        <v>361</v>
      </c>
      <c r="D53" s="4">
        <v>0</v>
      </c>
      <c r="E53" s="5"/>
      <c r="F53" s="194">
        <v>350</v>
      </c>
      <c r="G53" s="52">
        <f t="shared" si="2"/>
        <v>350</v>
      </c>
      <c r="H53" s="202">
        <f t="shared" si="1"/>
        <v>-0.030470914127423823</v>
      </c>
      <c r="I53" s="4">
        <v>0</v>
      </c>
      <c r="J53" s="5"/>
      <c r="K53" s="194">
        <v>350</v>
      </c>
      <c r="L53" s="146">
        <f t="shared" si="5"/>
        <v>350</v>
      </c>
      <c r="M53" s="172">
        <f t="shared" si="4"/>
        <v>0</v>
      </c>
    </row>
    <row r="54" spans="2:13" s="3" customFormat="1" ht="13.5">
      <c r="B54" s="227" t="s">
        <v>54</v>
      </c>
      <c r="C54" s="188">
        <v>114</v>
      </c>
      <c r="D54" s="4">
        <v>0</v>
      </c>
      <c r="E54" s="5"/>
      <c r="F54" s="194">
        <v>104</v>
      </c>
      <c r="G54" s="52">
        <f t="shared" si="2"/>
        <v>104</v>
      </c>
      <c r="H54" s="202">
        <f t="shared" si="1"/>
        <v>-0.08771929824561403</v>
      </c>
      <c r="I54" s="4">
        <v>0</v>
      </c>
      <c r="J54" s="5"/>
      <c r="K54" s="194">
        <v>94</v>
      </c>
      <c r="L54" s="146">
        <f t="shared" si="5"/>
        <v>94</v>
      </c>
      <c r="M54" s="172">
        <f t="shared" si="4"/>
        <v>-0.09615384615384616</v>
      </c>
    </row>
    <row r="55" spans="2:13" s="3" customFormat="1" ht="13.5">
      <c r="B55" s="227" t="s">
        <v>55</v>
      </c>
      <c r="C55" s="188">
        <v>33</v>
      </c>
      <c r="D55" s="4">
        <v>0</v>
      </c>
      <c r="E55" s="5"/>
      <c r="F55" s="194">
        <v>17</v>
      </c>
      <c r="G55" s="52">
        <f t="shared" si="2"/>
        <v>17</v>
      </c>
      <c r="H55" s="202">
        <f t="shared" si="1"/>
        <v>-0.48484848484848486</v>
      </c>
      <c r="I55" s="4">
        <v>0</v>
      </c>
      <c r="J55" s="5"/>
      <c r="K55" s="194">
        <v>17</v>
      </c>
      <c r="L55" s="146">
        <f t="shared" si="5"/>
        <v>17</v>
      </c>
      <c r="M55" s="172">
        <f t="shared" si="4"/>
        <v>0</v>
      </c>
    </row>
    <row r="56" spans="2:13" s="3" customFormat="1" ht="13.5">
      <c r="B56" s="227" t="s">
        <v>127</v>
      </c>
      <c r="C56" s="188">
        <v>2653</v>
      </c>
      <c r="D56" s="4">
        <v>193</v>
      </c>
      <c r="E56" s="5"/>
      <c r="F56" s="194">
        <v>1040</v>
      </c>
      <c r="G56" s="52">
        <f t="shared" si="2"/>
        <v>1233</v>
      </c>
      <c r="H56" s="202">
        <f t="shared" si="1"/>
        <v>-0.5352431209950999</v>
      </c>
      <c r="I56" s="4">
        <v>190</v>
      </c>
      <c r="J56" s="5"/>
      <c r="K56" s="194">
        <v>1000</v>
      </c>
      <c r="L56" s="146">
        <f t="shared" si="5"/>
        <v>1190</v>
      </c>
      <c r="M56" s="172">
        <f t="shared" si="4"/>
        <v>-0.034874290348742905</v>
      </c>
    </row>
    <row r="57" spans="2:13" s="119" customFormat="1" ht="13.5">
      <c r="B57" s="144" t="s">
        <v>94</v>
      </c>
      <c r="C57" s="188">
        <v>45537</v>
      </c>
      <c r="D57" s="116">
        <v>348</v>
      </c>
      <c r="E57" s="117">
        <v>46167</v>
      </c>
      <c r="F57" s="118">
        <v>380</v>
      </c>
      <c r="G57" s="52">
        <f t="shared" si="2"/>
        <v>46895</v>
      </c>
      <c r="H57" s="202">
        <f t="shared" si="1"/>
        <v>0.029821903067834946</v>
      </c>
      <c r="I57" s="116">
        <v>300</v>
      </c>
      <c r="J57" s="117">
        <v>46170</v>
      </c>
      <c r="K57" s="118">
        <v>380</v>
      </c>
      <c r="L57" s="52">
        <f t="shared" si="5"/>
        <v>46850</v>
      </c>
      <c r="M57" s="172">
        <f t="shared" si="4"/>
        <v>-0.0009595905746881331</v>
      </c>
    </row>
    <row r="58" spans="2:13" s="119" customFormat="1" ht="13.5">
      <c r="B58" s="145" t="s">
        <v>128</v>
      </c>
      <c r="C58" s="188">
        <v>61</v>
      </c>
      <c r="D58" s="116">
        <v>0</v>
      </c>
      <c r="E58" s="117">
        <v>0</v>
      </c>
      <c r="F58" s="118">
        <v>30</v>
      </c>
      <c r="G58" s="52">
        <f t="shared" si="2"/>
        <v>30</v>
      </c>
      <c r="H58" s="202">
        <f t="shared" si="1"/>
        <v>-0.5081967213114754</v>
      </c>
      <c r="I58" s="116">
        <v>0</v>
      </c>
      <c r="J58" s="117">
        <v>0</v>
      </c>
      <c r="K58" s="118">
        <v>30</v>
      </c>
      <c r="L58" s="52">
        <f t="shared" si="5"/>
        <v>30</v>
      </c>
      <c r="M58" s="172">
        <f t="shared" si="4"/>
        <v>0</v>
      </c>
    </row>
    <row r="59" spans="2:13" s="123" customFormat="1" ht="13.5">
      <c r="B59" s="33" t="s">
        <v>129</v>
      </c>
      <c r="C59" s="188">
        <v>15432</v>
      </c>
      <c r="D59" s="116">
        <v>119</v>
      </c>
      <c r="E59" s="117">
        <v>15697</v>
      </c>
      <c r="F59" s="118">
        <v>95</v>
      </c>
      <c r="G59" s="52">
        <f t="shared" si="2"/>
        <v>15911</v>
      </c>
      <c r="H59" s="202">
        <f t="shared" si="1"/>
        <v>0.031039398652151374</v>
      </c>
      <c r="I59" s="116">
        <v>100</v>
      </c>
      <c r="J59" s="117">
        <v>15700</v>
      </c>
      <c r="K59" s="118">
        <v>100</v>
      </c>
      <c r="L59" s="52">
        <f t="shared" si="5"/>
        <v>15900</v>
      </c>
      <c r="M59" s="172">
        <f t="shared" si="4"/>
        <v>-0.0006913456099553768</v>
      </c>
    </row>
    <row r="60" spans="2:13" s="123" customFormat="1" ht="13.5">
      <c r="B60" s="33" t="s">
        <v>130</v>
      </c>
      <c r="C60" s="188">
        <v>189</v>
      </c>
      <c r="D60" s="116">
        <v>0</v>
      </c>
      <c r="E60" s="117">
        <v>189</v>
      </c>
      <c r="F60" s="118">
        <v>5</v>
      </c>
      <c r="G60" s="52">
        <f t="shared" si="2"/>
        <v>194</v>
      </c>
      <c r="H60" s="202">
        <f t="shared" si="1"/>
        <v>0.026455026455026454</v>
      </c>
      <c r="I60" s="116">
        <v>0</v>
      </c>
      <c r="J60" s="117">
        <v>190</v>
      </c>
      <c r="K60" s="118">
        <v>5</v>
      </c>
      <c r="L60" s="52">
        <f t="shared" si="5"/>
        <v>195</v>
      </c>
      <c r="M60" s="172">
        <f t="shared" si="4"/>
        <v>0.005154639175257732</v>
      </c>
    </row>
    <row r="61" spans="2:13" s="182" customFormat="1" ht="13.5">
      <c r="B61" s="33" t="s">
        <v>131</v>
      </c>
      <c r="C61" s="189">
        <f>SUM(C62:C64)</f>
        <v>526</v>
      </c>
      <c r="D61" s="120">
        <f>SUM(D62:D64)</f>
        <v>0</v>
      </c>
      <c r="E61" s="121">
        <f>SUM(E62:E64)</f>
        <v>783</v>
      </c>
      <c r="F61" s="195">
        <f>SUM(F62:F64)</f>
        <v>21</v>
      </c>
      <c r="G61" s="109">
        <f t="shared" si="2"/>
        <v>804</v>
      </c>
      <c r="H61" s="203">
        <f t="shared" si="1"/>
        <v>0.5285171102661597</v>
      </c>
      <c r="I61" s="120">
        <f>SUM(I62:I64)</f>
        <v>0</v>
      </c>
      <c r="J61" s="121">
        <f>SUM(J62:J64)</f>
        <v>1013</v>
      </c>
      <c r="K61" s="195">
        <f>SUM(K62:K64)</f>
        <v>17</v>
      </c>
      <c r="L61" s="109">
        <f t="shared" si="5"/>
        <v>1030</v>
      </c>
      <c r="M61" s="295">
        <f t="shared" si="4"/>
        <v>0.2810945273631841</v>
      </c>
    </row>
    <row r="62" spans="2:13" s="3" customFormat="1" ht="13.5">
      <c r="B62" s="222" t="s">
        <v>248</v>
      </c>
      <c r="C62" s="188">
        <v>455</v>
      </c>
      <c r="D62" s="7">
        <v>0</v>
      </c>
      <c r="E62" s="8">
        <v>693</v>
      </c>
      <c r="F62" s="9">
        <v>11</v>
      </c>
      <c r="G62" s="52">
        <f t="shared" si="2"/>
        <v>704</v>
      </c>
      <c r="H62" s="202">
        <f t="shared" si="1"/>
        <v>0.5472527472527473</v>
      </c>
      <c r="I62" s="7">
        <v>0</v>
      </c>
      <c r="J62" s="8">
        <v>923</v>
      </c>
      <c r="K62" s="9">
        <v>7</v>
      </c>
      <c r="L62" s="115">
        <f t="shared" si="5"/>
        <v>930</v>
      </c>
      <c r="M62" s="172">
        <f t="shared" si="4"/>
        <v>0.3210227272727273</v>
      </c>
    </row>
    <row r="63" spans="2:13" s="3" customFormat="1" ht="13.5">
      <c r="B63" s="222" t="s">
        <v>95</v>
      </c>
      <c r="C63" s="188">
        <v>0</v>
      </c>
      <c r="D63" s="7">
        <v>0</v>
      </c>
      <c r="E63" s="8">
        <v>0</v>
      </c>
      <c r="F63" s="9">
        <v>0</v>
      </c>
      <c r="G63" s="52">
        <f t="shared" si="2"/>
        <v>0</v>
      </c>
      <c r="H63" s="202" t="e">
        <f t="shared" si="1"/>
        <v>#DIV/0!</v>
      </c>
      <c r="I63" s="7">
        <v>0</v>
      </c>
      <c r="J63" s="8">
        <v>0</v>
      </c>
      <c r="K63" s="9">
        <v>0</v>
      </c>
      <c r="L63" s="115">
        <f t="shared" si="5"/>
        <v>0</v>
      </c>
      <c r="M63" s="172" t="e">
        <f t="shared" si="4"/>
        <v>#DIV/0!</v>
      </c>
    </row>
    <row r="64" spans="2:13" s="3" customFormat="1" ht="13.5">
      <c r="B64" s="222" t="s">
        <v>56</v>
      </c>
      <c r="C64" s="188">
        <v>71</v>
      </c>
      <c r="D64" s="7">
        <v>0</v>
      </c>
      <c r="E64" s="8">
        <v>90</v>
      </c>
      <c r="F64" s="9">
        <v>10</v>
      </c>
      <c r="G64" s="52">
        <f t="shared" si="2"/>
        <v>100</v>
      </c>
      <c r="H64" s="202">
        <f t="shared" si="1"/>
        <v>0.4084507042253521</v>
      </c>
      <c r="I64" s="7">
        <v>0</v>
      </c>
      <c r="J64" s="8">
        <v>90</v>
      </c>
      <c r="K64" s="9">
        <v>10</v>
      </c>
      <c r="L64" s="115">
        <f t="shared" si="5"/>
        <v>100</v>
      </c>
      <c r="M64" s="172">
        <f t="shared" si="4"/>
        <v>0</v>
      </c>
    </row>
    <row r="65" spans="2:13" s="119" customFormat="1" ht="13.5">
      <c r="B65" s="33" t="s">
        <v>132</v>
      </c>
      <c r="C65" s="188">
        <v>174</v>
      </c>
      <c r="D65" s="116">
        <v>0</v>
      </c>
      <c r="E65" s="117">
        <v>122</v>
      </c>
      <c r="F65" s="118">
        <v>0</v>
      </c>
      <c r="G65" s="52">
        <f t="shared" si="2"/>
        <v>122</v>
      </c>
      <c r="H65" s="202">
        <f t="shared" si="1"/>
        <v>-0.2988505747126437</v>
      </c>
      <c r="I65" s="116">
        <v>0</v>
      </c>
      <c r="J65" s="117">
        <v>120</v>
      </c>
      <c r="K65" s="118">
        <v>0</v>
      </c>
      <c r="L65" s="52">
        <f t="shared" si="5"/>
        <v>120</v>
      </c>
      <c r="M65" s="172">
        <f t="shared" si="4"/>
        <v>-0.01639344262295082</v>
      </c>
    </row>
    <row r="66" spans="2:13" s="119" customFormat="1" ht="13.5">
      <c r="B66" s="33" t="s">
        <v>133</v>
      </c>
      <c r="C66" s="188">
        <v>1</v>
      </c>
      <c r="D66" s="116">
        <v>0</v>
      </c>
      <c r="E66" s="117">
        <v>0</v>
      </c>
      <c r="F66" s="118">
        <v>0</v>
      </c>
      <c r="G66" s="52">
        <f t="shared" si="2"/>
        <v>0</v>
      </c>
      <c r="H66" s="202">
        <f t="shared" si="1"/>
        <v>-1</v>
      </c>
      <c r="I66" s="116">
        <v>0</v>
      </c>
      <c r="J66" s="117"/>
      <c r="K66" s="118">
        <v>0</v>
      </c>
      <c r="L66" s="52">
        <f t="shared" si="5"/>
        <v>0</v>
      </c>
      <c r="M66" s="172" t="e">
        <f t="shared" si="4"/>
        <v>#DIV/0!</v>
      </c>
    </row>
    <row r="67" spans="2:13" s="119" customFormat="1" ht="13.5">
      <c r="B67" s="33" t="s">
        <v>134</v>
      </c>
      <c r="C67" s="188">
        <v>0</v>
      </c>
      <c r="D67" s="116">
        <v>0</v>
      </c>
      <c r="E67" s="117">
        <v>0</v>
      </c>
      <c r="F67" s="118">
        <v>0</v>
      </c>
      <c r="G67" s="52">
        <f aca="true" t="shared" si="6" ref="G67:G73">SUM(D67:F67)</f>
        <v>0</v>
      </c>
      <c r="H67" s="202" t="e">
        <f t="shared" si="1"/>
        <v>#DIV/0!</v>
      </c>
      <c r="I67" s="116">
        <v>0</v>
      </c>
      <c r="J67" s="117"/>
      <c r="K67" s="118">
        <v>0</v>
      </c>
      <c r="L67" s="52">
        <f t="shared" si="5"/>
        <v>0</v>
      </c>
      <c r="M67" s="172" t="e">
        <f t="shared" si="4"/>
        <v>#DIV/0!</v>
      </c>
    </row>
    <row r="68" spans="2:13" s="119" customFormat="1" ht="13.5">
      <c r="B68" s="33" t="s">
        <v>135</v>
      </c>
      <c r="C68" s="188">
        <v>0</v>
      </c>
      <c r="D68" s="116">
        <v>0</v>
      </c>
      <c r="E68" s="117">
        <v>0</v>
      </c>
      <c r="F68" s="118">
        <v>0</v>
      </c>
      <c r="G68" s="52">
        <f t="shared" si="6"/>
        <v>0</v>
      </c>
      <c r="H68" s="202" t="e">
        <f t="shared" si="1"/>
        <v>#DIV/0!</v>
      </c>
      <c r="I68" s="116">
        <v>0</v>
      </c>
      <c r="J68" s="117"/>
      <c r="K68" s="118">
        <v>0</v>
      </c>
      <c r="L68" s="52">
        <f t="shared" si="5"/>
        <v>0</v>
      </c>
      <c r="M68" s="172" t="e">
        <f t="shared" si="4"/>
        <v>#DIV/0!</v>
      </c>
    </row>
    <row r="69" spans="2:13" s="119" customFormat="1" ht="13.5">
      <c r="B69" s="33" t="s">
        <v>136</v>
      </c>
      <c r="C69" s="188">
        <v>897</v>
      </c>
      <c r="D69" s="116">
        <v>0</v>
      </c>
      <c r="E69" s="117">
        <v>0</v>
      </c>
      <c r="F69" s="118">
        <v>1060</v>
      </c>
      <c r="G69" s="52">
        <f t="shared" si="6"/>
        <v>1060</v>
      </c>
      <c r="H69" s="202">
        <f t="shared" si="1"/>
        <v>0.18171683389074694</v>
      </c>
      <c r="I69" s="116">
        <v>0</v>
      </c>
      <c r="J69" s="117"/>
      <c r="K69" s="118">
        <v>1035</v>
      </c>
      <c r="L69" s="52">
        <f t="shared" si="5"/>
        <v>1035</v>
      </c>
      <c r="M69" s="172">
        <f t="shared" si="4"/>
        <v>-0.02358490566037736</v>
      </c>
    </row>
    <row r="70" spans="2:13" s="119" customFormat="1" ht="13.5">
      <c r="B70" s="33" t="s">
        <v>137</v>
      </c>
      <c r="C70" s="188">
        <v>1246</v>
      </c>
      <c r="D70" s="116">
        <v>600</v>
      </c>
      <c r="E70" s="117">
        <v>50</v>
      </c>
      <c r="F70" s="118">
        <v>383</v>
      </c>
      <c r="G70" s="52">
        <f t="shared" si="6"/>
        <v>1033</v>
      </c>
      <c r="H70" s="202">
        <f t="shared" si="1"/>
        <v>-0.1709470304975923</v>
      </c>
      <c r="I70" s="116">
        <v>550</v>
      </c>
      <c r="J70" s="117">
        <v>50</v>
      </c>
      <c r="K70" s="118">
        <v>350</v>
      </c>
      <c r="L70" s="52">
        <f t="shared" si="5"/>
        <v>950</v>
      </c>
      <c r="M70" s="172">
        <f t="shared" si="4"/>
        <v>-0.0803484995159729</v>
      </c>
    </row>
    <row r="71" spans="2:13" s="182" customFormat="1" ht="13.5">
      <c r="B71" s="33" t="s">
        <v>57</v>
      </c>
      <c r="C71" s="189">
        <f>SUM(C72:C73)</f>
        <v>387</v>
      </c>
      <c r="D71" s="120">
        <f>SUM(D72:D73)</f>
        <v>0</v>
      </c>
      <c r="E71" s="121">
        <f>SUM(E72:E73)</f>
        <v>0</v>
      </c>
      <c r="F71" s="195">
        <f>SUM(F72:F73)</f>
        <v>147</v>
      </c>
      <c r="G71" s="109">
        <f t="shared" si="6"/>
        <v>147</v>
      </c>
      <c r="H71" s="203">
        <f>(G71-C71)/C71</f>
        <v>-0.6201550387596899</v>
      </c>
      <c r="I71" s="120">
        <f>SUM(I72:I73)</f>
        <v>0</v>
      </c>
      <c r="J71" s="121">
        <f>SUM(J72:J73)</f>
        <v>0</v>
      </c>
      <c r="K71" s="195">
        <f>SUM(K72:K73)</f>
        <v>147</v>
      </c>
      <c r="L71" s="109">
        <f t="shared" si="5"/>
        <v>147</v>
      </c>
      <c r="M71" s="295">
        <f t="shared" si="4"/>
        <v>0</v>
      </c>
    </row>
    <row r="72" spans="2:13" s="3" customFormat="1" ht="13.5">
      <c r="B72" s="34" t="s">
        <v>58</v>
      </c>
      <c r="C72" s="188">
        <v>85</v>
      </c>
      <c r="D72" s="7">
        <v>0</v>
      </c>
      <c r="E72" s="8">
        <v>0</v>
      </c>
      <c r="F72" s="9">
        <v>79</v>
      </c>
      <c r="G72" s="52">
        <f t="shared" si="6"/>
        <v>79</v>
      </c>
      <c r="H72" s="202">
        <f>(G72-C72)/C72</f>
        <v>-0.07058823529411765</v>
      </c>
      <c r="I72" s="7">
        <v>0</v>
      </c>
      <c r="J72" s="8"/>
      <c r="K72" s="9">
        <v>79</v>
      </c>
      <c r="L72" s="115">
        <f t="shared" si="5"/>
        <v>79</v>
      </c>
      <c r="M72" s="172">
        <f t="shared" si="4"/>
        <v>0</v>
      </c>
    </row>
    <row r="73" spans="2:13" s="3" customFormat="1" ht="14.25" thickBot="1">
      <c r="B73" s="49" t="s">
        <v>59</v>
      </c>
      <c r="C73" s="190">
        <v>302</v>
      </c>
      <c r="D73" s="50">
        <v>0</v>
      </c>
      <c r="E73" s="51">
        <v>0</v>
      </c>
      <c r="F73" s="196">
        <v>68</v>
      </c>
      <c r="G73" s="54">
        <f t="shared" si="6"/>
        <v>68</v>
      </c>
      <c r="H73" s="206">
        <f>(G73-C73)/C73</f>
        <v>-0.7748344370860927</v>
      </c>
      <c r="I73" s="50">
        <v>0</v>
      </c>
      <c r="J73" s="51"/>
      <c r="K73" s="196">
        <v>68</v>
      </c>
      <c r="L73" s="147">
        <f t="shared" si="5"/>
        <v>68</v>
      </c>
      <c r="M73" s="294">
        <f t="shared" si="4"/>
        <v>0</v>
      </c>
    </row>
    <row r="74" spans="2:13" s="18" customFormat="1" ht="16.5" thickBot="1" thickTop="1">
      <c r="B74" s="43" t="s">
        <v>62</v>
      </c>
      <c r="C74" s="44">
        <f>C5-C30</f>
        <v>309</v>
      </c>
      <c r="D74" s="45">
        <f>D5-D30</f>
        <v>0</v>
      </c>
      <c r="E74" s="46">
        <f>E5-E30</f>
        <v>0</v>
      </c>
      <c r="F74" s="47">
        <f>F5-F30</f>
        <v>0</v>
      </c>
      <c r="G74" s="174">
        <f>G5-G30</f>
        <v>0</v>
      </c>
      <c r="H74" s="207">
        <f>(G74-C74)/C74</f>
        <v>-1</v>
      </c>
      <c r="I74" s="45">
        <f>I5-I30</f>
        <v>0</v>
      </c>
      <c r="J74" s="46">
        <f>J5-J30</f>
        <v>0</v>
      </c>
      <c r="K74" s="213">
        <f>K5-K30</f>
        <v>0</v>
      </c>
      <c r="L74" s="48">
        <f t="shared" si="5"/>
        <v>0</v>
      </c>
      <c r="M74" s="293" t="e">
        <f t="shared" si="4"/>
        <v>#DIV/0!</v>
      </c>
    </row>
    <row r="75" spans="2:13" s="36" customFormat="1" ht="13.5">
      <c r="B75" s="35" t="s">
        <v>81</v>
      </c>
      <c r="C75" s="58">
        <v>199</v>
      </c>
      <c r="D75" s="150"/>
      <c r="E75" s="151"/>
      <c r="F75" s="154"/>
      <c r="G75" s="59"/>
      <c r="H75" s="208"/>
      <c r="I75" s="214"/>
      <c r="J75" s="151"/>
      <c r="K75" s="215"/>
      <c r="L75" s="59"/>
      <c r="M75" s="176"/>
    </row>
    <row r="76" spans="2:13" s="38" customFormat="1" ht="14.25" thickBot="1">
      <c r="B76" s="37" t="s">
        <v>82</v>
      </c>
      <c r="C76" s="148">
        <v>110</v>
      </c>
      <c r="D76" s="152"/>
      <c r="E76" s="153"/>
      <c r="F76" s="155"/>
      <c r="G76" s="149"/>
      <c r="H76" s="209"/>
      <c r="I76" s="216"/>
      <c r="J76" s="153"/>
      <c r="K76" s="217"/>
      <c r="L76" s="149"/>
      <c r="M76" s="177"/>
    </row>
    <row r="77" spans="8:13" s="60" customFormat="1" ht="13.5">
      <c r="H77" s="169"/>
      <c r="M77" s="166"/>
    </row>
    <row r="78" spans="8:13" s="60" customFormat="1" ht="14.25" thickBot="1">
      <c r="H78" s="169"/>
      <c r="M78" s="166"/>
    </row>
    <row r="79" spans="2:10" ht="14.25" thickBot="1">
      <c r="B79" s="61" t="s">
        <v>63</v>
      </c>
      <c r="C79" s="39" t="s">
        <v>71</v>
      </c>
      <c r="D79" s="40" t="s">
        <v>150</v>
      </c>
      <c r="E79" s="40" t="s">
        <v>151</v>
      </c>
      <c r="F79" s="41" t="s">
        <v>152</v>
      </c>
      <c r="G79" s="68" t="s">
        <v>153</v>
      </c>
      <c r="I79" s="74" t="s">
        <v>79</v>
      </c>
      <c r="J79" s="68" t="s">
        <v>80</v>
      </c>
    </row>
    <row r="80" spans="2:10" ht="14.25" thickBot="1">
      <c r="B80" s="63" t="s">
        <v>64</v>
      </c>
      <c r="C80" s="75">
        <v>528</v>
      </c>
      <c r="D80" s="76">
        <v>431</v>
      </c>
      <c r="E80" s="77">
        <v>270</v>
      </c>
      <c r="F80" s="78">
        <v>200</v>
      </c>
      <c r="G80" s="79">
        <f>D80+E80-F80</f>
        <v>501</v>
      </c>
      <c r="I80" s="185">
        <v>169</v>
      </c>
      <c r="J80" s="186">
        <v>1250</v>
      </c>
    </row>
    <row r="81" spans="2:7" ht="13.5">
      <c r="B81" s="1" t="s">
        <v>67</v>
      </c>
      <c r="C81" s="4">
        <v>252</v>
      </c>
      <c r="D81" s="80">
        <v>261</v>
      </c>
      <c r="E81" s="5">
        <v>150</v>
      </c>
      <c r="F81" s="6">
        <v>100</v>
      </c>
      <c r="G81" s="79">
        <f aca="true" t="shared" si="7" ref="G81:G86">D81+E81-F81</f>
        <v>311</v>
      </c>
    </row>
    <row r="82" spans="2:7" ht="13.5">
      <c r="B82" s="1" t="s">
        <v>68</v>
      </c>
      <c r="C82" s="4">
        <v>277</v>
      </c>
      <c r="D82" s="80">
        <v>170</v>
      </c>
      <c r="E82" s="5">
        <v>120</v>
      </c>
      <c r="F82" s="6">
        <v>100</v>
      </c>
      <c r="G82" s="79">
        <f t="shared" si="7"/>
        <v>190</v>
      </c>
    </row>
    <row r="83" spans="2:13" ht="13.5">
      <c r="B83" s="1" t="s">
        <v>69</v>
      </c>
      <c r="C83" s="4">
        <v>0</v>
      </c>
      <c r="D83" s="80">
        <v>0</v>
      </c>
      <c r="E83" s="5">
        <v>0</v>
      </c>
      <c r="F83" s="6">
        <v>0</v>
      </c>
      <c r="G83" s="79">
        <f t="shared" si="7"/>
        <v>0</v>
      </c>
      <c r="M83" s="62"/>
    </row>
    <row r="84" spans="2:13" ht="13.5">
      <c r="B84" s="2" t="s">
        <v>65</v>
      </c>
      <c r="C84" s="4">
        <v>376</v>
      </c>
      <c r="D84" s="80">
        <v>33</v>
      </c>
      <c r="E84" s="5">
        <v>1535</v>
      </c>
      <c r="F84" s="6">
        <v>1470</v>
      </c>
      <c r="G84" s="79">
        <f t="shared" si="7"/>
        <v>98</v>
      </c>
      <c r="M84" s="62"/>
    </row>
    <row r="85" spans="2:13" ht="13.5">
      <c r="B85" s="64" t="s">
        <v>66</v>
      </c>
      <c r="C85" s="81">
        <v>100</v>
      </c>
      <c r="D85" s="82">
        <v>100</v>
      </c>
      <c r="E85" s="83">
        <v>0</v>
      </c>
      <c r="F85" s="84">
        <v>0</v>
      </c>
      <c r="G85" s="79">
        <f t="shared" si="7"/>
        <v>100</v>
      </c>
      <c r="M85" s="62"/>
    </row>
    <row r="86" spans="2:13" ht="14.25" thickBot="1">
      <c r="B86" s="65" t="s">
        <v>4</v>
      </c>
      <c r="C86" s="85">
        <v>148</v>
      </c>
      <c r="D86" s="86">
        <v>218</v>
      </c>
      <c r="E86" s="87">
        <v>930</v>
      </c>
      <c r="F86" s="88">
        <v>650</v>
      </c>
      <c r="G86" s="89">
        <f t="shared" si="7"/>
        <v>498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72</v>
      </c>
      <c r="C88" s="74">
        <v>2015</v>
      </c>
      <c r="D88" s="67" t="s">
        <v>154</v>
      </c>
      <c r="E88" s="68" t="s">
        <v>146</v>
      </c>
      <c r="F88" s="42"/>
      <c r="G88" s="60"/>
      <c r="M88" s="62"/>
    </row>
    <row r="89" spans="2:13" ht="13.5">
      <c r="B89" s="73" t="s">
        <v>72</v>
      </c>
      <c r="C89" s="100">
        <f>SUM(C90:C92)</f>
        <v>8541</v>
      </c>
      <c r="D89" s="101">
        <f>SUM(D90:D92)</f>
        <v>8233</v>
      </c>
      <c r="E89" s="102">
        <f>SUM(E90:E92)</f>
        <v>8233</v>
      </c>
      <c r="M89" s="62"/>
    </row>
    <row r="90" spans="2:13" ht="13.5" customHeight="1">
      <c r="B90" s="289" t="s">
        <v>96</v>
      </c>
      <c r="C90" s="94">
        <v>8519</v>
      </c>
      <c r="D90" s="95">
        <v>8200</v>
      </c>
      <c r="E90" s="96">
        <v>8200</v>
      </c>
      <c r="M90" s="62"/>
    </row>
    <row r="91" spans="2:13" ht="13.5" customHeight="1">
      <c r="B91" s="289" t="s">
        <v>97</v>
      </c>
      <c r="C91" s="94">
        <v>19</v>
      </c>
      <c r="D91" s="95">
        <v>30</v>
      </c>
      <c r="E91" s="96">
        <v>30</v>
      </c>
      <c r="M91" s="62"/>
    </row>
    <row r="92" spans="2:13" ht="13.5" customHeight="1" thickBot="1">
      <c r="B92" s="290" t="s">
        <v>98</v>
      </c>
      <c r="C92" s="97">
        <v>3</v>
      </c>
      <c r="D92" s="98">
        <v>3</v>
      </c>
      <c r="E92" s="99">
        <v>3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73</v>
      </c>
      <c r="C94" s="74">
        <v>2015</v>
      </c>
      <c r="D94" s="67" t="s">
        <v>154</v>
      </c>
      <c r="E94" s="68" t="s">
        <v>146</v>
      </c>
      <c r="M94" s="62"/>
    </row>
    <row r="95" spans="2:13" ht="13.5">
      <c r="B95" s="70" t="s">
        <v>74</v>
      </c>
      <c r="C95" s="90">
        <v>347</v>
      </c>
      <c r="D95" s="90">
        <v>1350</v>
      </c>
      <c r="E95" s="91">
        <v>330</v>
      </c>
      <c r="M95" s="62"/>
    </row>
    <row r="96" spans="2:13" ht="13.5">
      <c r="B96" s="70" t="s">
        <v>75</v>
      </c>
      <c r="C96" s="90">
        <v>0</v>
      </c>
      <c r="D96" s="90">
        <v>0</v>
      </c>
      <c r="E96" s="91">
        <v>0</v>
      </c>
      <c r="M96" s="62"/>
    </row>
    <row r="97" spans="2:13" ht="13.5">
      <c r="B97" s="70" t="s">
        <v>76</v>
      </c>
      <c r="C97" s="90">
        <v>0</v>
      </c>
      <c r="D97" s="90">
        <v>0</v>
      </c>
      <c r="E97" s="91">
        <v>270</v>
      </c>
      <c r="M97" s="62"/>
    </row>
    <row r="98" spans="2:13" ht="13.5">
      <c r="B98" s="70" t="s">
        <v>77</v>
      </c>
      <c r="C98" s="90">
        <v>0</v>
      </c>
      <c r="D98" s="90">
        <v>144</v>
      </c>
      <c r="E98" s="91">
        <v>0</v>
      </c>
      <c r="M98" s="62"/>
    </row>
    <row r="99" spans="2:13" ht="14.25" thickBot="1">
      <c r="B99" s="71" t="s">
        <v>78</v>
      </c>
      <c r="C99" s="92">
        <v>0</v>
      </c>
      <c r="D99" s="92">
        <v>0</v>
      </c>
      <c r="E99" s="93">
        <v>0</v>
      </c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4">
        <f>Identifikace!D15</f>
        <v>42611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Ing. Jitka Svobodová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110</v>
      </c>
      <c r="C109" s="160" t="str">
        <f>Identifikace!D20</f>
        <v>Bc. Irena Kopecká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7" operator="greaterThan">
      <formula>2.51%</formula>
    </cfRule>
    <cfRule type="cellIs" priority="43" dxfId="6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7" operator="greaterThan">
      <formula>2.51%</formula>
    </cfRule>
    <cfRule type="cellIs" priority="7" dxfId="6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7" operator="greaterThan">
      <formula>2.51%</formula>
    </cfRule>
    <cfRule type="cellIs" priority="3" dxfId="6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6" bestFit="1" customWidth="1"/>
    <col min="6" max="6" width="11.00390625" style="29" customWidth="1"/>
    <col min="7" max="7" width="15.140625" style="229" customWidth="1"/>
    <col min="8" max="10" width="10.140625" style="29" customWidth="1"/>
    <col min="11" max="20" width="12.00390625" style="229" customWidth="1"/>
    <col min="21" max="21" width="3.421875" style="229" customWidth="1"/>
  </cols>
  <sheetData>
    <row r="1" spans="1:21" ht="21">
      <c r="A1" s="271"/>
      <c r="B1" s="344" t="str">
        <f>Identifikace!D8</f>
        <v>Mateřská škola Chomutov, příspěvková organizace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272"/>
      <c r="U1" s="272"/>
    </row>
    <row r="2" spans="1:21" ht="15">
      <c r="A2" s="271"/>
      <c r="B2" s="345" t="str">
        <f>Identifikace!D10</f>
        <v>Jiráskova 4335, 430 03  Chomutov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273"/>
      <c r="S2" s="273"/>
      <c r="T2" s="272"/>
      <c r="U2" s="272"/>
    </row>
    <row r="3" spans="1:21" ht="13.5">
      <c r="A3" s="271"/>
      <c r="B3" s="274"/>
      <c r="C3" s="274"/>
      <c r="D3" s="274"/>
      <c r="E3" s="274"/>
      <c r="F3" s="274"/>
      <c r="G3" s="273"/>
      <c r="H3" s="274"/>
      <c r="I3" s="274"/>
      <c r="J3" s="274"/>
      <c r="K3" s="273"/>
      <c r="L3" s="273"/>
      <c r="M3" s="273"/>
      <c r="N3" s="273"/>
      <c r="O3" s="273"/>
      <c r="P3" s="273"/>
      <c r="Q3" s="273"/>
      <c r="R3" s="273"/>
      <c r="S3" s="273"/>
      <c r="T3" s="272"/>
      <c r="U3" s="272"/>
    </row>
    <row r="4" spans="1:21" ht="25.5">
      <c r="A4" s="271"/>
      <c r="B4" s="346" t="s">
        <v>139</v>
      </c>
      <c r="C4" s="346"/>
      <c r="D4" s="346"/>
      <c r="E4" s="346"/>
      <c r="F4" s="346"/>
      <c r="G4" s="346"/>
      <c r="H4" s="346"/>
      <c r="I4" s="346"/>
      <c r="J4" s="346"/>
      <c r="K4" s="346"/>
      <c r="L4" s="347"/>
      <c r="M4" s="347"/>
      <c r="N4" s="275"/>
      <c r="O4" s="275"/>
      <c r="P4" s="275"/>
      <c r="Q4" s="275"/>
      <c r="R4" s="275"/>
      <c r="S4" s="273"/>
      <c r="T4" s="272"/>
      <c r="U4" s="272"/>
    </row>
    <row r="5" spans="1:21" ht="13.5">
      <c r="A5" s="271"/>
      <c r="B5" s="271"/>
      <c r="C5" s="271"/>
      <c r="D5" s="271"/>
      <c r="E5" s="309"/>
      <c r="F5" s="271"/>
      <c r="G5" s="272"/>
      <c r="H5" s="271"/>
      <c r="I5" s="271"/>
      <c r="J5" s="271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 ht="13.5">
      <c r="A6" s="271"/>
      <c r="B6" s="271"/>
      <c r="C6" s="271"/>
      <c r="D6" s="348" t="s">
        <v>120</v>
      </c>
      <c r="E6" s="349"/>
      <c r="F6" s="276" t="s">
        <v>115</v>
      </c>
      <c r="G6" s="277">
        <f>SUMIF(E:E,"M",P:P)</f>
        <v>128113</v>
      </c>
      <c r="H6" s="271"/>
      <c r="I6" s="271"/>
      <c r="J6" s="271"/>
      <c r="K6" s="278" t="s">
        <v>22</v>
      </c>
      <c r="L6" s="271"/>
      <c r="M6" s="279">
        <f>Identifikace!D15</f>
        <v>42611</v>
      </c>
      <c r="N6" s="272"/>
      <c r="O6" s="272"/>
      <c r="P6" s="272"/>
      <c r="Q6" s="272"/>
      <c r="R6" s="272"/>
      <c r="S6" s="272"/>
      <c r="T6" s="272"/>
      <c r="U6" s="272"/>
    </row>
    <row r="7" spans="1:21" ht="13.5">
      <c r="A7" s="271"/>
      <c r="B7" s="271"/>
      <c r="C7" s="271"/>
      <c r="D7" s="350" t="s">
        <v>119</v>
      </c>
      <c r="E7" s="349"/>
      <c r="F7" s="276" t="s">
        <v>116</v>
      </c>
      <c r="G7" s="277">
        <f>SUMIF(E:E,"N",P:P)</f>
        <v>906975</v>
      </c>
      <c r="H7" s="271"/>
      <c r="I7" s="271"/>
      <c r="J7" s="271"/>
      <c r="K7" s="280"/>
      <c r="L7" s="271"/>
      <c r="M7" s="272"/>
      <c r="N7" s="272"/>
      <c r="O7" s="272"/>
      <c r="P7" s="272"/>
      <c r="Q7" s="272"/>
      <c r="R7" s="272"/>
      <c r="S7" s="272"/>
      <c r="T7" s="272"/>
      <c r="U7" s="272"/>
    </row>
    <row r="8" spans="1:21" ht="13.5">
      <c r="A8" s="271"/>
      <c r="B8" s="271"/>
      <c r="C8" s="271"/>
      <c r="D8" s="339"/>
      <c r="E8" s="340"/>
      <c r="F8" s="276" t="s">
        <v>8</v>
      </c>
      <c r="G8" s="277">
        <f>G6+G7</f>
        <v>1035088</v>
      </c>
      <c r="H8" s="271"/>
      <c r="I8" s="271"/>
      <c r="J8" s="271"/>
      <c r="K8" s="278" t="s">
        <v>23</v>
      </c>
      <c r="L8" s="271"/>
      <c r="M8" s="272" t="str">
        <f>Identifikace!D17</f>
        <v>Ing. Jitka Svobodová</v>
      </c>
      <c r="N8" s="272"/>
      <c r="O8" s="272"/>
      <c r="P8" s="272"/>
      <c r="Q8" s="272"/>
      <c r="R8" s="272"/>
      <c r="S8" s="272"/>
      <c r="T8" s="272"/>
      <c r="U8" s="272"/>
    </row>
    <row r="9" spans="1:21" ht="13.5">
      <c r="A9" s="271"/>
      <c r="B9" s="271"/>
      <c r="C9" s="271"/>
      <c r="D9" s="309"/>
      <c r="E9" s="281"/>
      <c r="F9" s="282"/>
      <c r="G9" s="283"/>
      <c r="H9" s="271"/>
      <c r="I9" s="271"/>
      <c r="J9" s="271"/>
      <c r="K9" s="278"/>
      <c r="L9" s="271"/>
      <c r="M9" s="272"/>
      <c r="N9" s="272"/>
      <c r="O9" s="272"/>
      <c r="P9" s="272"/>
      <c r="Q9" s="272"/>
      <c r="R9" s="272"/>
      <c r="S9" s="272"/>
      <c r="T9" s="272"/>
      <c r="U9" s="272"/>
    </row>
    <row r="10" spans="4:13" ht="13.5">
      <c r="D10" s="341" t="s">
        <v>111</v>
      </c>
      <c r="E10" s="342"/>
      <c r="F10" s="343"/>
      <c r="G10" s="313">
        <f>SUM(G7-P69)</f>
        <v>869679</v>
      </c>
      <c r="K10" s="250" t="s">
        <v>7</v>
      </c>
      <c r="L10" s="29"/>
      <c r="M10" s="231" t="str">
        <f>Identifikace!D20</f>
        <v>Bc. Irena Kopecká</v>
      </c>
    </row>
    <row r="11" spans="4:7" ht="13.5">
      <c r="D11" s="236"/>
      <c r="E11" s="248"/>
      <c r="F11" s="249"/>
      <c r="G11" s="234"/>
    </row>
    <row r="12" spans="4:7" ht="13.5">
      <c r="D12" s="236"/>
      <c r="E12" s="248"/>
      <c r="F12" s="249"/>
      <c r="G12" s="234"/>
    </row>
    <row r="13" ht="14.25" thickBot="1"/>
    <row r="14" spans="2:21" ht="13.5">
      <c r="B14" s="333" t="s">
        <v>9</v>
      </c>
      <c r="C14" s="333" t="s">
        <v>100</v>
      </c>
      <c r="D14" s="333" t="s">
        <v>10</v>
      </c>
      <c r="E14" s="307" t="s">
        <v>114</v>
      </c>
      <c r="F14" s="333" t="s">
        <v>11</v>
      </c>
      <c r="G14" s="330" t="s">
        <v>12</v>
      </c>
      <c r="H14" s="333" t="s">
        <v>13</v>
      </c>
      <c r="I14" s="333" t="s">
        <v>14</v>
      </c>
      <c r="J14" s="333" t="s">
        <v>15</v>
      </c>
      <c r="K14" s="330" t="s">
        <v>16</v>
      </c>
      <c r="L14" s="336" t="s">
        <v>141</v>
      </c>
      <c r="M14" s="337"/>
      <c r="N14" s="337"/>
      <c r="O14" s="337"/>
      <c r="P14" s="326" t="s">
        <v>142</v>
      </c>
      <c r="Q14" s="326" t="s">
        <v>17</v>
      </c>
      <c r="R14" s="326"/>
      <c r="S14" s="326"/>
      <c r="T14" s="326"/>
      <c r="U14" s="232"/>
    </row>
    <row r="15" spans="2:21" ht="14.25" thickBot="1">
      <c r="B15" s="334"/>
      <c r="C15" s="334"/>
      <c r="D15" s="334"/>
      <c r="E15" s="247" t="s">
        <v>117</v>
      </c>
      <c r="F15" s="334"/>
      <c r="G15" s="331"/>
      <c r="H15" s="334"/>
      <c r="I15" s="334"/>
      <c r="J15" s="334"/>
      <c r="K15" s="331"/>
      <c r="L15" s="338"/>
      <c r="M15" s="338"/>
      <c r="N15" s="338"/>
      <c r="O15" s="338"/>
      <c r="P15" s="327"/>
      <c r="Q15" s="328"/>
      <c r="R15" s="328"/>
      <c r="S15" s="328"/>
      <c r="T15" s="328"/>
      <c r="U15" s="232"/>
    </row>
    <row r="16" spans="2:21" ht="14.25" thickBot="1">
      <c r="B16" s="335"/>
      <c r="C16" s="335"/>
      <c r="D16" s="335"/>
      <c r="E16" s="308" t="s">
        <v>118</v>
      </c>
      <c r="F16" s="335"/>
      <c r="G16" s="332"/>
      <c r="H16" s="335"/>
      <c r="I16" s="335"/>
      <c r="J16" s="335"/>
      <c r="K16" s="261">
        <v>2016</v>
      </c>
      <c r="L16" s="262" t="s">
        <v>18</v>
      </c>
      <c r="M16" s="262" t="s">
        <v>19</v>
      </c>
      <c r="N16" s="262" t="s">
        <v>20</v>
      </c>
      <c r="O16" s="262" t="s">
        <v>21</v>
      </c>
      <c r="P16" s="328"/>
      <c r="Q16" s="230" t="s">
        <v>24</v>
      </c>
      <c r="R16" s="230" t="s">
        <v>25</v>
      </c>
      <c r="S16" s="230" t="s">
        <v>99</v>
      </c>
      <c r="T16" s="230" t="s">
        <v>143</v>
      </c>
      <c r="U16" s="233"/>
    </row>
    <row r="17" spans="2:21" ht="14.25" thickBot="1">
      <c r="B17" s="329" t="s">
        <v>121</v>
      </c>
      <c r="C17" s="329"/>
      <c r="D17" s="329"/>
      <c r="E17" s="299" t="s">
        <v>140</v>
      </c>
      <c r="F17" s="253"/>
      <c r="G17" s="251">
        <f>SUM(G19:G10047)</f>
        <v>65851675.62</v>
      </c>
      <c r="H17" s="252" t="s">
        <v>102</v>
      </c>
      <c r="I17" s="252" t="s">
        <v>102</v>
      </c>
      <c r="J17" s="252" t="s">
        <v>102</v>
      </c>
      <c r="K17" s="251">
        <f aca="true" t="shared" si="0" ref="K17:T17">SUM(K19:K10047)</f>
        <v>29356676.4</v>
      </c>
      <c r="L17" s="284">
        <f t="shared" si="0"/>
        <v>258772</v>
      </c>
      <c r="M17" s="284">
        <f t="shared" si="0"/>
        <v>258772</v>
      </c>
      <c r="N17" s="284">
        <f t="shared" si="0"/>
        <v>258772</v>
      </c>
      <c r="O17" s="284">
        <f t="shared" si="0"/>
        <v>258772</v>
      </c>
      <c r="P17" s="251">
        <f t="shared" si="0"/>
        <v>1035088</v>
      </c>
      <c r="Q17" s="106">
        <f t="shared" si="0"/>
        <v>1035088</v>
      </c>
      <c r="R17" s="106">
        <f t="shared" si="0"/>
        <v>1025088</v>
      </c>
      <c r="S17" s="106">
        <f t="shared" si="0"/>
        <v>1025088</v>
      </c>
      <c r="T17" s="106">
        <f t="shared" si="0"/>
        <v>1025088</v>
      </c>
      <c r="U17" s="234"/>
    </row>
    <row r="18" spans="2:21" ht="14.25" thickBot="1">
      <c r="B18" s="254" t="s">
        <v>122</v>
      </c>
      <c r="C18" s="254"/>
      <c r="D18" s="254"/>
      <c r="E18" s="254"/>
      <c r="F18" s="254"/>
      <c r="G18" s="256"/>
      <c r="H18" s="255"/>
      <c r="I18" s="255"/>
      <c r="J18" s="255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34"/>
    </row>
    <row r="19" spans="2:21" ht="14.25" thickBot="1">
      <c r="B19" s="263">
        <v>1</v>
      </c>
      <c r="C19" s="239" t="s">
        <v>159</v>
      </c>
      <c r="D19" s="264" t="s">
        <v>210</v>
      </c>
      <c r="E19" s="245" t="s">
        <v>116</v>
      </c>
      <c r="F19" s="237">
        <v>39813</v>
      </c>
      <c r="G19" s="242">
        <v>69020</v>
      </c>
      <c r="H19" s="240" t="s">
        <v>244</v>
      </c>
      <c r="I19" s="241">
        <v>20</v>
      </c>
      <c r="J19" s="241">
        <v>20</v>
      </c>
      <c r="K19" s="242">
        <v>35085</v>
      </c>
      <c r="L19" s="242">
        <v>864</v>
      </c>
      <c r="M19" s="242">
        <v>864</v>
      </c>
      <c r="N19" s="242">
        <v>864</v>
      </c>
      <c r="O19" s="242">
        <v>864</v>
      </c>
      <c r="P19" s="242">
        <f>SUM(L19:O19)</f>
        <v>3456</v>
      </c>
      <c r="Q19" s="242">
        <v>3456</v>
      </c>
      <c r="R19" s="242">
        <v>3456</v>
      </c>
      <c r="S19" s="242">
        <v>3456</v>
      </c>
      <c r="T19" s="242">
        <v>3456</v>
      </c>
      <c r="U19" s="235"/>
    </row>
    <row r="20" spans="2:21" ht="14.25" thickBot="1">
      <c r="B20" s="265">
        <v>2</v>
      </c>
      <c r="C20" s="239" t="s">
        <v>160</v>
      </c>
      <c r="D20" s="266" t="s">
        <v>211</v>
      </c>
      <c r="E20" s="246" t="s">
        <v>116</v>
      </c>
      <c r="F20" s="238">
        <v>39813</v>
      </c>
      <c r="G20" s="243">
        <v>4768587</v>
      </c>
      <c r="H20" s="240" t="s">
        <v>244</v>
      </c>
      <c r="I20" s="267">
        <v>74</v>
      </c>
      <c r="J20" s="267">
        <v>74</v>
      </c>
      <c r="K20" s="268">
        <v>2384311</v>
      </c>
      <c r="L20" s="244">
        <f>Q20/4</f>
        <v>14904</v>
      </c>
      <c r="M20" s="244">
        <f>Q20/4</f>
        <v>14904</v>
      </c>
      <c r="N20" s="244">
        <f>Q20/4</f>
        <v>14904</v>
      </c>
      <c r="O20" s="244">
        <f>Q20/4</f>
        <v>14904</v>
      </c>
      <c r="P20" s="243">
        <f>SUM(L20:O20)</f>
        <v>59616</v>
      </c>
      <c r="Q20" s="244">
        <v>59616</v>
      </c>
      <c r="R20" s="244">
        <v>59616</v>
      </c>
      <c r="S20" s="244">
        <v>59616</v>
      </c>
      <c r="T20" s="244">
        <v>59616</v>
      </c>
      <c r="U20" s="235"/>
    </row>
    <row r="21" spans="2:21" ht="14.25" thickBot="1">
      <c r="B21" s="263">
        <v>3</v>
      </c>
      <c r="C21" s="239" t="s">
        <v>161</v>
      </c>
      <c r="D21" s="269" t="s">
        <v>225</v>
      </c>
      <c r="E21" s="257" t="s">
        <v>116</v>
      </c>
      <c r="F21" s="238">
        <v>39813</v>
      </c>
      <c r="G21" s="260">
        <v>1369405</v>
      </c>
      <c r="H21" s="240" t="s">
        <v>244</v>
      </c>
      <c r="I21" s="270">
        <v>74</v>
      </c>
      <c r="J21" s="270">
        <v>74</v>
      </c>
      <c r="K21" s="260">
        <v>1216560</v>
      </c>
      <c r="L21" s="244">
        <f>Q21/4</f>
        <v>4632</v>
      </c>
      <c r="M21" s="244">
        <f>Q21/4</f>
        <v>4632</v>
      </c>
      <c r="N21" s="244">
        <f>Q21/4</f>
        <v>4632</v>
      </c>
      <c r="O21" s="244">
        <f>Q21/4</f>
        <v>4632</v>
      </c>
      <c r="P21" s="243">
        <f>SUM(L21:O21)</f>
        <v>18528</v>
      </c>
      <c r="Q21" s="260">
        <v>18528</v>
      </c>
      <c r="R21" s="260">
        <v>18528</v>
      </c>
      <c r="S21" s="260">
        <v>18528</v>
      </c>
      <c r="T21" s="260">
        <v>18528</v>
      </c>
      <c r="U21" s="235"/>
    </row>
    <row r="22" spans="2:21" ht="14.25" thickBot="1">
      <c r="B22" s="265">
        <v>4</v>
      </c>
      <c r="C22" s="239" t="s">
        <v>162</v>
      </c>
      <c r="D22" s="269" t="s">
        <v>245</v>
      </c>
      <c r="E22" s="257" t="s">
        <v>116</v>
      </c>
      <c r="F22" s="238">
        <v>39813</v>
      </c>
      <c r="G22" s="260">
        <v>69020</v>
      </c>
      <c r="H22" s="240" t="s">
        <v>244</v>
      </c>
      <c r="I22" s="270">
        <v>20</v>
      </c>
      <c r="J22" s="270">
        <v>20</v>
      </c>
      <c r="K22" s="260">
        <v>35085</v>
      </c>
      <c r="L22" s="244">
        <f>Q22/4</f>
        <v>864</v>
      </c>
      <c r="M22" s="244">
        <f>Q22/4</f>
        <v>864</v>
      </c>
      <c r="N22" s="244">
        <f>Q22/4</f>
        <v>864</v>
      </c>
      <c r="O22" s="244">
        <f>Q22/4</f>
        <v>864</v>
      </c>
      <c r="P22" s="243">
        <f>SUM(L22:O22)</f>
        <v>3456</v>
      </c>
      <c r="Q22" s="260">
        <v>3456</v>
      </c>
      <c r="R22" s="260">
        <v>3456</v>
      </c>
      <c r="S22" s="260">
        <v>3456</v>
      </c>
      <c r="T22" s="260">
        <v>3456</v>
      </c>
      <c r="U22" s="235"/>
    </row>
    <row r="23" spans="2:21" ht="14.25" thickBot="1">
      <c r="B23" s="263">
        <v>5</v>
      </c>
      <c r="C23" s="239" t="s">
        <v>163</v>
      </c>
      <c r="D23" s="269" t="s">
        <v>226</v>
      </c>
      <c r="E23" s="257" t="s">
        <v>116</v>
      </c>
      <c r="F23" s="238">
        <v>39813</v>
      </c>
      <c r="G23" s="260">
        <v>926827</v>
      </c>
      <c r="H23" s="240" t="s">
        <v>244</v>
      </c>
      <c r="I23" s="270">
        <v>74</v>
      </c>
      <c r="J23" s="270">
        <v>74</v>
      </c>
      <c r="K23" s="260">
        <v>815630</v>
      </c>
      <c r="L23" s="244">
        <f aca="true" t="shared" si="1" ref="L23:L69">Q23/4</f>
        <v>2901</v>
      </c>
      <c r="M23" s="244">
        <f aca="true" t="shared" si="2" ref="M23:M69">Q23/4</f>
        <v>2901</v>
      </c>
      <c r="N23" s="244">
        <f aca="true" t="shared" si="3" ref="N23:N69">Q23/4</f>
        <v>2901</v>
      </c>
      <c r="O23" s="244">
        <f aca="true" t="shared" si="4" ref="O23:O69">Q23/4</f>
        <v>2901</v>
      </c>
      <c r="P23" s="243">
        <f aca="true" t="shared" si="5" ref="P23:P69">SUM(L23:O23)</f>
        <v>11604</v>
      </c>
      <c r="Q23" s="260">
        <v>11604</v>
      </c>
      <c r="R23" s="260">
        <v>11604</v>
      </c>
      <c r="S23" s="260">
        <v>11604</v>
      </c>
      <c r="T23" s="260">
        <v>11604</v>
      </c>
      <c r="U23" s="235"/>
    </row>
    <row r="24" spans="2:21" ht="14.25" thickBot="1">
      <c r="B24" s="265">
        <v>6</v>
      </c>
      <c r="C24" s="239" t="s">
        <v>164</v>
      </c>
      <c r="D24" s="269" t="s">
        <v>224</v>
      </c>
      <c r="E24" s="257" t="s">
        <v>116</v>
      </c>
      <c r="F24" s="238">
        <v>39813</v>
      </c>
      <c r="G24" s="260">
        <v>1615862</v>
      </c>
      <c r="H24" s="240" t="s">
        <v>244</v>
      </c>
      <c r="I24" s="270">
        <v>74</v>
      </c>
      <c r="J24" s="270">
        <v>74</v>
      </c>
      <c r="K24" s="260">
        <v>983862</v>
      </c>
      <c r="L24" s="244">
        <f t="shared" si="1"/>
        <v>5451</v>
      </c>
      <c r="M24" s="244">
        <f t="shared" si="2"/>
        <v>5451</v>
      </c>
      <c r="N24" s="244">
        <f t="shared" si="3"/>
        <v>5451</v>
      </c>
      <c r="O24" s="244">
        <f t="shared" si="4"/>
        <v>5451</v>
      </c>
      <c r="P24" s="243">
        <f t="shared" si="5"/>
        <v>21804</v>
      </c>
      <c r="Q24" s="260">
        <v>21804</v>
      </c>
      <c r="R24" s="260">
        <v>21804</v>
      </c>
      <c r="S24" s="260">
        <v>21804</v>
      </c>
      <c r="T24" s="260">
        <v>21804</v>
      </c>
      <c r="U24" s="235"/>
    </row>
    <row r="25" spans="2:21" ht="14.25" thickBot="1">
      <c r="B25" s="263">
        <v>7</v>
      </c>
      <c r="C25" s="239" t="s">
        <v>165</v>
      </c>
      <c r="D25" s="269" t="s">
        <v>212</v>
      </c>
      <c r="E25" s="257" t="s">
        <v>116</v>
      </c>
      <c r="F25" s="238">
        <v>39813</v>
      </c>
      <c r="G25" s="260">
        <v>69020</v>
      </c>
      <c r="H25" s="240" t="s">
        <v>244</v>
      </c>
      <c r="I25" s="270">
        <v>20</v>
      </c>
      <c r="J25" s="270">
        <v>20</v>
      </c>
      <c r="K25" s="260">
        <v>35085</v>
      </c>
      <c r="L25" s="244">
        <f t="shared" si="1"/>
        <v>864</v>
      </c>
      <c r="M25" s="244">
        <f t="shared" si="2"/>
        <v>864</v>
      </c>
      <c r="N25" s="244">
        <f t="shared" si="3"/>
        <v>864</v>
      </c>
      <c r="O25" s="244">
        <f t="shared" si="4"/>
        <v>864</v>
      </c>
      <c r="P25" s="243">
        <f t="shared" si="5"/>
        <v>3456</v>
      </c>
      <c r="Q25" s="260">
        <v>3456</v>
      </c>
      <c r="R25" s="260">
        <v>3456</v>
      </c>
      <c r="S25" s="260">
        <v>3456</v>
      </c>
      <c r="T25" s="260">
        <v>3456</v>
      </c>
      <c r="U25" s="235"/>
    </row>
    <row r="26" spans="2:21" ht="14.25" thickBot="1">
      <c r="B26" s="265">
        <v>8</v>
      </c>
      <c r="C26" s="239" t="s">
        <v>166</v>
      </c>
      <c r="D26" s="269" t="s">
        <v>213</v>
      </c>
      <c r="E26" s="257" t="s">
        <v>116</v>
      </c>
      <c r="F26" s="238">
        <v>39813</v>
      </c>
      <c r="G26" s="260">
        <v>2805618</v>
      </c>
      <c r="H26" s="240" t="s">
        <v>244</v>
      </c>
      <c r="I26" s="270">
        <v>74</v>
      </c>
      <c r="J26" s="270">
        <v>74</v>
      </c>
      <c r="K26" s="260">
        <v>1804439</v>
      </c>
      <c r="L26" s="244">
        <f t="shared" si="1"/>
        <v>9447</v>
      </c>
      <c r="M26" s="244">
        <f t="shared" si="2"/>
        <v>9447</v>
      </c>
      <c r="N26" s="244">
        <f t="shared" si="3"/>
        <v>9447</v>
      </c>
      <c r="O26" s="244">
        <f t="shared" si="4"/>
        <v>9447</v>
      </c>
      <c r="P26" s="243">
        <f t="shared" si="5"/>
        <v>37788</v>
      </c>
      <c r="Q26" s="260">
        <v>37788</v>
      </c>
      <c r="R26" s="260">
        <v>27788</v>
      </c>
      <c r="S26" s="260">
        <v>27788</v>
      </c>
      <c r="T26" s="260">
        <v>27788</v>
      </c>
      <c r="U26" s="235"/>
    </row>
    <row r="27" spans="2:21" ht="14.25" thickBot="1">
      <c r="B27" s="263">
        <v>9</v>
      </c>
      <c r="C27" s="239" t="s">
        <v>167</v>
      </c>
      <c r="D27" s="269" t="s">
        <v>214</v>
      </c>
      <c r="E27" s="257" t="s">
        <v>116</v>
      </c>
      <c r="F27" s="238">
        <v>39813</v>
      </c>
      <c r="G27" s="260">
        <v>2307658</v>
      </c>
      <c r="H27" s="240" t="s">
        <v>244</v>
      </c>
      <c r="I27" s="270">
        <v>74</v>
      </c>
      <c r="J27" s="270">
        <v>74</v>
      </c>
      <c r="K27" s="260">
        <v>1576865</v>
      </c>
      <c r="L27" s="244">
        <f t="shared" si="1"/>
        <v>7776</v>
      </c>
      <c r="M27" s="244">
        <f t="shared" si="2"/>
        <v>7776</v>
      </c>
      <c r="N27" s="244">
        <f t="shared" si="3"/>
        <v>7776</v>
      </c>
      <c r="O27" s="244">
        <f t="shared" si="4"/>
        <v>7776</v>
      </c>
      <c r="P27" s="243">
        <f t="shared" si="5"/>
        <v>31104</v>
      </c>
      <c r="Q27" s="260">
        <v>31104</v>
      </c>
      <c r="R27" s="260">
        <v>31104</v>
      </c>
      <c r="S27" s="260">
        <v>31104</v>
      </c>
      <c r="T27" s="260">
        <v>31104</v>
      </c>
      <c r="U27" s="235"/>
    </row>
    <row r="28" spans="2:21" ht="14.25" thickBot="1">
      <c r="B28" s="265">
        <v>10</v>
      </c>
      <c r="C28" s="239" t="s">
        <v>168</v>
      </c>
      <c r="D28" s="269" t="s">
        <v>246</v>
      </c>
      <c r="E28" s="257" t="s">
        <v>116</v>
      </c>
      <c r="F28" s="238">
        <v>39813</v>
      </c>
      <c r="G28" s="260">
        <v>69020</v>
      </c>
      <c r="H28" s="240" t="s">
        <v>244</v>
      </c>
      <c r="I28" s="270">
        <v>20</v>
      </c>
      <c r="J28" s="270">
        <v>20</v>
      </c>
      <c r="K28" s="260">
        <v>35085</v>
      </c>
      <c r="L28" s="244">
        <f t="shared" si="1"/>
        <v>864</v>
      </c>
      <c r="M28" s="244">
        <f t="shared" si="2"/>
        <v>864</v>
      </c>
      <c r="N28" s="244">
        <f t="shared" si="3"/>
        <v>864</v>
      </c>
      <c r="O28" s="244">
        <f t="shared" si="4"/>
        <v>864</v>
      </c>
      <c r="P28" s="243">
        <f t="shared" si="5"/>
        <v>3456</v>
      </c>
      <c r="Q28" s="260">
        <v>3456</v>
      </c>
      <c r="R28" s="260">
        <v>3456</v>
      </c>
      <c r="S28" s="260">
        <v>3456</v>
      </c>
      <c r="T28" s="260">
        <v>3456</v>
      </c>
      <c r="U28" s="235"/>
    </row>
    <row r="29" spans="2:21" ht="14.25" thickBot="1">
      <c r="B29" s="263">
        <v>11</v>
      </c>
      <c r="C29" s="239" t="s">
        <v>169</v>
      </c>
      <c r="D29" s="269" t="s">
        <v>215</v>
      </c>
      <c r="E29" s="257" t="s">
        <v>116</v>
      </c>
      <c r="F29" s="238">
        <v>39813</v>
      </c>
      <c r="G29" s="260">
        <v>3111838</v>
      </c>
      <c r="H29" s="240" t="s">
        <v>244</v>
      </c>
      <c r="I29" s="270">
        <v>74</v>
      </c>
      <c r="J29" s="270">
        <v>74</v>
      </c>
      <c r="K29" s="260">
        <v>1828181</v>
      </c>
      <c r="L29" s="244">
        <f t="shared" si="1"/>
        <v>10524</v>
      </c>
      <c r="M29" s="244">
        <f t="shared" si="2"/>
        <v>10524</v>
      </c>
      <c r="N29" s="244">
        <f t="shared" si="3"/>
        <v>10524</v>
      </c>
      <c r="O29" s="244">
        <f t="shared" si="4"/>
        <v>10524</v>
      </c>
      <c r="P29" s="243">
        <f t="shared" si="5"/>
        <v>42096</v>
      </c>
      <c r="Q29" s="260">
        <v>42096</v>
      </c>
      <c r="R29" s="260">
        <v>42096</v>
      </c>
      <c r="S29" s="260">
        <v>42096</v>
      </c>
      <c r="T29" s="260">
        <v>42096</v>
      </c>
      <c r="U29" s="235"/>
    </row>
    <row r="30" spans="2:21" ht="14.25" thickBot="1">
      <c r="B30" s="265">
        <v>12</v>
      </c>
      <c r="C30" s="239" t="s">
        <v>170</v>
      </c>
      <c r="D30" s="269" t="s">
        <v>216</v>
      </c>
      <c r="E30" s="257" t="s">
        <v>116</v>
      </c>
      <c r="F30" s="238">
        <v>39813</v>
      </c>
      <c r="G30" s="260">
        <v>1380596</v>
      </c>
      <c r="H30" s="240" t="s">
        <v>244</v>
      </c>
      <c r="I30" s="270">
        <v>74</v>
      </c>
      <c r="J30" s="270">
        <v>74</v>
      </c>
      <c r="K30" s="260">
        <v>855965</v>
      </c>
      <c r="L30" s="244">
        <f t="shared" si="1"/>
        <v>4302</v>
      </c>
      <c r="M30" s="244">
        <f t="shared" si="2"/>
        <v>4302</v>
      </c>
      <c r="N30" s="244">
        <f t="shared" si="3"/>
        <v>4302</v>
      </c>
      <c r="O30" s="244">
        <f t="shared" si="4"/>
        <v>4302</v>
      </c>
      <c r="P30" s="243">
        <f t="shared" si="5"/>
        <v>17208</v>
      </c>
      <c r="Q30" s="260">
        <v>17208</v>
      </c>
      <c r="R30" s="260">
        <v>17208</v>
      </c>
      <c r="S30" s="260">
        <v>17208</v>
      </c>
      <c r="T30" s="260">
        <v>17208</v>
      </c>
      <c r="U30" s="235"/>
    </row>
    <row r="31" spans="2:21" ht="14.25" thickBot="1">
      <c r="B31" s="263">
        <v>13</v>
      </c>
      <c r="C31" s="239" t="s">
        <v>171</v>
      </c>
      <c r="D31" s="269" t="s">
        <v>217</v>
      </c>
      <c r="E31" s="257" t="s">
        <v>116</v>
      </c>
      <c r="F31" s="238">
        <v>39813</v>
      </c>
      <c r="G31" s="260">
        <v>4236260</v>
      </c>
      <c r="H31" s="240" t="s">
        <v>244</v>
      </c>
      <c r="I31" s="270">
        <v>74</v>
      </c>
      <c r="J31" s="270">
        <v>74</v>
      </c>
      <c r="K31" s="260">
        <v>2528478</v>
      </c>
      <c r="L31" s="244">
        <f t="shared" si="1"/>
        <v>14274</v>
      </c>
      <c r="M31" s="244">
        <f t="shared" si="2"/>
        <v>14274</v>
      </c>
      <c r="N31" s="244">
        <f t="shared" si="3"/>
        <v>14274</v>
      </c>
      <c r="O31" s="244">
        <f t="shared" si="4"/>
        <v>14274</v>
      </c>
      <c r="P31" s="243">
        <f t="shared" si="5"/>
        <v>57096</v>
      </c>
      <c r="Q31" s="260">
        <v>57096</v>
      </c>
      <c r="R31" s="260">
        <v>57096</v>
      </c>
      <c r="S31" s="260">
        <v>57096</v>
      </c>
      <c r="T31" s="260">
        <v>57096</v>
      </c>
      <c r="U31" s="235"/>
    </row>
    <row r="32" spans="2:21" ht="14.25" thickBot="1">
      <c r="B32" s="265">
        <v>14</v>
      </c>
      <c r="C32" s="239" t="s">
        <v>172</v>
      </c>
      <c r="D32" s="269" t="s">
        <v>218</v>
      </c>
      <c r="E32" s="257" t="s">
        <v>116</v>
      </c>
      <c r="F32" s="238">
        <v>39813</v>
      </c>
      <c r="G32" s="260">
        <v>7016069</v>
      </c>
      <c r="H32" s="240" t="s">
        <v>244</v>
      </c>
      <c r="I32" s="270">
        <v>74</v>
      </c>
      <c r="J32" s="270">
        <v>74</v>
      </c>
      <c r="K32" s="260">
        <v>3527593</v>
      </c>
      <c r="L32" s="244">
        <f t="shared" si="1"/>
        <v>23679</v>
      </c>
      <c r="M32" s="244">
        <f t="shared" si="2"/>
        <v>23679</v>
      </c>
      <c r="N32" s="244">
        <f t="shared" si="3"/>
        <v>23679</v>
      </c>
      <c r="O32" s="244">
        <f t="shared" si="4"/>
        <v>23679</v>
      </c>
      <c r="P32" s="243">
        <f t="shared" si="5"/>
        <v>94716</v>
      </c>
      <c r="Q32" s="260">
        <v>94716</v>
      </c>
      <c r="R32" s="260">
        <v>94716</v>
      </c>
      <c r="S32" s="260">
        <v>94716</v>
      </c>
      <c r="T32" s="260">
        <v>94716</v>
      </c>
      <c r="U32" s="235"/>
    </row>
    <row r="33" spans="2:21" ht="14.25" thickBot="1">
      <c r="B33" s="263">
        <v>15</v>
      </c>
      <c r="C33" s="239" t="s">
        <v>173</v>
      </c>
      <c r="D33" s="269" t="s">
        <v>219</v>
      </c>
      <c r="E33" s="257" t="s">
        <v>116</v>
      </c>
      <c r="F33" s="238">
        <v>39813</v>
      </c>
      <c r="G33" s="260">
        <v>69020</v>
      </c>
      <c r="H33" s="240" t="s">
        <v>244</v>
      </c>
      <c r="I33" s="270">
        <v>20</v>
      </c>
      <c r="J33" s="270">
        <v>20</v>
      </c>
      <c r="K33" s="260">
        <v>35361</v>
      </c>
      <c r="L33" s="244">
        <f t="shared" si="1"/>
        <v>858</v>
      </c>
      <c r="M33" s="244">
        <f t="shared" si="2"/>
        <v>858</v>
      </c>
      <c r="N33" s="244">
        <f t="shared" si="3"/>
        <v>858</v>
      </c>
      <c r="O33" s="244">
        <f t="shared" si="4"/>
        <v>858</v>
      </c>
      <c r="P33" s="243">
        <f t="shared" si="5"/>
        <v>3432</v>
      </c>
      <c r="Q33" s="260">
        <v>3432</v>
      </c>
      <c r="R33" s="260">
        <v>3432</v>
      </c>
      <c r="S33" s="260">
        <v>3432</v>
      </c>
      <c r="T33" s="260">
        <v>3432</v>
      </c>
      <c r="U33" s="235"/>
    </row>
    <row r="34" spans="2:21" ht="14.25" thickBot="1">
      <c r="B34" s="265">
        <v>16</v>
      </c>
      <c r="C34" s="239" t="s">
        <v>174</v>
      </c>
      <c r="D34" s="269" t="s">
        <v>220</v>
      </c>
      <c r="E34" s="257" t="s">
        <v>116</v>
      </c>
      <c r="F34" s="238">
        <v>39813</v>
      </c>
      <c r="G34" s="260">
        <v>8806775</v>
      </c>
      <c r="H34" s="240" t="s">
        <v>244</v>
      </c>
      <c r="I34" s="270">
        <v>74</v>
      </c>
      <c r="J34" s="270">
        <v>74</v>
      </c>
      <c r="K34" s="260">
        <v>4592118</v>
      </c>
      <c r="L34" s="244">
        <f t="shared" si="1"/>
        <v>29682</v>
      </c>
      <c r="M34" s="244">
        <f t="shared" si="2"/>
        <v>29682</v>
      </c>
      <c r="N34" s="244">
        <f t="shared" si="3"/>
        <v>29682</v>
      </c>
      <c r="O34" s="244">
        <f t="shared" si="4"/>
        <v>29682</v>
      </c>
      <c r="P34" s="243">
        <f t="shared" si="5"/>
        <v>118728</v>
      </c>
      <c r="Q34" s="260">
        <v>118728</v>
      </c>
      <c r="R34" s="260">
        <v>118728</v>
      </c>
      <c r="S34" s="260">
        <v>118728</v>
      </c>
      <c r="T34" s="260">
        <v>118728</v>
      </c>
      <c r="U34" s="235"/>
    </row>
    <row r="35" spans="2:21" ht="14.25" thickBot="1">
      <c r="B35" s="263">
        <v>17</v>
      </c>
      <c r="C35" s="239" t="s">
        <v>175</v>
      </c>
      <c r="D35" s="269" t="s">
        <v>221</v>
      </c>
      <c r="E35" s="257" t="s">
        <v>116</v>
      </c>
      <c r="F35" s="238">
        <v>39813</v>
      </c>
      <c r="G35" s="260">
        <v>69020</v>
      </c>
      <c r="H35" s="240" t="s">
        <v>244</v>
      </c>
      <c r="I35" s="270">
        <v>20</v>
      </c>
      <c r="J35" s="270">
        <v>20</v>
      </c>
      <c r="K35" s="260">
        <v>35085</v>
      </c>
      <c r="L35" s="244">
        <f t="shared" si="1"/>
        <v>864</v>
      </c>
      <c r="M35" s="244">
        <f t="shared" si="2"/>
        <v>864</v>
      </c>
      <c r="N35" s="244">
        <f t="shared" si="3"/>
        <v>864</v>
      </c>
      <c r="O35" s="244">
        <f t="shared" si="4"/>
        <v>864</v>
      </c>
      <c r="P35" s="243">
        <f t="shared" si="5"/>
        <v>3456</v>
      </c>
      <c r="Q35" s="260">
        <v>3456</v>
      </c>
      <c r="R35" s="260">
        <v>3456</v>
      </c>
      <c r="S35" s="260">
        <v>3456</v>
      </c>
      <c r="T35" s="260">
        <v>3456</v>
      </c>
      <c r="U35" s="235"/>
    </row>
    <row r="36" spans="2:21" ht="14.25" thickBot="1">
      <c r="B36" s="265">
        <v>18</v>
      </c>
      <c r="C36" s="239" t="s">
        <v>176</v>
      </c>
      <c r="D36" s="269" t="s">
        <v>223</v>
      </c>
      <c r="E36" s="257" t="s">
        <v>116</v>
      </c>
      <c r="F36" s="238">
        <v>39813</v>
      </c>
      <c r="G36" s="260">
        <v>10887282</v>
      </c>
      <c r="H36" s="240" t="s">
        <v>244</v>
      </c>
      <c r="I36" s="270">
        <v>92</v>
      </c>
      <c r="J36" s="270">
        <v>92</v>
      </c>
      <c r="K36" s="260">
        <v>2295213</v>
      </c>
      <c r="L36" s="244">
        <f t="shared" si="1"/>
        <v>36513</v>
      </c>
      <c r="M36" s="244">
        <f t="shared" si="2"/>
        <v>36513</v>
      </c>
      <c r="N36" s="244">
        <f t="shared" si="3"/>
        <v>36513</v>
      </c>
      <c r="O36" s="244">
        <f t="shared" si="4"/>
        <v>36513</v>
      </c>
      <c r="P36" s="243">
        <f t="shared" si="5"/>
        <v>146052</v>
      </c>
      <c r="Q36" s="260">
        <v>146052</v>
      </c>
      <c r="R36" s="260">
        <v>146052</v>
      </c>
      <c r="S36" s="260">
        <v>146052</v>
      </c>
      <c r="T36" s="260">
        <v>146052</v>
      </c>
      <c r="U36" s="235"/>
    </row>
    <row r="37" spans="2:21" ht="14.25" thickBot="1">
      <c r="B37" s="263">
        <v>19</v>
      </c>
      <c r="C37" s="239" t="s">
        <v>177</v>
      </c>
      <c r="D37" s="269" t="s">
        <v>222</v>
      </c>
      <c r="E37" s="257" t="s">
        <v>116</v>
      </c>
      <c r="F37" s="238">
        <v>39813</v>
      </c>
      <c r="G37" s="260">
        <v>7535767</v>
      </c>
      <c r="H37" s="240" t="s">
        <v>244</v>
      </c>
      <c r="I37" s="270">
        <v>74</v>
      </c>
      <c r="J37" s="270">
        <v>74</v>
      </c>
      <c r="K37" s="260">
        <v>3702275</v>
      </c>
      <c r="L37" s="244">
        <f t="shared" si="1"/>
        <v>25557</v>
      </c>
      <c r="M37" s="244">
        <f t="shared" si="2"/>
        <v>25557</v>
      </c>
      <c r="N37" s="244">
        <f t="shared" si="3"/>
        <v>25557</v>
      </c>
      <c r="O37" s="244">
        <f t="shared" si="4"/>
        <v>25557</v>
      </c>
      <c r="P37" s="243">
        <f t="shared" si="5"/>
        <v>102228</v>
      </c>
      <c r="Q37" s="260">
        <v>102228</v>
      </c>
      <c r="R37" s="260">
        <v>102228</v>
      </c>
      <c r="S37" s="260">
        <v>102228</v>
      </c>
      <c r="T37" s="260">
        <v>102228</v>
      </c>
      <c r="U37" s="235"/>
    </row>
    <row r="38" spans="2:21" ht="14.25" thickBot="1">
      <c r="B38" s="265">
        <v>20</v>
      </c>
      <c r="C38" s="239" t="s">
        <v>178</v>
      </c>
      <c r="D38" s="269" t="s">
        <v>227</v>
      </c>
      <c r="E38" s="257" t="s">
        <v>116</v>
      </c>
      <c r="F38" s="238">
        <v>39813</v>
      </c>
      <c r="G38" s="260">
        <v>343044</v>
      </c>
      <c r="H38" s="240" t="s">
        <v>244</v>
      </c>
      <c r="I38" s="270">
        <v>74</v>
      </c>
      <c r="J38" s="270">
        <v>74</v>
      </c>
      <c r="K38" s="260">
        <v>37023</v>
      </c>
      <c r="L38" s="244">
        <f t="shared" si="1"/>
        <v>1158</v>
      </c>
      <c r="M38" s="244">
        <f t="shared" si="2"/>
        <v>1158</v>
      </c>
      <c r="N38" s="244">
        <f t="shared" si="3"/>
        <v>1158</v>
      </c>
      <c r="O38" s="244">
        <f t="shared" si="4"/>
        <v>1158</v>
      </c>
      <c r="P38" s="243">
        <f t="shared" si="5"/>
        <v>4632</v>
      </c>
      <c r="Q38" s="260">
        <v>4632</v>
      </c>
      <c r="R38" s="260">
        <v>4632</v>
      </c>
      <c r="S38" s="260">
        <v>4632</v>
      </c>
      <c r="T38" s="260">
        <v>4632</v>
      </c>
      <c r="U38" s="235"/>
    </row>
    <row r="39" spans="2:21" ht="14.25" thickBot="1">
      <c r="B39" s="263">
        <v>21</v>
      </c>
      <c r="C39" s="239" t="s">
        <v>179</v>
      </c>
      <c r="D39" s="269" t="s">
        <v>227</v>
      </c>
      <c r="E39" s="257" t="s">
        <v>116</v>
      </c>
      <c r="F39" s="238">
        <v>39813</v>
      </c>
      <c r="G39" s="260">
        <v>207739</v>
      </c>
      <c r="H39" s="240" t="s">
        <v>244</v>
      </c>
      <c r="I39" s="270">
        <v>74</v>
      </c>
      <c r="J39" s="270">
        <v>74</v>
      </c>
      <c r="K39" s="260">
        <v>22425</v>
      </c>
      <c r="L39" s="244">
        <f t="shared" si="1"/>
        <v>702</v>
      </c>
      <c r="M39" s="244">
        <f t="shared" si="2"/>
        <v>702</v>
      </c>
      <c r="N39" s="244">
        <f t="shared" si="3"/>
        <v>702</v>
      </c>
      <c r="O39" s="244">
        <f t="shared" si="4"/>
        <v>702</v>
      </c>
      <c r="P39" s="243">
        <f t="shared" si="5"/>
        <v>2808</v>
      </c>
      <c r="Q39" s="260">
        <v>2808</v>
      </c>
      <c r="R39" s="260">
        <v>2808</v>
      </c>
      <c r="S39" s="260">
        <v>2808</v>
      </c>
      <c r="T39" s="260">
        <v>2808</v>
      </c>
      <c r="U39" s="235"/>
    </row>
    <row r="40" spans="2:21" ht="14.25" thickBot="1">
      <c r="B40" s="265">
        <v>22</v>
      </c>
      <c r="C40" s="239" t="s">
        <v>180</v>
      </c>
      <c r="D40" s="269" t="s">
        <v>227</v>
      </c>
      <c r="E40" s="257" t="s">
        <v>116</v>
      </c>
      <c r="F40" s="238">
        <v>39813</v>
      </c>
      <c r="G40" s="260">
        <v>850971</v>
      </c>
      <c r="H40" s="240" t="s">
        <v>244</v>
      </c>
      <c r="I40" s="270">
        <v>74</v>
      </c>
      <c r="J40" s="270">
        <v>74</v>
      </c>
      <c r="K40" s="260">
        <v>91921</v>
      </c>
      <c r="L40" s="244">
        <f t="shared" si="1"/>
        <v>2874</v>
      </c>
      <c r="M40" s="244">
        <f t="shared" si="2"/>
        <v>2874</v>
      </c>
      <c r="N40" s="244">
        <f t="shared" si="3"/>
        <v>2874</v>
      </c>
      <c r="O40" s="244">
        <f t="shared" si="4"/>
        <v>2874</v>
      </c>
      <c r="P40" s="243">
        <f t="shared" si="5"/>
        <v>11496</v>
      </c>
      <c r="Q40" s="260">
        <v>11496</v>
      </c>
      <c r="R40" s="260">
        <v>11496</v>
      </c>
      <c r="S40" s="260">
        <v>11496</v>
      </c>
      <c r="T40" s="260">
        <v>11496</v>
      </c>
      <c r="U40" s="235"/>
    </row>
    <row r="41" spans="2:21" ht="14.25" thickBot="1">
      <c r="B41" s="263">
        <v>23</v>
      </c>
      <c r="C41" s="239" t="s">
        <v>181</v>
      </c>
      <c r="D41" s="269" t="s">
        <v>227</v>
      </c>
      <c r="E41" s="257" t="s">
        <v>116</v>
      </c>
      <c r="F41" s="238">
        <v>39813</v>
      </c>
      <c r="G41" s="260">
        <v>513778</v>
      </c>
      <c r="H41" s="240" t="s">
        <v>244</v>
      </c>
      <c r="I41" s="270">
        <v>74</v>
      </c>
      <c r="J41" s="270">
        <v>74</v>
      </c>
      <c r="K41" s="260">
        <v>55488</v>
      </c>
      <c r="L41" s="244">
        <f t="shared" si="1"/>
        <v>1734</v>
      </c>
      <c r="M41" s="244">
        <f t="shared" si="2"/>
        <v>1734</v>
      </c>
      <c r="N41" s="244">
        <f t="shared" si="3"/>
        <v>1734</v>
      </c>
      <c r="O41" s="244">
        <f t="shared" si="4"/>
        <v>1734</v>
      </c>
      <c r="P41" s="243">
        <f t="shared" si="5"/>
        <v>6936</v>
      </c>
      <c r="Q41" s="260">
        <v>6936</v>
      </c>
      <c r="R41" s="260">
        <v>6936</v>
      </c>
      <c r="S41" s="260">
        <v>6936</v>
      </c>
      <c r="T41" s="260">
        <v>6936</v>
      </c>
      <c r="U41" s="235"/>
    </row>
    <row r="42" spans="2:21" ht="14.25" thickBot="1">
      <c r="B42" s="265">
        <v>24</v>
      </c>
      <c r="C42" s="239" t="s">
        <v>182</v>
      </c>
      <c r="D42" s="269" t="s">
        <v>227</v>
      </c>
      <c r="E42" s="257" t="s">
        <v>116</v>
      </c>
      <c r="F42" s="238">
        <v>39813</v>
      </c>
      <c r="G42" s="260">
        <v>360091</v>
      </c>
      <c r="H42" s="240" t="s">
        <v>244</v>
      </c>
      <c r="I42" s="270">
        <v>74</v>
      </c>
      <c r="J42" s="270">
        <v>74</v>
      </c>
      <c r="K42" s="260">
        <v>38923</v>
      </c>
      <c r="L42" s="244">
        <f t="shared" si="1"/>
        <v>1215</v>
      </c>
      <c r="M42" s="244">
        <f t="shared" si="2"/>
        <v>1215</v>
      </c>
      <c r="N42" s="244">
        <f t="shared" si="3"/>
        <v>1215</v>
      </c>
      <c r="O42" s="244">
        <f t="shared" si="4"/>
        <v>1215</v>
      </c>
      <c r="P42" s="243">
        <f t="shared" si="5"/>
        <v>4860</v>
      </c>
      <c r="Q42" s="260">
        <v>4860</v>
      </c>
      <c r="R42" s="260">
        <v>4860</v>
      </c>
      <c r="S42" s="260">
        <v>4860</v>
      </c>
      <c r="T42" s="260">
        <v>4860</v>
      </c>
      <c r="U42" s="235"/>
    </row>
    <row r="43" spans="2:21" ht="14.25" thickBot="1">
      <c r="B43" s="263">
        <v>25</v>
      </c>
      <c r="C43" s="239" t="s">
        <v>183</v>
      </c>
      <c r="D43" s="269" t="s">
        <v>227</v>
      </c>
      <c r="E43" s="257" t="s">
        <v>116</v>
      </c>
      <c r="F43" s="238">
        <v>39813</v>
      </c>
      <c r="G43" s="260">
        <v>972538</v>
      </c>
      <c r="H43" s="240" t="s">
        <v>244</v>
      </c>
      <c r="I43" s="270">
        <v>74</v>
      </c>
      <c r="J43" s="270">
        <v>74</v>
      </c>
      <c r="K43" s="260">
        <v>105061</v>
      </c>
      <c r="L43" s="244">
        <f t="shared" si="1"/>
        <v>3282</v>
      </c>
      <c r="M43" s="244">
        <f t="shared" si="2"/>
        <v>3282</v>
      </c>
      <c r="N43" s="244">
        <f t="shared" si="3"/>
        <v>3282</v>
      </c>
      <c r="O43" s="244">
        <f t="shared" si="4"/>
        <v>3282</v>
      </c>
      <c r="P43" s="243">
        <f t="shared" si="5"/>
        <v>13128</v>
      </c>
      <c r="Q43" s="260">
        <v>13128</v>
      </c>
      <c r="R43" s="260">
        <v>13128</v>
      </c>
      <c r="S43" s="260">
        <v>13128</v>
      </c>
      <c r="T43" s="260">
        <v>13128</v>
      </c>
      <c r="U43" s="235"/>
    </row>
    <row r="44" spans="2:21" ht="14.25" thickBot="1">
      <c r="B44" s="265">
        <v>26</v>
      </c>
      <c r="C44" s="239" t="s">
        <v>184</v>
      </c>
      <c r="D44" s="269" t="s">
        <v>227</v>
      </c>
      <c r="E44" s="257" t="s">
        <v>116</v>
      </c>
      <c r="F44" s="238">
        <v>39813</v>
      </c>
      <c r="G44" s="260">
        <v>529243</v>
      </c>
      <c r="H44" s="240" t="s">
        <v>244</v>
      </c>
      <c r="I44" s="270">
        <v>74</v>
      </c>
      <c r="J44" s="270">
        <v>74</v>
      </c>
      <c r="K44" s="260">
        <v>57169</v>
      </c>
      <c r="L44" s="244">
        <f t="shared" si="1"/>
        <v>1788</v>
      </c>
      <c r="M44" s="244">
        <f t="shared" si="2"/>
        <v>1788</v>
      </c>
      <c r="N44" s="244">
        <f t="shared" si="3"/>
        <v>1788</v>
      </c>
      <c r="O44" s="244">
        <f t="shared" si="4"/>
        <v>1788</v>
      </c>
      <c r="P44" s="243">
        <f t="shared" si="5"/>
        <v>7152</v>
      </c>
      <c r="Q44" s="260">
        <v>7152</v>
      </c>
      <c r="R44" s="260">
        <v>7152</v>
      </c>
      <c r="S44" s="260">
        <v>7152</v>
      </c>
      <c r="T44" s="260">
        <v>7152</v>
      </c>
      <c r="U44" s="235"/>
    </row>
    <row r="45" spans="2:21" ht="14.25" thickBot="1">
      <c r="B45" s="263">
        <v>27</v>
      </c>
      <c r="C45" s="239" t="s">
        <v>185</v>
      </c>
      <c r="D45" s="269" t="s">
        <v>227</v>
      </c>
      <c r="E45" s="257" t="s">
        <v>116</v>
      </c>
      <c r="F45" s="238">
        <v>39813</v>
      </c>
      <c r="G45" s="260">
        <v>820911</v>
      </c>
      <c r="H45" s="240" t="s">
        <v>244</v>
      </c>
      <c r="I45" s="270">
        <v>74</v>
      </c>
      <c r="J45" s="270">
        <v>74</v>
      </c>
      <c r="K45" s="260">
        <v>88661</v>
      </c>
      <c r="L45" s="244">
        <f t="shared" si="1"/>
        <v>2772</v>
      </c>
      <c r="M45" s="244">
        <f t="shared" si="2"/>
        <v>2772</v>
      </c>
      <c r="N45" s="244">
        <f t="shared" si="3"/>
        <v>2772</v>
      </c>
      <c r="O45" s="244">
        <f t="shared" si="4"/>
        <v>2772</v>
      </c>
      <c r="P45" s="243">
        <f t="shared" si="5"/>
        <v>11088</v>
      </c>
      <c r="Q45" s="260">
        <v>11088</v>
      </c>
      <c r="R45" s="260">
        <v>11088</v>
      </c>
      <c r="S45" s="260">
        <v>11088</v>
      </c>
      <c r="T45" s="260">
        <v>11088</v>
      </c>
      <c r="U45" s="235"/>
    </row>
    <row r="46" spans="2:21" ht="14.25" thickBot="1">
      <c r="B46" s="265">
        <v>28</v>
      </c>
      <c r="C46" s="239" t="s">
        <v>186</v>
      </c>
      <c r="D46" s="269" t="s">
        <v>228</v>
      </c>
      <c r="E46" s="257" t="s">
        <v>116</v>
      </c>
      <c r="F46" s="238">
        <v>40086</v>
      </c>
      <c r="G46" s="260">
        <v>261095</v>
      </c>
      <c r="H46" s="240" t="s">
        <v>244</v>
      </c>
      <c r="I46" s="270">
        <v>30</v>
      </c>
      <c r="J46" s="270">
        <v>30</v>
      </c>
      <c r="K46" s="260">
        <v>63039</v>
      </c>
      <c r="L46" s="244">
        <f t="shared" si="1"/>
        <v>2217.75</v>
      </c>
      <c r="M46" s="244">
        <f t="shared" si="2"/>
        <v>2217.75</v>
      </c>
      <c r="N46" s="244">
        <f t="shared" si="3"/>
        <v>2217.75</v>
      </c>
      <c r="O46" s="244">
        <f t="shared" si="4"/>
        <v>2217.75</v>
      </c>
      <c r="P46" s="243">
        <f t="shared" si="5"/>
        <v>8871</v>
      </c>
      <c r="Q46" s="260">
        <v>8871</v>
      </c>
      <c r="R46" s="260">
        <v>8871</v>
      </c>
      <c r="S46" s="260">
        <v>8871</v>
      </c>
      <c r="T46" s="260">
        <v>8871</v>
      </c>
      <c r="U46" s="235"/>
    </row>
    <row r="47" spans="2:21" ht="14.25" thickBot="1">
      <c r="B47" s="263">
        <v>29</v>
      </c>
      <c r="C47" s="239" t="s">
        <v>187</v>
      </c>
      <c r="D47" s="269" t="s">
        <v>229</v>
      </c>
      <c r="E47" s="257" t="s">
        <v>116</v>
      </c>
      <c r="F47" s="238">
        <v>40086</v>
      </c>
      <c r="G47" s="260">
        <v>60000</v>
      </c>
      <c r="H47" s="240" t="s">
        <v>244</v>
      </c>
      <c r="I47" s="270">
        <v>20</v>
      </c>
      <c r="J47" s="270">
        <v>20</v>
      </c>
      <c r="K47" s="260">
        <v>21750</v>
      </c>
      <c r="L47" s="244">
        <f t="shared" si="1"/>
        <v>750</v>
      </c>
      <c r="M47" s="244">
        <f t="shared" si="2"/>
        <v>750</v>
      </c>
      <c r="N47" s="244">
        <f t="shared" si="3"/>
        <v>750</v>
      </c>
      <c r="O47" s="244">
        <f t="shared" si="4"/>
        <v>750</v>
      </c>
      <c r="P47" s="243">
        <f t="shared" si="5"/>
        <v>3000</v>
      </c>
      <c r="Q47" s="260">
        <v>3000</v>
      </c>
      <c r="R47" s="260">
        <v>3000</v>
      </c>
      <c r="S47" s="260">
        <v>3000</v>
      </c>
      <c r="T47" s="260">
        <v>3000</v>
      </c>
      <c r="U47" s="235"/>
    </row>
    <row r="48" spans="2:21" ht="14.25" thickBot="1">
      <c r="B48" s="265">
        <v>30</v>
      </c>
      <c r="C48" s="239" t="s">
        <v>188</v>
      </c>
      <c r="D48" s="269" t="s">
        <v>230</v>
      </c>
      <c r="E48" s="257" t="s">
        <v>116</v>
      </c>
      <c r="F48" s="238">
        <v>40086</v>
      </c>
      <c r="G48" s="260">
        <v>60000</v>
      </c>
      <c r="H48" s="240" t="s">
        <v>244</v>
      </c>
      <c r="I48" s="270">
        <v>20</v>
      </c>
      <c r="J48" s="270">
        <v>20</v>
      </c>
      <c r="K48" s="260">
        <v>21750</v>
      </c>
      <c r="L48" s="244">
        <f t="shared" si="1"/>
        <v>750</v>
      </c>
      <c r="M48" s="244">
        <f t="shared" si="2"/>
        <v>750</v>
      </c>
      <c r="N48" s="244">
        <f t="shared" si="3"/>
        <v>750</v>
      </c>
      <c r="O48" s="244">
        <f t="shared" si="4"/>
        <v>750</v>
      </c>
      <c r="P48" s="243">
        <f t="shared" si="5"/>
        <v>3000</v>
      </c>
      <c r="Q48" s="260">
        <v>3000</v>
      </c>
      <c r="R48" s="260">
        <v>3000</v>
      </c>
      <c r="S48" s="260">
        <v>3000</v>
      </c>
      <c r="T48" s="260">
        <v>3000</v>
      </c>
      <c r="U48" s="235"/>
    </row>
    <row r="49" spans="2:21" ht="14.25" thickBot="1">
      <c r="B49" s="263">
        <v>31</v>
      </c>
      <c r="C49" s="239" t="s">
        <v>189</v>
      </c>
      <c r="D49" s="269" t="s">
        <v>231</v>
      </c>
      <c r="E49" s="257" t="s">
        <v>116</v>
      </c>
      <c r="F49" s="238">
        <v>40086</v>
      </c>
      <c r="G49" s="260">
        <v>60000</v>
      </c>
      <c r="H49" s="240" t="s">
        <v>244</v>
      </c>
      <c r="I49" s="270">
        <v>20</v>
      </c>
      <c r="J49" s="270">
        <v>20</v>
      </c>
      <c r="K49" s="260">
        <v>21750</v>
      </c>
      <c r="L49" s="244">
        <f t="shared" si="1"/>
        <v>750</v>
      </c>
      <c r="M49" s="244">
        <f t="shared" si="2"/>
        <v>750</v>
      </c>
      <c r="N49" s="244">
        <f t="shared" si="3"/>
        <v>750</v>
      </c>
      <c r="O49" s="244">
        <f t="shared" si="4"/>
        <v>750</v>
      </c>
      <c r="P49" s="243">
        <f t="shared" si="5"/>
        <v>3000</v>
      </c>
      <c r="Q49" s="260">
        <v>3000</v>
      </c>
      <c r="R49" s="260">
        <v>3000</v>
      </c>
      <c r="S49" s="260">
        <v>3000</v>
      </c>
      <c r="T49" s="260">
        <v>3000</v>
      </c>
      <c r="U49" s="235"/>
    </row>
    <row r="50" spans="2:21" ht="14.25" thickBot="1">
      <c r="B50" s="265">
        <v>32</v>
      </c>
      <c r="C50" s="239" t="s">
        <v>190</v>
      </c>
      <c r="D50" s="269" t="s">
        <v>232</v>
      </c>
      <c r="E50" s="257" t="s">
        <v>116</v>
      </c>
      <c r="F50" s="238">
        <v>40086</v>
      </c>
      <c r="G50" s="260">
        <v>60000</v>
      </c>
      <c r="H50" s="240" t="s">
        <v>244</v>
      </c>
      <c r="I50" s="270">
        <v>20</v>
      </c>
      <c r="J50" s="270">
        <v>20</v>
      </c>
      <c r="K50" s="260">
        <v>21750</v>
      </c>
      <c r="L50" s="244">
        <f t="shared" si="1"/>
        <v>750</v>
      </c>
      <c r="M50" s="244">
        <f t="shared" si="2"/>
        <v>750</v>
      </c>
      <c r="N50" s="244">
        <f t="shared" si="3"/>
        <v>750</v>
      </c>
      <c r="O50" s="244">
        <f t="shared" si="4"/>
        <v>750</v>
      </c>
      <c r="P50" s="243">
        <f t="shared" si="5"/>
        <v>3000</v>
      </c>
      <c r="Q50" s="260">
        <v>3000</v>
      </c>
      <c r="R50" s="260">
        <v>3000</v>
      </c>
      <c r="S50" s="260">
        <v>3000</v>
      </c>
      <c r="T50" s="260">
        <v>3000</v>
      </c>
      <c r="U50" s="235"/>
    </row>
    <row r="51" spans="2:21" ht="14.25" thickBot="1">
      <c r="B51" s="263">
        <v>33</v>
      </c>
      <c r="C51" s="239" t="s">
        <v>191</v>
      </c>
      <c r="D51" s="269" t="s">
        <v>233</v>
      </c>
      <c r="E51" s="257" t="s">
        <v>116</v>
      </c>
      <c r="F51" s="238">
        <v>40086</v>
      </c>
      <c r="G51" s="260">
        <v>60000</v>
      </c>
      <c r="H51" s="240" t="s">
        <v>244</v>
      </c>
      <c r="I51" s="270">
        <v>20</v>
      </c>
      <c r="J51" s="270">
        <v>20</v>
      </c>
      <c r="K51" s="260">
        <v>21750</v>
      </c>
      <c r="L51" s="244">
        <f t="shared" si="1"/>
        <v>750</v>
      </c>
      <c r="M51" s="244">
        <f t="shared" si="2"/>
        <v>750</v>
      </c>
      <c r="N51" s="244">
        <f t="shared" si="3"/>
        <v>750</v>
      </c>
      <c r="O51" s="244">
        <f t="shared" si="4"/>
        <v>750</v>
      </c>
      <c r="P51" s="243">
        <f t="shared" si="5"/>
        <v>3000</v>
      </c>
      <c r="Q51" s="260">
        <v>3000</v>
      </c>
      <c r="R51" s="260">
        <v>3000</v>
      </c>
      <c r="S51" s="260">
        <v>3000</v>
      </c>
      <c r="T51" s="260">
        <v>3000</v>
      </c>
      <c r="U51" s="235"/>
    </row>
    <row r="52" spans="2:21" ht="14.25" thickBot="1">
      <c r="B52" s="265">
        <v>34</v>
      </c>
      <c r="C52" s="239" t="s">
        <v>192</v>
      </c>
      <c r="D52" s="269" t="s">
        <v>234</v>
      </c>
      <c r="E52" s="257" t="s">
        <v>115</v>
      </c>
      <c r="F52" s="258">
        <v>40896</v>
      </c>
      <c r="G52" s="260">
        <v>175208</v>
      </c>
      <c r="H52" s="240" t="s">
        <v>244</v>
      </c>
      <c r="I52" s="270">
        <v>50</v>
      </c>
      <c r="J52" s="270">
        <v>50</v>
      </c>
      <c r="K52" s="260">
        <v>16217</v>
      </c>
      <c r="L52" s="244">
        <f t="shared" si="1"/>
        <v>876</v>
      </c>
      <c r="M52" s="244">
        <f t="shared" si="2"/>
        <v>876</v>
      </c>
      <c r="N52" s="244">
        <f t="shared" si="3"/>
        <v>876</v>
      </c>
      <c r="O52" s="244">
        <f t="shared" si="4"/>
        <v>876</v>
      </c>
      <c r="P52" s="243">
        <f t="shared" si="5"/>
        <v>3504</v>
      </c>
      <c r="Q52" s="260">
        <v>3504</v>
      </c>
      <c r="R52" s="260">
        <v>3504</v>
      </c>
      <c r="S52" s="260">
        <v>3504</v>
      </c>
      <c r="T52" s="260">
        <v>3504</v>
      </c>
      <c r="U52" s="235"/>
    </row>
    <row r="53" spans="2:21" ht="14.25" thickBot="1">
      <c r="B53" s="263">
        <v>35</v>
      </c>
      <c r="C53" s="239" t="s">
        <v>193</v>
      </c>
      <c r="D53" s="269" t="s">
        <v>235</v>
      </c>
      <c r="E53" s="257" t="s">
        <v>115</v>
      </c>
      <c r="F53" s="258">
        <v>41178</v>
      </c>
      <c r="G53" s="260">
        <v>221280</v>
      </c>
      <c r="H53" s="240" t="s">
        <v>244</v>
      </c>
      <c r="I53" s="270">
        <v>20</v>
      </c>
      <c r="J53" s="270">
        <v>20</v>
      </c>
      <c r="K53" s="260">
        <v>45882</v>
      </c>
      <c r="L53" s="244">
        <f t="shared" si="1"/>
        <v>2829</v>
      </c>
      <c r="M53" s="244">
        <f t="shared" si="2"/>
        <v>2829</v>
      </c>
      <c r="N53" s="244">
        <f t="shared" si="3"/>
        <v>2829</v>
      </c>
      <c r="O53" s="244">
        <f t="shared" si="4"/>
        <v>2829</v>
      </c>
      <c r="P53" s="243">
        <f t="shared" si="5"/>
        <v>11316</v>
      </c>
      <c r="Q53" s="260">
        <v>11316</v>
      </c>
      <c r="R53" s="260">
        <v>11316</v>
      </c>
      <c r="S53" s="260">
        <v>11316</v>
      </c>
      <c r="T53" s="260">
        <v>11316</v>
      </c>
      <c r="U53" s="235"/>
    </row>
    <row r="54" spans="2:21" ht="14.25" thickBot="1">
      <c r="B54" s="265">
        <v>36</v>
      </c>
      <c r="C54" s="239" t="s">
        <v>194</v>
      </c>
      <c r="D54" s="269" t="s">
        <v>235</v>
      </c>
      <c r="E54" s="257" t="s">
        <v>115</v>
      </c>
      <c r="F54" s="258">
        <v>41178</v>
      </c>
      <c r="G54" s="260">
        <v>221280</v>
      </c>
      <c r="H54" s="240" t="s">
        <v>244</v>
      </c>
      <c r="I54" s="270">
        <v>20</v>
      </c>
      <c r="J54" s="270">
        <v>20</v>
      </c>
      <c r="K54" s="260">
        <v>45686</v>
      </c>
      <c r="L54" s="244">
        <f t="shared" si="1"/>
        <v>2817.25</v>
      </c>
      <c r="M54" s="244">
        <f t="shared" si="2"/>
        <v>2817.25</v>
      </c>
      <c r="N54" s="244">
        <f t="shared" si="3"/>
        <v>2817.25</v>
      </c>
      <c r="O54" s="244">
        <f t="shared" si="4"/>
        <v>2817.25</v>
      </c>
      <c r="P54" s="243">
        <f t="shared" si="5"/>
        <v>11269</v>
      </c>
      <c r="Q54" s="260">
        <v>11269</v>
      </c>
      <c r="R54" s="260">
        <v>11269</v>
      </c>
      <c r="S54" s="260">
        <v>11269</v>
      </c>
      <c r="T54" s="260">
        <v>11269</v>
      </c>
      <c r="U54" s="235"/>
    </row>
    <row r="55" spans="2:21" ht="14.25" thickBot="1">
      <c r="B55" s="263">
        <v>37</v>
      </c>
      <c r="C55" s="239" t="s">
        <v>195</v>
      </c>
      <c r="D55" s="269" t="s">
        <v>236</v>
      </c>
      <c r="E55" s="257" t="s">
        <v>115</v>
      </c>
      <c r="F55" s="258">
        <v>41390</v>
      </c>
      <c r="G55" s="260">
        <v>139621</v>
      </c>
      <c r="H55" s="240" t="s">
        <v>244</v>
      </c>
      <c r="I55" s="270">
        <v>20</v>
      </c>
      <c r="J55" s="270">
        <v>20</v>
      </c>
      <c r="K55" s="260">
        <v>24822</v>
      </c>
      <c r="L55" s="244">
        <f t="shared" si="1"/>
        <v>1767</v>
      </c>
      <c r="M55" s="244">
        <f t="shared" si="2"/>
        <v>1767</v>
      </c>
      <c r="N55" s="244">
        <f t="shared" si="3"/>
        <v>1767</v>
      </c>
      <c r="O55" s="244">
        <f t="shared" si="4"/>
        <v>1767</v>
      </c>
      <c r="P55" s="243">
        <f t="shared" si="5"/>
        <v>7068</v>
      </c>
      <c r="Q55" s="260">
        <v>7068</v>
      </c>
      <c r="R55" s="260">
        <v>7068</v>
      </c>
      <c r="S55" s="260">
        <v>7068</v>
      </c>
      <c r="T55" s="260">
        <v>7068</v>
      </c>
      <c r="U55" s="235"/>
    </row>
    <row r="56" spans="2:21" ht="14.25" thickBot="1">
      <c r="B56" s="265">
        <v>38</v>
      </c>
      <c r="C56" s="239" t="s">
        <v>196</v>
      </c>
      <c r="D56" s="269" t="s">
        <v>236</v>
      </c>
      <c r="E56" s="257" t="s">
        <v>115</v>
      </c>
      <c r="F56" s="258">
        <v>41393</v>
      </c>
      <c r="G56" s="260">
        <v>133934</v>
      </c>
      <c r="H56" s="240" t="s">
        <v>244</v>
      </c>
      <c r="I56" s="270">
        <v>20</v>
      </c>
      <c r="J56" s="270">
        <v>20</v>
      </c>
      <c r="K56" s="260">
        <v>23827</v>
      </c>
      <c r="L56" s="244">
        <f t="shared" si="1"/>
        <v>1695</v>
      </c>
      <c r="M56" s="244">
        <f t="shared" si="2"/>
        <v>1695</v>
      </c>
      <c r="N56" s="244">
        <f t="shared" si="3"/>
        <v>1695</v>
      </c>
      <c r="O56" s="244">
        <f t="shared" si="4"/>
        <v>1695</v>
      </c>
      <c r="P56" s="243">
        <f t="shared" si="5"/>
        <v>6780</v>
      </c>
      <c r="Q56" s="260">
        <v>6780</v>
      </c>
      <c r="R56" s="260">
        <v>6780</v>
      </c>
      <c r="S56" s="260">
        <v>6780</v>
      </c>
      <c r="T56" s="260">
        <v>6780</v>
      </c>
      <c r="U56" s="235"/>
    </row>
    <row r="57" spans="2:21" ht="14.25" thickBot="1">
      <c r="B57" s="263">
        <v>39</v>
      </c>
      <c r="C57" s="239" t="s">
        <v>197</v>
      </c>
      <c r="D57" s="269" t="s">
        <v>237</v>
      </c>
      <c r="E57" s="257" t="s">
        <v>116</v>
      </c>
      <c r="F57" s="258">
        <v>34700</v>
      </c>
      <c r="G57" s="260">
        <v>213543</v>
      </c>
      <c r="H57" s="240" t="s">
        <v>244</v>
      </c>
      <c r="I57" s="270">
        <v>50</v>
      </c>
      <c r="J57" s="270">
        <v>50</v>
      </c>
      <c r="K57" s="260">
        <v>89314.4</v>
      </c>
      <c r="L57" s="244">
        <f t="shared" si="1"/>
        <v>1107</v>
      </c>
      <c r="M57" s="244">
        <f t="shared" si="2"/>
        <v>1107</v>
      </c>
      <c r="N57" s="244">
        <f t="shared" si="3"/>
        <v>1107</v>
      </c>
      <c r="O57" s="244">
        <f t="shared" si="4"/>
        <v>1107</v>
      </c>
      <c r="P57" s="243">
        <f t="shared" si="5"/>
        <v>4428</v>
      </c>
      <c r="Q57" s="260">
        <v>4428</v>
      </c>
      <c r="R57" s="260">
        <v>4428</v>
      </c>
      <c r="S57" s="260">
        <v>4428</v>
      </c>
      <c r="T57" s="260">
        <v>4428</v>
      </c>
      <c r="U57" s="235"/>
    </row>
    <row r="58" spans="2:21" ht="14.25" thickBot="1">
      <c r="B58" s="265">
        <v>40</v>
      </c>
      <c r="C58" s="239" t="s">
        <v>198</v>
      </c>
      <c r="D58" s="269" t="s">
        <v>236</v>
      </c>
      <c r="E58" s="257" t="s">
        <v>115</v>
      </c>
      <c r="F58" s="258">
        <v>41527</v>
      </c>
      <c r="G58" s="260">
        <v>133934</v>
      </c>
      <c r="H58" s="240" t="s">
        <v>244</v>
      </c>
      <c r="I58" s="270">
        <v>20</v>
      </c>
      <c r="J58" s="270">
        <v>20</v>
      </c>
      <c r="K58" s="260">
        <v>21081</v>
      </c>
      <c r="L58" s="244">
        <f t="shared" si="1"/>
        <v>1686</v>
      </c>
      <c r="M58" s="244">
        <f t="shared" si="2"/>
        <v>1686</v>
      </c>
      <c r="N58" s="244">
        <f t="shared" si="3"/>
        <v>1686</v>
      </c>
      <c r="O58" s="244">
        <f t="shared" si="4"/>
        <v>1686</v>
      </c>
      <c r="P58" s="243">
        <f t="shared" si="5"/>
        <v>6744</v>
      </c>
      <c r="Q58" s="260">
        <v>6744</v>
      </c>
      <c r="R58" s="260">
        <v>6744</v>
      </c>
      <c r="S58" s="260">
        <v>6744</v>
      </c>
      <c r="T58" s="260">
        <v>6744</v>
      </c>
      <c r="U58" s="235"/>
    </row>
    <row r="59" spans="2:21" ht="14.25" thickBot="1">
      <c r="B59" s="263">
        <v>41</v>
      </c>
      <c r="C59" s="239" t="s">
        <v>199</v>
      </c>
      <c r="D59" s="269" t="s">
        <v>236</v>
      </c>
      <c r="E59" s="257" t="s">
        <v>115</v>
      </c>
      <c r="F59" s="258">
        <v>41563</v>
      </c>
      <c r="G59" s="260">
        <v>107993</v>
      </c>
      <c r="H59" s="240" t="s">
        <v>244</v>
      </c>
      <c r="I59" s="270">
        <v>20</v>
      </c>
      <c r="J59" s="270">
        <v>20</v>
      </c>
      <c r="K59" s="260">
        <v>16564</v>
      </c>
      <c r="L59" s="244">
        <f t="shared" si="1"/>
        <v>1359</v>
      </c>
      <c r="M59" s="244">
        <f t="shared" si="2"/>
        <v>1359</v>
      </c>
      <c r="N59" s="244">
        <f t="shared" si="3"/>
        <v>1359</v>
      </c>
      <c r="O59" s="244">
        <f t="shared" si="4"/>
        <v>1359</v>
      </c>
      <c r="P59" s="243">
        <f t="shared" si="5"/>
        <v>5436</v>
      </c>
      <c r="Q59" s="260">
        <v>5436</v>
      </c>
      <c r="R59" s="260">
        <v>5436</v>
      </c>
      <c r="S59" s="260">
        <v>5436</v>
      </c>
      <c r="T59" s="260">
        <v>5436</v>
      </c>
      <c r="U59" s="235"/>
    </row>
    <row r="60" spans="2:21" ht="14.25" thickBot="1">
      <c r="B60" s="265">
        <v>42</v>
      </c>
      <c r="C60" s="239" t="s">
        <v>200</v>
      </c>
      <c r="D60" s="269" t="s">
        <v>236</v>
      </c>
      <c r="E60" s="257" t="s">
        <v>115</v>
      </c>
      <c r="F60" s="258">
        <v>41569</v>
      </c>
      <c r="G60" s="260">
        <v>87192.6</v>
      </c>
      <c r="H60" s="240" t="s">
        <v>244</v>
      </c>
      <c r="I60" s="270">
        <v>20</v>
      </c>
      <c r="J60" s="270">
        <v>20</v>
      </c>
      <c r="K60" s="260">
        <v>13414</v>
      </c>
      <c r="L60" s="244">
        <f t="shared" si="1"/>
        <v>1098</v>
      </c>
      <c r="M60" s="244">
        <f t="shared" si="2"/>
        <v>1098</v>
      </c>
      <c r="N60" s="244">
        <f t="shared" si="3"/>
        <v>1098</v>
      </c>
      <c r="O60" s="244">
        <f t="shared" si="4"/>
        <v>1098</v>
      </c>
      <c r="P60" s="243">
        <f t="shared" si="5"/>
        <v>4392</v>
      </c>
      <c r="Q60" s="260">
        <v>4392</v>
      </c>
      <c r="R60" s="260">
        <v>4392</v>
      </c>
      <c r="S60" s="260">
        <v>4392</v>
      </c>
      <c r="T60" s="260">
        <v>4392</v>
      </c>
      <c r="U60" s="235"/>
    </row>
    <row r="61" spans="2:21" ht="14.25" thickBot="1">
      <c r="B61" s="263">
        <v>43</v>
      </c>
      <c r="C61" s="239" t="s">
        <v>201</v>
      </c>
      <c r="D61" s="269" t="s">
        <v>238</v>
      </c>
      <c r="E61" s="257" t="s">
        <v>115</v>
      </c>
      <c r="F61" s="258">
        <v>41736</v>
      </c>
      <c r="G61" s="260">
        <v>85910</v>
      </c>
      <c r="H61" s="240" t="s">
        <v>244</v>
      </c>
      <c r="I61" s="270">
        <v>50</v>
      </c>
      <c r="J61" s="270">
        <v>50</v>
      </c>
      <c r="K61" s="260">
        <v>4460</v>
      </c>
      <c r="L61" s="244">
        <f t="shared" si="1"/>
        <v>432</v>
      </c>
      <c r="M61" s="244">
        <f t="shared" si="2"/>
        <v>432</v>
      </c>
      <c r="N61" s="244">
        <f t="shared" si="3"/>
        <v>432</v>
      </c>
      <c r="O61" s="244">
        <f t="shared" si="4"/>
        <v>432</v>
      </c>
      <c r="P61" s="243">
        <f t="shared" si="5"/>
        <v>1728</v>
      </c>
      <c r="Q61" s="260">
        <v>1728</v>
      </c>
      <c r="R61" s="260">
        <v>1728</v>
      </c>
      <c r="S61" s="260">
        <v>1728</v>
      </c>
      <c r="T61" s="260">
        <v>1728</v>
      </c>
      <c r="U61" s="235"/>
    </row>
    <row r="62" spans="2:21" ht="14.25" thickBot="1">
      <c r="B62" s="265">
        <v>44</v>
      </c>
      <c r="C62" s="239" t="s">
        <v>202</v>
      </c>
      <c r="D62" s="269" t="s">
        <v>238</v>
      </c>
      <c r="E62" s="257" t="s">
        <v>115</v>
      </c>
      <c r="F62" s="258">
        <v>41736</v>
      </c>
      <c r="G62" s="260">
        <v>148419</v>
      </c>
      <c r="H62" s="240" t="s">
        <v>244</v>
      </c>
      <c r="I62" s="270">
        <v>50</v>
      </c>
      <c r="J62" s="270">
        <v>50</v>
      </c>
      <c r="K62" s="260">
        <v>7676</v>
      </c>
      <c r="L62" s="244">
        <f t="shared" si="1"/>
        <v>744</v>
      </c>
      <c r="M62" s="244">
        <f t="shared" si="2"/>
        <v>744</v>
      </c>
      <c r="N62" s="244">
        <f t="shared" si="3"/>
        <v>744</v>
      </c>
      <c r="O62" s="244">
        <f t="shared" si="4"/>
        <v>744</v>
      </c>
      <c r="P62" s="243">
        <f t="shared" si="5"/>
        <v>2976</v>
      </c>
      <c r="Q62" s="260">
        <v>2976</v>
      </c>
      <c r="R62" s="260">
        <v>2976</v>
      </c>
      <c r="S62" s="260">
        <v>2976</v>
      </c>
      <c r="T62" s="260">
        <v>2976</v>
      </c>
      <c r="U62" s="235"/>
    </row>
    <row r="63" spans="2:21" ht="14.25" thickBot="1">
      <c r="B63" s="263">
        <v>45</v>
      </c>
      <c r="C63" s="239" t="s">
        <v>203</v>
      </c>
      <c r="D63" s="269" t="s">
        <v>239</v>
      </c>
      <c r="E63" s="257" t="s">
        <v>115</v>
      </c>
      <c r="F63" s="258">
        <v>42264</v>
      </c>
      <c r="G63" s="260">
        <v>347028</v>
      </c>
      <c r="H63" s="240" t="s">
        <v>244</v>
      </c>
      <c r="I63" s="270">
        <v>50</v>
      </c>
      <c r="J63" s="270">
        <v>50</v>
      </c>
      <c r="K63" s="260">
        <v>8676</v>
      </c>
      <c r="L63" s="244">
        <f t="shared" si="1"/>
        <v>1737</v>
      </c>
      <c r="M63" s="244">
        <f t="shared" si="2"/>
        <v>1737</v>
      </c>
      <c r="N63" s="244">
        <f t="shared" si="3"/>
        <v>1737</v>
      </c>
      <c r="O63" s="244">
        <f t="shared" si="4"/>
        <v>1737</v>
      </c>
      <c r="P63" s="243">
        <f t="shared" si="5"/>
        <v>6948</v>
      </c>
      <c r="Q63" s="260">
        <v>6948</v>
      </c>
      <c r="R63" s="260">
        <v>6948</v>
      </c>
      <c r="S63" s="260">
        <v>6948</v>
      </c>
      <c r="T63" s="260">
        <v>6948</v>
      </c>
      <c r="U63" s="235"/>
    </row>
    <row r="64" spans="2:21" ht="14.25" thickBot="1">
      <c r="B64" s="265">
        <v>46</v>
      </c>
      <c r="C64" s="239" t="s">
        <v>204</v>
      </c>
      <c r="D64" s="269" t="s">
        <v>240</v>
      </c>
      <c r="E64" s="257" t="s">
        <v>115</v>
      </c>
      <c r="F64" s="258">
        <v>42459</v>
      </c>
      <c r="G64" s="260">
        <v>72517</v>
      </c>
      <c r="H64" s="240" t="s">
        <v>244</v>
      </c>
      <c r="I64" s="270">
        <v>20</v>
      </c>
      <c r="J64" s="270">
        <v>20</v>
      </c>
      <c r="K64" s="260">
        <v>2727</v>
      </c>
      <c r="L64" s="244">
        <f t="shared" si="1"/>
        <v>909</v>
      </c>
      <c r="M64" s="244">
        <f t="shared" si="2"/>
        <v>909</v>
      </c>
      <c r="N64" s="244">
        <f t="shared" si="3"/>
        <v>909</v>
      </c>
      <c r="O64" s="244">
        <f t="shared" si="4"/>
        <v>909</v>
      </c>
      <c r="P64" s="243">
        <f t="shared" si="5"/>
        <v>3636</v>
      </c>
      <c r="Q64" s="260">
        <v>3636</v>
      </c>
      <c r="R64" s="260">
        <v>3636</v>
      </c>
      <c r="S64" s="260">
        <v>3636</v>
      </c>
      <c r="T64" s="260">
        <v>3636</v>
      </c>
      <c r="U64" s="235"/>
    </row>
    <row r="65" spans="2:21" ht="14.25" thickBot="1">
      <c r="B65" s="263">
        <v>47</v>
      </c>
      <c r="C65" s="239" t="s">
        <v>205</v>
      </c>
      <c r="D65" s="269" t="s">
        <v>241</v>
      </c>
      <c r="E65" s="257" t="s">
        <v>115</v>
      </c>
      <c r="F65" s="258">
        <v>42550</v>
      </c>
      <c r="G65" s="260">
        <v>470293.12</v>
      </c>
      <c r="H65" s="240" t="s">
        <v>244</v>
      </c>
      <c r="I65" s="270">
        <v>15</v>
      </c>
      <c r="J65" s="270">
        <v>15</v>
      </c>
      <c r="K65" s="260">
        <v>15678</v>
      </c>
      <c r="L65" s="244">
        <f t="shared" si="1"/>
        <v>7839</v>
      </c>
      <c r="M65" s="244">
        <f t="shared" si="2"/>
        <v>7839</v>
      </c>
      <c r="N65" s="244">
        <f t="shared" si="3"/>
        <v>7839</v>
      </c>
      <c r="O65" s="244">
        <f t="shared" si="4"/>
        <v>7839</v>
      </c>
      <c r="P65" s="243">
        <f t="shared" si="5"/>
        <v>31356</v>
      </c>
      <c r="Q65" s="260">
        <v>31356</v>
      </c>
      <c r="R65" s="260">
        <v>31356</v>
      </c>
      <c r="S65" s="260">
        <v>31356</v>
      </c>
      <c r="T65" s="260">
        <v>31356</v>
      </c>
      <c r="U65" s="235"/>
    </row>
    <row r="66" spans="2:21" ht="14.25" thickBot="1">
      <c r="B66" s="265">
        <v>48</v>
      </c>
      <c r="C66" s="239" t="s">
        <v>206</v>
      </c>
      <c r="D66" s="269" t="s">
        <v>242</v>
      </c>
      <c r="E66" s="257" t="s">
        <v>115</v>
      </c>
      <c r="F66" s="258">
        <v>42550</v>
      </c>
      <c r="G66" s="260">
        <v>100744.6</v>
      </c>
      <c r="H66" s="240" t="s">
        <v>244</v>
      </c>
      <c r="I66" s="270">
        <v>15</v>
      </c>
      <c r="J66" s="270">
        <v>15</v>
      </c>
      <c r="K66" s="260">
        <v>3360</v>
      </c>
      <c r="L66" s="244">
        <f t="shared" si="1"/>
        <v>1680</v>
      </c>
      <c r="M66" s="244">
        <f t="shared" si="2"/>
        <v>1680</v>
      </c>
      <c r="N66" s="244">
        <f t="shared" si="3"/>
        <v>1680</v>
      </c>
      <c r="O66" s="244">
        <f t="shared" si="4"/>
        <v>1680</v>
      </c>
      <c r="P66" s="243">
        <f t="shared" si="5"/>
        <v>6720</v>
      </c>
      <c r="Q66" s="260">
        <v>6720</v>
      </c>
      <c r="R66" s="260">
        <v>6720</v>
      </c>
      <c r="S66" s="260">
        <v>6720</v>
      </c>
      <c r="T66" s="260">
        <v>6720</v>
      </c>
      <c r="U66" s="235"/>
    </row>
    <row r="67" spans="2:21" ht="14.25" thickBot="1">
      <c r="B67" s="263">
        <v>49</v>
      </c>
      <c r="C67" s="239" t="s">
        <v>207</v>
      </c>
      <c r="D67" s="269" t="s">
        <v>242</v>
      </c>
      <c r="E67" s="257" t="s">
        <v>115</v>
      </c>
      <c r="F67" s="258">
        <v>42550</v>
      </c>
      <c r="G67" s="260">
        <v>112006.07</v>
      </c>
      <c r="H67" s="240" t="s">
        <v>244</v>
      </c>
      <c r="I67" s="270">
        <v>15</v>
      </c>
      <c r="J67" s="270">
        <v>15</v>
      </c>
      <c r="K67" s="260">
        <v>3738</v>
      </c>
      <c r="L67" s="244">
        <f t="shared" si="1"/>
        <v>1869</v>
      </c>
      <c r="M67" s="244">
        <f t="shared" si="2"/>
        <v>1869</v>
      </c>
      <c r="N67" s="244">
        <f t="shared" si="3"/>
        <v>1869</v>
      </c>
      <c r="O67" s="244">
        <f t="shared" si="4"/>
        <v>1869</v>
      </c>
      <c r="P67" s="243">
        <f t="shared" si="5"/>
        <v>7476</v>
      </c>
      <c r="Q67" s="260">
        <v>7476</v>
      </c>
      <c r="R67" s="260">
        <v>7476</v>
      </c>
      <c r="S67" s="260">
        <v>7476</v>
      </c>
      <c r="T67" s="260">
        <v>7476</v>
      </c>
      <c r="U67" s="235"/>
    </row>
    <row r="68" spans="2:21" ht="14.25" thickBot="1">
      <c r="B68" s="265">
        <v>50</v>
      </c>
      <c r="C68" s="239" t="s">
        <v>208</v>
      </c>
      <c r="D68" s="269" t="s">
        <v>242</v>
      </c>
      <c r="E68" s="257" t="s">
        <v>115</v>
      </c>
      <c r="F68" s="258">
        <v>42550</v>
      </c>
      <c r="G68" s="260">
        <v>106872.04</v>
      </c>
      <c r="H68" s="240" t="s">
        <v>244</v>
      </c>
      <c r="I68" s="270">
        <v>15</v>
      </c>
      <c r="J68" s="270">
        <v>15</v>
      </c>
      <c r="K68" s="260">
        <v>3564</v>
      </c>
      <c r="L68" s="244">
        <f t="shared" si="1"/>
        <v>1782</v>
      </c>
      <c r="M68" s="244">
        <f t="shared" si="2"/>
        <v>1782</v>
      </c>
      <c r="N68" s="244">
        <f t="shared" si="3"/>
        <v>1782</v>
      </c>
      <c r="O68" s="244">
        <f t="shared" si="4"/>
        <v>1782</v>
      </c>
      <c r="P68" s="243">
        <f t="shared" si="5"/>
        <v>7128</v>
      </c>
      <c r="Q68" s="260">
        <v>7128</v>
      </c>
      <c r="R68" s="260">
        <v>7128</v>
      </c>
      <c r="S68" s="260">
        <v>7128</v>
      </c>
      <c r="T68" s="260">
        <v>7128</v>
      </c>
      <c r="U68" s="235"/>
    </row>
    <row r="69" spans="2:21" ht="14.25" thickBot="1">
      <c r="B69" s="263">
        <v>51</v>
      </c>
      <c r="C69" s="239" t="s">
        <v>209</v>
      </c>
      <c r="D69" s="269" t="s">
        <v>243</v>
      </c>
      <c r="E69" s="257" t="s">
        <v>116</v>
      </c>
      <c r="F69" s="258">
        <v>42550</v>
      </c>
      <c r="G69" s="260">
        <v>559309.19</v>
      </c>
      <c r="H69" s="259" t="s">
        <v>244</v>
      </c>
      <c r="I69" s="270">
        <v>15</v>
      </c>
      <c r="J69" s="270">
        <v>15</v>
      </c>
      <c r="K69" s="260">
        <v>18648</v>
      </c>
      <c r="L69" s="244">
        <f t="shared" si="1"/>
        <v>9324</v>
      </c>
      <c r="M69" s="244">
        <f t="shared" si="2"/>
        <v>9324</v>
      </c>
      <c r="N69" s="244">
        <f t="shared" si="3"/>
        <v>9324</v>
      </c>
      <c r="O69" s="244">
        <f t="shared" si="4"/>
        <v>9324</v>
      </c>
      <c r="P69" s="243">
        <f t="shared" si="5"/>
        <v>37296</v>
      </c>
      <c r="Q69" s="260">
        <v>37296</v>
      </c>
      <c r="R69" s="260">
        <v>37296</v>
      </c>
      <c r="S69" s="260">
        <v>37296</v>
      </c>
      <c r="T69" s="260">
        <v>37296</v>
      </c>
      <c r="U69" s="235"/>
    </row>
    <row r="70" spans="2:21" ht="13.5">
      <c r="B70" s="263">
        <v>52</v>
      </c>
      <c r="C70" s="239" t="s">
        <v>247</v>
      </c>
      <c r="D70" s="269" t="s">
        <v>240</v>
      </c>
      <c r="E70" s="257" t="s">
        <v>115</v>
      </c>
      <c r="F70" s="258">
        <v>42674</v>
      </c>
      <c r="G70" s="260">
        <v>72517</v>
      </c>
      <c r="H70" s="259" t="s">
        <v>244</v>
      </c>
      <c r="I70" s="270">
        <v>20</v>
      </c>
      <c r="J70" s="270">
        <v>20</v>
      </c>
      <c r="K70" s="260">
        <v>606</v>
      </c>
      <c r="L70" s="244">
        <f>Q70/4</f>
        <v>909</v>
      </c>
      <c r="M70" s="244">
        <f>Q70/4</f>
        <v>909</v>
      </c>
      <c r="N70" s="244">
        <f>Q70/4</f>
        <v>909</v>
      </c>
      <c r="O70" s="244">
        <f>Q70/4</f>
        <v>909</v>
      </c>
      <c r="P70" s="243">
        <f>SUM(L70:O70)</f>
        <v>3636</v>
      </c>
      <c r="Q70" s="260">
        <v>3636</v>
      </c>
      <c r="R70" s="260">
        <v>3636</v>
      </c>
      <c r="S70" s="260">
        <v>3636</v>
      </c>
      <c r="T70" s="260">
        <v>3636</v>
      </c>
      <c r="U70" s="235"/>
    </row>
    <row r="71" spans="2:21" ht="13.5">
      <c r="B71" s="310"/>
      <c r="C71" s="310"/>
      <c r="D71" s="310"/>
      <c r="E71" s="311"/>
      <c r="F71" s="310"/>
      <c r="G71" s="312"/>
      <c r="H71" s="310"/>
      <c r="I71" s="310"/>
      <c r="J71" s="310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235"/>
    </row>
    <row r="72" spans="2:21" ht="13.5">
      <c r="B72" s="310"/>
      <c r="C72" s="310"/>
      <c r="D72" s="310"/>
      <c r="E72" s="311"/>
      <c r="F72" s="310"/>
      <c r="G72" s="312"/>
      <c r="H72" s="310"/>
      <c r="I72" s="310"/>
      <c r="J72" s="310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235"/>
    </row>
  </sheetData>
  <sheetProtection password="CA85" sheet="1" objects="1" scenarios="1"/>
  <mergeCells count="21">
    <mergeCell ref="B1:S1"/>
    <mergeCell ref="B2:Q2"/>
    <mergeCell ref="B4:K4"/>
    <mergeCell ref="L4:M4"/>
    <mergeCell ref="D6:E6"/>
    <mergeCell ref="D7:E7"/>
    <mergeCell ref="D8:E8"/>
    <mergeCell ref="D10:F10"/>
    <mergeCell ref="B14:B16"/>
    <mergeCell ref="C14:C16"/>
    <mergeCell ref="D14:D16"/>
    <mergeCell ref="F14:F16"/>
    <mergeCell ref="P14:P16"/>
    <mergeCell ref="Q14:T15"/>
    <mergeCell ref="B17:D17"/>
    <mergeCell ref="G14:G16"/>
    <mergeCell ref="H14:H16"/>
    <mergeCell ref="I14:I16"/>
    <mergeCell ref="J14:J16"/>
    <mergeCell ref="K14:K15"/>
    <mergeCell ref="L14:O15"/>
  </mergeCells>
  <conditionalFormatting sqref="E1:E5 F6:F9 F11:F12 E74 E13:E21">
    <cfRule type="containsText" priority="4" dxfId="1" operator="containsText" text="N">
      <formula>NOT(ISERROR(SEARCH("N",E1)))</formula>
    </cfRule>
    <cfRule type="cellIs" priority="5" dxfId="1" operator="equal">
      <formula>n</formula>
    </cfRule>
    <cfRule type="cellIs" priority="6" dxfId="0" operator="equal">
      <formula>"M"</formula>
    </cfRule>
  </conditionalFormatting>
  <conditionalFormatting sqref="E22:E70">
    <cfRule type="containsText" priority="1" dxfId="1" operator="containsText" text="N">
      <formula>NOT(ISERROR(SEARCH("N",E22)))</formula>
    </cfRule>
    <cfRule type="cellIs" priority="2" dxfId="1" operator="equal">
      <formula>n</formula>
    </cfRule>
    <cfRule type="cellIs" priority="3" dxfId="0" operator="equal">
      <formula>"M"</formula>
    </cfRule>
  </conditionalFormatting>
  <printOptions/>
  <pageMargins left="0.7" right="0.7" top="0.787401575" bottom="0.787401575" header="0.3" footer="0.3"/>
  <pageSetup horizontalDpi="600" verticalDpi="600" orientation="landscape" paperSize="9" scale="4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2016-08-29T07:21:54Z</cp:lastPrinted>
  <dcterms:created xsi:type="dcterms:W3CDTF">2006-03-21T13:33:46Z</dcterms:created>
  <dcterms:modified xsi:type="dcterms:W3CDTF">2016-10-18T12:10:05Z</dcterms:modified>
  <cp:category/>
  <cp:version/>
  <cp:contentType/>
  <cp:contentStatus/>
</cp:coreProperties>
</file>