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aresova\Documents\ROZPOČET\Rozbory hospodaření\2021\"/>
    </mc:Choice>
  </mc:AlternateContent>
  <xr:revisionPtr revIDLastSave="0" documentId="8_{4B5C5B7A-B887-4C11-AA22-8BD6ADE1E4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ávrh změny rozpočtu " sheetId="3" r:id="rId1"/>
  </sheets>
  <definedNames>
    <definedName name="_xlnm.Print_Area" localSheetId="0">'návrh změny rozpočtu '!$A$1:$Q$79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 l="1"/>
  <c r="G53" i="3"/>
  <c r="G52" i="3"/>
  <c r="G51" i="3"/>
  <c r="N39" i="3"/>
  <c r="L39" i="3"/>
  <c r="J39" i="3"/>
  <c r="M39" i="3" s="1"/>
  <c r="M38" i="3"/>
  <c r="O38" i="3" s="1"/>
  <c r="K38" i="3"/>
  <c r="K39" i="3" s="1"/>
  <c r="M37" i="3"/>
  <c r="O37" i="3" s="1"/>
  <c r="O36" i="3"/>
  <c r="M36" i="3"/>
  <c r="M35" i="3"/>
  <c r="O35" i="3" s="1"/>
  <c r="O34" i="3"/>
  <c r="M34" i="3"/>
  <c r="M33" i="3"/>
  <c r="O33" i="3" s="1"/>
  <c r="O32" i="3"/>
  <c r="M32" i="3"/>
  <c r="K31" i="3"/>
  <c r="M31" i="3" s="1"/>
  <c r="O31" i="3" s="1"/>
  <c r="O30" i="3"/>
  <c r="M30" i="3"/>
  <c r="M29" i="3"/>
  <c r="O29" i="3" s="1"/>
  <c r="K29" i="3"/>
  <c r="M28" i="3"/>
  <c r="O28" i="3" s="1"/>
  <c r="H39" i="3"/>
  <c r="F39" i="3"/>
  <c r="E39" i="3"/>
  <c r="D39" i="3"/>
  <c r="G39" i="3" s="1"/>
  <c r="G38" i="3"/>
  <c r="I38" i="3" s="1"/>
  <c r="G37" i="3"/>
  <c r="I37" i="3" s="1"/>
  <c r="G36" i="3"/>
  <c r="I36" i="3" s="1"/>
  <c r="G35" i="3"/>
  <c r="I35" i="3" s="1"/>
  <c r="I39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N24" i="3"/>
  <c r="L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K18" i="3"/>
  <c r="K24" i="3" s="1"/>
  <c r="M24" i="3" s="1"/>
  <c r="O17" i="3"/>
  <c r="M17" i="3"/>
  <c r="M16" i="3"/>
  <c r="O16" i="3" s="1"/>
  <c r="O15" i="3"/>
  <c r="M15" i="3"/>
  <c r="H24" i="3"/>
  <c r="F24" i="3"/>
  <c r="E24" i="3"/>
  <c r="D24" i="3"/>
  <c r="G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O39" i="3" l="1"/>
  <c r="M18" i="3"/>
  <c r="O18" i="3" s="1"/>
  <c r="O24" i="3" s="1"/>
  <c r="I24" i="3"/>
  <c r="E40" i="3" l="1"/>
  <c r="G50" i="3" l="1"/>
  <c r="K40" i="3" l="1"/>
  <c r="M40" i="3"/>
  <c r="P32" i="3" l="1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P36" i="3"/>
  <c r="L40" i="3"/>
  <c r="H40" i="3"/>
  <c r="F40" i="3"/>
  <c r="O40" i="3" l="1"/>
  <c r="O41" i="3" s="1"/>
  <c r="I40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<sst xmlns="http://schemas.openxmlformats.org/spreadsheetml/2006/main" count="136" uniqueCount="107">
  <si>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</si>
  <si>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</si>
  <si>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</si>
  <si>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</si>
  <si>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</si>
  <si>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</si>
  <si>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</si>
  <si>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</si>
  <si>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</si>
  <si>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</si>
  <si>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</si>
  <si>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</si>
  <si>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</si>
  <si>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</si>
  <si>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</si>
  <si>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</si>
  <si>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</si>
  <si>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</si>
  <si>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</si>
  <si>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</si>
  <si>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</si>
  <si>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</si>
  <si>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</si>
  <si>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</si>
  <si>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</si>
  <si>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</si>
  <si>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</si>
  <si>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</si>
  <si>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</si>
  <si>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</si>
  <si>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</si>
  <si>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</si>
  <si>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</si>
  <si>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</si>
  <si>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</si>
  <si>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</si>
  <si>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</si>
  <si>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</si>
  <si>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</si>
  <si>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</si>
  <si>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</si>
  <si>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</si>
  <si>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</si>
  <si>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</si>
  <si>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</si>
  <si>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</si>
  <si>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</si>
  <si>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</si>
  <si>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</si>
  <si>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</si>
  <si>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</si>
  <si>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</si>
  <si>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</si>
  <si>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</si>
  <si>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</si>
  <si>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</si>
  <si>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</si>
  <si>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</si>
  <si>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</si>
  <si>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</si>
  <si>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</si>
  <si>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</si>
  <si>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</si>
  <si>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</si>
  <si>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</si>
  <si>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</si>
  <si>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</si>
  <si>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</si>
  <si>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</si>
  <si>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</si>
  <si>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</si>
  <si>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</si>
  <si>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</si>
  <si>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</si>
  <si>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</si>
  <si>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</si>
  <si>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</si>
  <si>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</si>
  <si>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</si>
  <si>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</si>
  <si>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</si>
  <si>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</si>
  <si>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</si>
  <si>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</si>
  <si>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</si>
  <si>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</si>
  <si>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</si>
  <si>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</si>
  <si>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</si>
  <si>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</si>
  <si>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</si>
  <si>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</si>
  <si>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</si>
  <si>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</si>
  <si>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</si>
  <si>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</si>
  <si>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</si>
  <si>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</si>
  <si>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</si>
  <si>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</si>
  <si>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</si>
  <si>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</si>
  <si>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Chomutovská knihovna, příspěvková organizace</t>
  </si>
  <si>
    <t>00360589</t>
  </si>
  <si>
    <t>Palackého 4995, 43001 Chomutov</t>
  </si>
  <si>
    <t>Ing. Martina Marešová</t>
  </si>
  <si>
    <t>Mgr. Bedřich Fryč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</si>
</sst>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left"/>
      <protection locked="0"/>
    </xf>
    <xf numFmtId="164" fontId="0" fillId="4" borderId="1" xfId="0" applyNumberFormat="1" applyFont="1" applyFill="1" applyBorder="1" applyAlignment="1" applyProtection="1">
      <alignment horizontal="right"/>
      <protection locked="0"/>
    </xf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Protection="1"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61"/>
  <sheetViews>
    <sheetView showGridLines="0" tabSelected="1" topLeftCell="C1" zoomScaleNormal="100" zoomScaleSheetLayoutView="80" workbookViewId="0">
      <selection activeCell="K32" sqref="K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2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22" ht="21" x14ac:dyDescent="0.35">
      <c r="A2" s="5"/>
      <c r="B2" s="7" t="s">
        <v>101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22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22" ht="21" x14ac:dyDescent="0.35">
      <c r="A4" s="5"/>
      <c r="B4" s="5" t="s">
        <v>43</v>
      </c>
      <c r="C4" s="5"/>
      <c r="D4" s="190" t="s">
        <v>102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5"/>
      <c r="B6" s="5" t="s">
        <v>44</v>
      </c>
      <c r="C6" s="5"/>
      <c r="D6" s="247" t="s">
        <v>103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</row>
    <row r="7" spans="1:22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A8" s="5"/>
      <c r="B8" s="5" t="s">
        <v>45</v>
      </c>
      <c r="C8" s="5"/>
      <c r="D8" s="191" t="s">
        <v>104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</row>
    <row r="9" spans="1:22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22" ht="29.25" customHeight="1" thickBot="1" x14ac:dyDescent="0.3">
      <c r="A10" s="5"/>
      <c r="B10" s="234" t="s">
        <v>37</v>
      </c>
      <c r="C10" s="209" t="s">
        <v>38</v>
      </c>
      <c r="D10" s="237" t="s">
        <v>100</v>
      </c>
      <c r="E10" s="238"/>
      <c r="F10" s="238"/>
      <c r="G10" s="238"/>
      <c r="H10" s="238"/>
      <c r="I10" s="239"/>
      <c r="J10" s="237" t="s">
        <v>99</v>
      </c>
      <c r="K10" s="238"/>
      <c r="L10" s="238"/>
      <c r="M10" s="238"/>
      <c r="N10" s="238"/>
      <c r="O10" s="239"/>
      <c r="P10" s="203" t="s">
        <v>71</v>
      </c>
      <c r="Q10" s="5"/>
    </row>
    <row r="11" spans="1:22" ht="30.75" thickBot="1" x14ac:dyDescent="0.3">
      <c r="A11" s="5"/>
      <c r="B11" s="235"/>
      <c r="C11" s="210"/>
      <c r="D11" s="240" t="s">
        <v>39</v>
      </c>
      <c r="E11" s="241"/>
      <c r="F11" s="241"/>
      <c r="G11" s="242"/>
      <c r="H11" s="9" t="s">
        <v>40</v>
      </c>
      <c r="I11" s="9" t="s">
        <v>62</v>
      </c>
      <c r="J11" s="240" t="s">
        <v>39</v>
      </c>
      <c r="K11" s="241"/>
      <c r="L11" s="241"/>
      <c r="M11" s="242"/>
      <c r="N11" s="9" t="s">
        <v>40</v>
      </c>
      <c r="O11" s="9" t="s">
        <v>62</v>
      </c>
      <c r="P11" s="204"/>
      <c r="Q11" s="5"/>
    </row>
    <row r="12" spans="1:22" ht="15.75" thickBot="1" x14ac:dyDescent="0.3">
      <c r="A12" s="5"/>
      <c r="B12" s="235"/>
      <c r="C12" s="243"/>
      <c r="D12" s="211" t="s">
        <v>63</v>
      </c>
      <c r="E12" s="212"/>
      <c r="F12" s="212"/>
      <c r="G12" s="212"/>
      <c r="H12" s="212"/>
      <c r="I12" s="213"/>
      <c r="J12" s="211" t="s">
        <v>63</v>
      </c>
      <c r="K12" s="212"/>
      <c r="L12" s="212"/>
      <c r="M12" s="212"/>
      <c r="N12" s="212"/>
      <c r="O12" s="213"/>
      <c r="P12" s="204"/>
      <c r="Q12" s="5"/>
    </row>
    <row r="13" spans="1:22" ht="15.75" thickBot="1" x14ac:dyDescent="0.3">
      <c r="A13" s="5"/>
      <c r="B13" s="236"/>
      <c r="C13" s="244"/>
      <c r="D13" s="245" t="s">
        <v>58</v>
      </c>
      <c r="E13" s="246"/>
      <c r="F13" s="246"/>
      <c r="G13" s="230" t="s">
        <v>64</v>
      </c>
      <c r="H13" s="232" t="s">
        <v>67</v>
      </c>
      <c r="I13" s="216" t="s">
        <v>63</v>
      </c>
      <c r="J13" s="245" t="s">
        <v>58</v>
      </c>
      <c r="K13" s="246"/>
      <c r="L13" s="246"/>
      <c r="M13" s="230" t="s">
        <v>64</v>
      </c>
      <c r="N13" s="232" t="s">
        <v>67</v>
      </c>
      <c r="O13" s="216" t="s">
        <v>63</v>
      </c>
      <c r="P13" s="204"/>
      <c r="Q13" s="5"/>
    </row>
    <row r="14" spans="1:22" ht="15.75" thickBot="1" x14ac:dyDescent="0.3">
      <c r="A14" s="5"/>
      <c r="B14" s="10"/>
      <c r="C14" s="11"/>
      <c r="D14" s="162" t="s">
        <v>59</v>
      </c>
      <c r="E14" s="163" t="s">
        <v>98</v>
      </c>
      <c r="F14" s="163" t="s">
        <v>60</v>
      </c>
      <c r="G14" s="231"/>
      <c r="H14" s="233"/>
      <c r="I14" s="217"/>
      <c r="J14" s="162" t="s">
        <v>59</v>
      </c>
      <c r="K14" s="163" t="s">
        <v>98</v>
      </c>
      <c r="L14" s="163" t="s">
        <v>60</v>
      </c>
      <c r="M14" s="231"/>
      <c r="N14" s="233"/>
      <c r="O14" s="217"/>
      <c r="P14" s="205"/>
      <c r="Q14" s="5"/>
    </row>
    <row r="15" spans="1:22" x14ac:dyDescent="0.25">
      <c r="A15" s="5"/>
      <c r="B15" s="39" t="s">
        <v>0</v>
      </c>
      <c r="C15" s="147" t="s">
        <v>52</v>
      </c>
      <c r="D15" s="12"/>
      <c r="E15" s="13"/>
      <c r="F15" s="64">
        <v>2994</v>
      </c>
      <c r="G15" s="71">
        <f>SUM(D15:F15)</f>
        <v>2994</v>
      </c>
      <c r="H15" s="74">
        <v>0</v>
      </c>
      <c r="I15" s="14">
        <f>G15+H15</f>
        <v>2994</v>
      </c>
      <c r="J15" s="12"/>
      <c r="K15" s="13"/>
      <c r="L15" s="64">
        <v>2056</v>
      </c>
      <c r="M15" s="71">
        <f t="shared" ref="M15:M23" si="0">SUM(J15:L15)</f>
        <v>2056</v>
      </c>
      <c r="N15" s="74">
        <v>0</v>
      </c>
      <c r="O15" s="14">
        <f>M15+N15</f>
        <v>2056</v>
      </c>
      <c r="P15" s="15">
        <f>(O15-I15)/I15</f>
        <v>-0.31329325317301271</v>
      </c>
      <c r="Q15" s="5"/>
    </row>
    <row r="16" spans="1:22" x14ac:dyDescent="0.25">
      <c r="A16" s="5"/>
      <c r="B16" s="16" t="s">
        <v>1</v>
      </c>
      <c r="C16" s="148" t="s">
        <v>61</v>
      </c>
      <c r="D16" s="65">
        <v>26000</v>
      </c>
      <c r="E16" s="17"/>
      <c r="F16" s="17"/>
      <c r="G16" s="72">
        <f t="shared" ref="G16:G23" si="1">SUM(D16:F16)</f>
        <v>26000</v>
      </c>
      <c r="H16" s="75"/>
      <c r="I16" s="14">
        <f t="shared" ref="I16:I23" si="2">G16+H16</f>
        <v>26000</v>
      </c>
      <c r="J16" s="65">
        <v>25480</v>
      </c>
      <c r="K16" s="17"/>
      <c r="L16" s="17"/>
      <c r="M16" s="72">
        <f t="shared" si="0"/>
        <v>25480</v>
      </c>
      <c r="N16" s="75"/>
      <c r="O16" s="14">
        <f t="shared" ref="O16:O20" si="3">M16+N16</f>
        <v>25480</v>
      </c>
      <c r="P16" s="18">
        <f t="shared" ref="P16:P40" si="4">(O16-I16)/I16</f>
        <v>-0.02</v>
      </c>
      <c r="Q16" s="5"/>
    </row>
    <row r="17" spans="1:17" x14ac:dyDescent="0.25">
      <c r="A17" s="5"/>
      <c r="B17" s="16" t="s">
        <v>3</v>
      </c>
      <c r="C17" s="149" t="s">
        <v>84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/>
      <c r="K17" s="19"/>
      <c r="L17" s="19"/>
      <c r="M17" s="72">
        <f t="shared" si="0"/>
        <v>0</v>
      </c>
      <c r="N17" s="76"/>
      <c r="O17" s="14">
        <f t="shared" si="3"/>
        <v>0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0" t="s">
        <v>53</v>
      </c>
      <c r="D18" s="20"/>
      <c r="E18" s="67">
        <v>1235</v>
      </c>
      <c r="F18" s="19"/>
      <c r="G18" s="72">
        <f t="shared" si="1"/>
        <v>1235</v>
      </c>
      <c r="H18" s="74"/>
      <c r="I18" s="14">
        <f t="shared" si="2"/>
        <v>1235</v>
      </c>
      <c r="J18" s="20"/>
      <c r="K18" s="67">
        <f>1479.7+17</f>
        <v>1496.7</v>
      </c>
      <c r="L18" s="19"/>
      <c r="M18" s="72">
        <f t="shared" si="0"/>
        <v>1496.7</v>
      </c>
      <c r="N18" s="74"/>
      <c r="O18" s="14">
        <f t="shared" si="3"/>
        <v>1496.7</v>
      </c>
      <c r="P18" s="18">
        <f t="shared" si="4"/>
        <v>0.2119028340080972</v>
      </c>
      <c r="Q18" s="21"/>
    </row>
    <row r="19" spans="1:17" x14ac:dyDescent="0.25">
      <c r="A19" s="5"/>
      <c r="B19" s="16" t="s">
        <v>7</v>
      </c>
      <c r="C19" s="44" t="s">
        <v>46</v>
      </c>
      <c r="D19" s="22">
        <v>48</v>
      </c>
      <c r="E19" s="19"/>
      <c r="F19" s="68"/>
      <c r="G19" s="72">
        <f t="shared" si="1"/>
        <v>48</v>
      </c>
      <c r="H19" s="77"/>
      <c r="I19" s="14">
        <f t="shared" si="2"/>
        <v>48</v>
      </c>
      <c r="J19" s="22">
        <v>48</v>
      </c>
      <c r="K19" s="19"/>
      <c r="L19" s="68"/>
      <c r="M19" s="72">
        <f t="shared" si="0"/>
        <v>48</v>
      </c>
      <c r="N19" s="77"/>
      <c r="O19" s="14">
        <f t="shared" si="3"/>
        <v>48</v>
      </c>
      <c r="P19" s="18">
        <f t="shared" si="4"/>
        <v>0</v>
      </c>
      <c r="Q19" s="5"/>
    </row>
    <row r="20" spans="1:17" x14ac:dyDescent="0.25">
      <c r="A20" s="5"/>
      <c r="B20" s="16" t="s">
        <v>9</v>
      </c>
      <c r="C20" s="151" t="s">
        <v>47</v>
      </c>
      <c r="D20" s="20"/>
      <c r="E20" s="17"/>
      <c r="F20" s="248">
        <v>300</v>
      </c>
      <c r="G20" s="72">
        <f t="shared" si="1"/>
        <v>300</v>
      </c>
      <c r="H20" s="77"/>
      <c r="I20" s="14">
        <f t="shared" si="2"/>
        <v>300</v>
      </c>
      <c r="J20" s="20"/>
      <c r="K20" s="17"/>
      <c r="L20" s="69"/>
      <c r="M20" s="72">
        <f t="shared" si="0"/>
        <v>0</v>
      </c>
      <c r="N20" s="77"/>
      <c r="O20" s="14">
        <f t="shared" si="3"/>
        <v>0</v>
      </c>
      <c r="P20" s="18">
        <f t="shared" si="4"/>
        <v>-1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175</v>
      </c>
      <c r="G21" s="72">
        <f t="shared" si="1"/>
        <v>175</v>
      </c>
      <c r="H21" s="78"/>
      <c r="I21" s="14">
        <f>G21+H21</f>
        <v>175</v>
      </c>
      <c r="J21" s="20"/>
      <c r="K21" s="17">
        <v>56</v>
      </c>
      <c r="L21" s="69">
        <v>145</v>
      </c>
      <c r="M21" s="72">
        <f t="shared" si="0"/>
        <v>201</v>
      </c>
      <c r="N21" s="78"/>
      <c r="O21" s="14">
        <f>M21+N21</f>
        <v>201</v>
      </c>
      <c r="P21" s="18">
        <f t="shared" si="4"/>
        <v>0.14857142857142858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640</v>
      </c>
      <c r="G22" s="72">
        <f t="shared" si="1"/>
        <v>640</v>
      </c>
      <c r="H22" s="78"/>
      <c r="I22" s="14">
        <f t="shared" si="2"/>
        <v>640</v>
      </c>
      <c r="J22" s="20"/>
      <c r="K22" s="17"/>
      <c r="L22" s="69">
        <v>530</v>
      </c>
      <c r="M22" s="72">
        <f t="shared" si="0"/>
        <v>530</v>
      </c>
      <c r="N22" s="78"/>
      <c r="O22" s="14">
        <f t="shared" ref="O22:O23" si="5">M22+N22</f>
        <v>530</v>
      </c>
      <c r="P22" s="18">
        <f t="shared" si="4"/>
        <v>-0.171875</v>
      </c>
      <c r="Q22" s="5"/>
    </row>
    <row r="23" spans="1:17" ht="15.75" thickBot="1" x14ac:dyDescent="0.3">
      <c r="A23" s="5"/>
      <c r="B23" s="152" t="s">
        <v>15</v>
      </c>
      <c r="C23" s="153" t="s">
        <v>6</v>
      </c>
      <c r="D23" s="24"/>
      <c r="E23" s="25"/>
      <c r="F23" s="70">
        <v>25</v>
      </c>
      <c r="G23" s="73">
        <f t="shared" si="1"/>
        <v>25</v>
      </c>
      <c r="H23" s="79"/>
      <c r="I23" s="26">
        <f t="shared" si="2"/>
        <v>25</v>
      </c>
      <c r="J23" s="24"/>
      <c r="K23" s="25"/>
      <c r="L23" s="70">
        <v>25</v>
      </c>
      <c r="M23" s="73">
        <f t="shared" si="0"/>
        <v>25</v>
      </c>
      <c r="N23" s="79"/>
      <c r="O23" s="26">
        <f t="shared" si="5"/>
        <v>25</v>
      </c>
      <c r="P23" s="18">
        <f t="shared" si="4"/>
        <v>0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26048</v>
      </c>
      <c r="E24" s="30">
        <f>SUM(E15:E21)</f>
        <v>1235</v>
      </c>
      <c r="F24" s="30">
        <f>SUM(F15:F21)</f>
        <v>3469</v>
      </c>
      <c r="G24" s="31">
        <f>SUM(D24:F24)</f>
        <v>30752</v>
      </c>
      <c r="H24" s="32">
        <f>SUM(H15:H21)</f>
        <v>0</v>
      </c>
      <c r="I24" s="32">
        <f>SUM(I15:I21)</f>
        <v>30752</v>
      </c>
      <c r="J24" s="29">
        <f>SUM(J15:J21)</f>
        <v>25528</v>
      </c>
      <c r="K24" s="30">
        <f>SUM(K15:K21)</f>
        <v>1552.7</v>
      </c>
      <c r="L24" s="30">
        <f>SUM(L15:L21)</f>
        <v>2201</v>
      </c>
      <c r="M24" s="31">
        <f>SUM(J24:L24)</f>
        <v>29281.7</v>
      </c>
      <c r="N24" s="32">
        <f>SUM(N15:N21)</f>
        <v>0</v>
      </c>
      <c r="O24" s="32">
        <f>SUM(O15:O21)</f>
        <v>29281.7</v>
      </c>
      <c r="P24" s="33">
        <f t="shared" si="4"/>
        <v>-4.7811524453694042E-2</v>
      </c>
      <c r="Q24" s="5"/>
    </row>
    <row r="25" spans="1:17" ht="15.75" thickBot="1" x14ac:dyDescent="0.3">
      <c r="A25" s="5"/>
      <c r="B25" s="34"/>
      <c r="C25" s="35"/>
      <c r="D25" s="218">
        <v>1</v>
      </c>
      <c r="E25" s="219"/>
      <c r="F25" s="219"/>
      <c r="G25" s="220"/>
      <c r="H25" s="220"/>
      <c r="I25" s="221"/>
      <c r="J25" s="218" t="s">
        <v>69</v>
      </c>
      <c r="K25" s="219"/>
      <c r="L25" s="219"/>
      <c r="M25" s="220"/>
      <c r="N25" s="220"/>
      <c r="O25" s="221"/>
      <c r="P25" s="206" t="s">
        <v>71</v>
      </c>
      <c r="Q25" s="5"/>
    </row>
    <row r="26" spans="1:17" ht="15.75" thickBot="1" x14ac:dyDescent="0.3">
      <c r="A26" s="5"/>
      <c r="B26" s="214" t="s">
        <v>37</v>
      </c>
      <c r="C26" s="209" t="s">
        <v>38</v>
      </c>
      <c r="D26" s="222" t="s">
        <v>70</v>
      </c>
      <c r="E26" s="223"/>
      <c r="F26" s="223"/>
      <c r="G26" s="224" t="s">
        <v>65</v>
      </c>
      <c r="H26" s="226" t="s">
        <v>68</v>
      </c>
      <c r="I26" s="228" t="s">
        <v>69</v>
      </c>
      <c r="J26" s="222" t="s">
        <v>70</v>
      </c>
      <c r="K26" s="223"/>
      <c r="L26" s="223"/>
      <c r="M26" s="224" t="s">
        <v>65</v>
      </c>
      <c r="N26" s="226" t="s">
        <v>68</v>
      </c>
      <c r="O26" s="228" t="s">
        <v>69</v>
      </c>
      <c r="P26" s="207"/>
      <c r="Q26" s="5"/>
    </row>
    <row r="27" spans="1:17" ht="15.75" thickBot="1" x14ac:dyDescent="0.3">
      <c r="A27" s="5"/>
      <c r="B27" s="215"/>
      <c r="C27" s="210"/>
      <c r="D27" s="36" t="s">
        <v>55</v>
      </c>
      <c r="E27" s="37" t="s">
        <v>56</v>
      </c>
      <c r="F27" s="38" t="s">
        <v>57</v>
      </c>
      <c r="G27" s="225"/>
      <c r="H27" s="227"/>
      <c r="I27" s="229"/>
      <c r="J27" s="36" t="s">
        <v>55</v>
      </c>
      <c r="K27" s="37" t="s">
        <v>56</v>
      </c>
      <c r="L27" s="38" t="s">
        <v>57</v>
      </c>
      <c r="M27" s="225"/>
      <c r="N27" s="227"/>
      <c r="O27" s="229"/>
      <c r="P27" s="208"/>
      <c r="Q27" s="5"/>
    </row>
    <row r="28" spans="1:17" x14ac:dyDescent="0.25">
      <c r="A28" s="5"/>
      <c r="B28" s="39" t="s">
        <v>19</v>
      </c>
      <c r="C28" s="40" t="s">
        <v>10</v>
      </c>
      <c r="D28" s="88">
        <v>1500</v>
      </c>
      <c r="E28" s="80">
        <v>0</v>
      </c>
      <c r="F28" s="80"/>
      <c r="G28" s="81">
        <f>SUM(D28:F28)</f>
        <v>1500</v>
      </c>
      <c r="H28" s="81"/>
      <c r="I28" s="41">
        <f>G28+H28</f>
        <v>1500</v>
      </c>
      <c r="J28" s="88">
        <v>1700</v>
      </c>
      <c r="K28" s="80">
        <v>0</v>
      </c>
      <c r="L28" s="80"/>
      <c r="M28" s="81">
        <f>SUM(J28:L28)</f>
        <v>1700</v>
      </c>
      <c r="N28" s="81"/>
      <c r="O28" s="41">
        <f>M28+N28</f>
        <v>1700</v>
      </c>
      <c r="P28" s="15">
        <f t="shared" si="4"/>
        <v>0.13333333333333333</v>
      </c>
      <c r="Q28" s="5"/>
    </row>
    <row r="29" spans="1:17" x14ac:dyDescent="0.25">
      <c r="A29" s="5"/>
      <c r="B29" s="16" t="s">
        <v>20</v>
      </c>
      <c r="C29" s="42" t="s">
        <v>12</v>
      </c>
      <c r="D29" s="89">
        <v>330</v>
      </c>
      <c r="E29" s="82">
        <v>367</v>
      </c>
      <c r="F29" s="82">
        <v>2400</v>
      </c>
      <c r="G29" s="83">
        <f t="shared" ref="G29:G38" si="6">SUM(D29:F29)</f>
        <v>3097</v>
      </c>
      <c r="H29" s="84"/>
      <c r="I29" s="14">
        <f t="shared" ref="I29:I38" si="7">G29+H29</f>
        <v>3097</v>
      </c>
      <c r="J29" s="89">
        <v>163</v>
      </c>
      <c r="K29" s="82">
        <f>465+73</f>
        <v>538</v>
      </c>
      <c r="L29" s="82">
        <v>2000</v>
      </c>
      <c r="M29" s="83">
        <f t="shared" ref="M29:M38" si="8">SUM(J29:L29)</f>
        <v>2701</v>
      </c>
      <c r="N29" s="84"/>
      <c r="O29" s="14">
        <f t="shared" ref="O29:O38" si="9">M29+N29</f>
        <v>2701</v>
      </c>
      <c r="P29" s="18">
        <f t="shared" si="4"/>
        <v>-0.12786567646109137</v>
      </c>
      <c r="Q29" s="5"/>
    </row>
    <row r="30" spans="1:17" x14ac:dyDescent="0.25">
      <c r="A30" s="5"/>
      <c r="B30" s="16" t="s">
        <v>22</v>
      </c>
      <c r="C30" s="43" t="s">
        <v>14</v>
      </c>
      <c r="D30" s="90">
        <v>1890</v>
      </c>
      <c r="E30" s="85">
        <v>5</v>
      </c>
      <c r="F30" s="85"/>
      <c r="G30" s="83">
        <f t="shared" si="6"/>
        <v>1895</v>
      </c>
      <c r="H30" s="83"/>
      <c r="I30" s="14">
        <f t="shared" si="7"/>
        <v>1895</v>
      </c>
      <c r="J30" s="90">
        <v>1535</v>
      </c>
      <c r="K30" s="85">
        <v>5</v>
      </c>
      <c r="L30" s="85"/>
      <c r="M30" s="83">
        <f t="shared" si="8"/>
        <v>1540</v>
      </c>
      <c r="N30" s="83"/>
      <c r="O30" s="14">
        <f t="shared" si="9"/>
        <v>1540</v>
      </c>
      <c r="P30" s="18">
        <f t="shared" si="4"/>
        <v>-0.18733509234828497</v>
      </c>
      <c r="Q30" s="5"/>
    </row>
    <row r="31" spans="1:17" x14ac:dyDescent="0.25">
      <c r="A31" s="5"/>
      <c r="B31" s="16" t="s">
        <v>24</v>
      </c>
      <c r="C31" s="43" t="s">
        <v>16</v>
      </c>
      <c r="D31" s="90">
        <v>2013</v>
      </c>
      <c r="E31" s="85">
        <v>49</v>
      </c>
      <c r="F31" s="85">
        <v>500</v>
      </c>
      <c r="G31" s="83">
        <f t="shared" si="6"/>
        <v>2562</v>
      </c>
      <c r="H31" s="83"/>
      <c r="I31" s="14">
        <f t="shared" si="7"/>
        <v>2562</v>
      </c>
      <c r="J31" s="90">
        <v>2046</v>
      </c>
      <c r="K31" s="85">
        <f>56+104.7</f>
        <v>160.69999999999999</v>
      </c>
      <c r="L31" s="85">
        <v>150</v>
      </c>
      <c r="M31" s="83">
        <f t="shared" si="8"/>
        <v>2356.6999999999998</v>
      </c>
      <c r="N31" s="83"/>
      <c r="O31" s="14">
        <f t="shared" si="9"/>
        <v>2356.6999999999998</v>
      </c>
      <c r="P31" s="18">
        <f t="shared" si="4"/>
        <v>-8.0132708821233481E-2</v>
      </c>
      <c r="Q31" s="5"/>
    </row>
    <row r="32" spans="1:17" x14ac:dyDescent="0.25">
      <c r="A32" s="5"/>
      <c r="B32" s="16" t="s">
        <v>26</v>
      </c>
      <c r="C32" s="43" t="s">
        <v>18</v>
      </c>
      <c r="D32" s="90">
        <v>14005</v>
      </c>
      <c r="E32" s="85">
        <v>598</v>
      </c>
      <c r="F32" s="85">
        <v>300</v>
      </c>
      <c r="G32" s="83">
        <f t="shared" si="6"/>
        <v>14903</v>
      </c>
      <c r="H32" s="83"/>
      <c r="I32" s="14">
        <f t="shared" si="7"/>
        <v>14903</v>
      </c>
      <c r="J32" s="90">
        <v>13603</v>
      </c>
      <c r="K32" s="85">
        <v>598</v>
      </c>
      <c r="L32" s="85"/>
      <c r="M32" s="83">
        <f t="shared" si="8"/>
        <v>14201</v>
      </c>
      <c r="N32" s="83"/>
      <c r="O32" s="14">
        <f t="shared" si="9"/>
        <v>14201</v>
      </c>
      <c r="P32" s="18">
        <f t="shared" si="4"/>
        <v>-4.710460981010535E-2</v>
      </c>
      <c r="Q32" s="5"/>
    </row>
    <row r="33" spans="1:17" x14ac:dyDescent="0.25">
      <c r="A33" s="5"/>
      <c r="B33" s="16" t="s">
        <v>28</v>
      </c>
      <c r="C33" s="44" t="s">
        <v>42</v>
      </c>
      <c r="D33" s="90">
        <v>12850</v>
      </c>
      <c r="E33" s="85">
        <v>548</v>
      </c>
      <c r="F33" s="85">
        <v>300</v>
      </c>
      <c r="G33" s="83">
        <f t="shared" si="6"/>
        <v>13698</v>
      </c>
      <c r="H33" s="83"/>
      <c r="I33" s="14">
        <f t="shared" si="7"/>
        <v>13698</v>
      </c>
      <c r="J33" s="90">
        <v>12800</v>
      </c>
      <c r="K33" s="85">
        <v>548</v>
      </c>
      <c r="L33" s="85"/>
      <c r="M33" s="83">
        <f t="shared" si="8"/>
        <v>13348</v>
      </c>
      <c r="N33" s="83"/>
      <c r="O33" s="14">
        <f t="shared" si="9"/>
        <v>13348</v>
      </c>
      <c r="P33" s="18">
        <f t="shared" si="4"/>
        <v>-2.5551175354066286E-2</v>
      </c>
      <c r="Q33" s="45"/>
    </row>
    <row r="34" spans="1:17" x14ac:dyDescent="0.25">
      <c r="A34" s="5"/>
      <c r="B34" s="16" t="s">
        <v>30</v>
      </c>
      <c r="C34" s="46" t="s">
        <v>21</v>
      </c>
      <c r="D34" s="90">
        <v>1155</v>
      </c>
      <c r="E34" s="85">
        <v>50</v>
      </c>
      <c r="F34" s="85"/>
      <c r="G34" s="83">
        <f t="shared" si="6"/>
        <v>1205</v>
      </c>
      <c r="H34" s="83"/>
      <c r="I34" s="14">
        <f t="shared" si="7"/>
        <v>1205</v>
      </c>
      <c r="J34" s="90">
        <v>803</v>
      </c>
      <c r="K34" s="85">
        <v>50</v>
      </c>
      <c r="L34" s="85"/>
      <c r="M34" s="83">
        <f t="shared" si="8"/>
        <v>853</v>
      </c>
      <c r="N34" s="83"/>
      <c r="O34" s="14">
        <f t="shared" si="9"/>
        <v>853</v>
      </c>
      <c r="P34" s="18">
        <f t="shared" si="4"/>
        <v>-0.29211618257261412</v>
      </c>
      <c r="Q34" s="5"/>
    </row>
    <row r="35" spans="1:17" x14ac:dyDescent="0.25">
      <c r="A35" s="5"/>
      <c r="B35" s="16" t="s">
        <v>32</v>
      </c>
      <c r="C35" s="43" t="s">
        <v>23</v>
      </c>
      <c r="D35" s="90">
        <v>4482</v>
      </c>
      <c r="E35" s="85">
        <v>189</v>
      </c>
      <c r="F35" s="85"/>
      <c r="G35" s="83">
        <f t="shared" si="6"/>
        <v>4671</v>
      </c>
      <c r="H35" s="83"/>
      <c r="I35" s="14">
        <f t="shared" si="7"/>
        <v>4671</v>
      </c>
      <c r="J35" s="90">
        <v>4274</v>
      </c>
      <c r="K35" s="85">
        <v>185</v>
      </c>
      <c r="L35" s="85"/>
      <c r="M35" s="83">
        <f t="shared" si="8"/>
        <v>4459</v>
      </c>
      <c r="N35" s="83"/>
      <c r="O35" s="14">
        <f t="shared" si="9"/>
        <v>4459</v>
      </c>
      <c r="P35" s="18">
        <f t="shared" si="4"/>
        <v>-4.5386426889317065E-2</v>
      </c>
      <c r="Q35" s="5"/>
    </row>
    <row r="36" spans="1:17" x14ac:dyDescent="0.25">
      <c r="A36" s="5"/>
      <c r="B36" s="16" t="s">
        <v>33</v>
      </c>
      <c r="C36" s="43" t="s">
        <v>25</v>
      </c>
      <c r="D36" s="90">
        <v>20</v>
      </c>
      <c r="E36" s="85">
        <v>0</v>
      </c>
      <c r="F36" s="85"/>
      <c r="G36" s="83">
        <f t="shared" si="6"/>
        <v>20</v>
      </c>
      <c r="H36" s="83"/>
      <c r="I36" s="14">
        <f t="shared" si="7"/>
        <v>20</v>
      </c>
      <c r="J36" s="90">
        <v>116</v>
      </c>
      <c r="K36" s="85">
        <v>0</v>
      </c>
      <c r="L36" s="85"/>
      <c r="M36" s="83">
        <f t="shared" si="8"/>
        <v>116</v>
      </c>
      <c r="N36" s="83"/>
      <c r="O36" s="14">
        <f t="shared" si="9"/>
        <v>116</v>
      </c>
      <c r="P36" s="18">
        <f t="shared" si="4"/>
        <v>4.8</v>
      </c>
      <c r="Q36" s="5"/>
    </row>
    <row r="37" spans="1:17" x14ac:dyDescent="0.25">
      <c r="A37" s="5"/>
      <c r="B37" s="16" t="s">
        <v>34</v>
      </c>
      <c r="C37" s="43" t="s">
        <v>27</v>
      </c>
      <c r="D37" s="90">
        <v>515</v>
      </c>
      <c r="E37" s="85">
        <v>0</v>
      </c>
      <c r="F37" s="85"/>
      <c r="G37" s="83">
        <f t="shared" si="6"/>
        <v>515</v>
      </c>
      <c r="H37" s="83"/>
      <c r="I37" s="14">
        <f t="shared" si="7"/>
        <v>515</v>
      </c>
      <c r="J37" s="90">
        <v>521</v>
      </c>
      <c r="K37" s="85">
        <v>0</v>
      </c>
      <c r="L37" s="85"/>
      <c r="M37" s="83">
        <f t="shared" si="8"/>
        <v>521</v>
      </c>
      <c r="N37" s="83"/>
      <c r="O37" s="14">
        <f t="shared" si="9"/>
        <v>521</v>
      </c>
      <c r="P37" s="18">
        <f t="shared" si="4"/>
        <v>1.1650485436893204E-2</v>
      </c>
      <c r="Q37" s="5"/>
    </row>
    <row r="38" spans="1:17" ht="15.75" thickBot="1" x14ac:dyDescent="0.3">
      <c r="A38" s="5"/>
      <c r="B38" s="23" t="s">
        <v>35</v>
      </c>
      <c r="C38" s="118" t="s">
        <v>29</v>
      </c>
      <c r="D38" s="91">
        <v>1293</v>
      </c>
      <c r="E38" s="86">
        <v>27</v>
      </c>
      <c r="F38" s="86">
        <v>269</v>
      </c>
      <c r="G38" s="83">
        <f t="shared" si="6"/>
        <v>1589</v>
      </c>
      <c r="H38" s="87"/>
      <c r="I38" s="26">
        <f t="shared" si="7"/>
        <v>1589</v>
      </c>
      <c r="J38" s="91">
        <v>1570</v>
      </c>
      <c r="K38" s="86">
        <f>29+37</f>
        <v>66</v>
      </c>
      <c r="L38" s="86">
        <v>51</v>
      </c>
      <c r="M38" s="87">
        <f t="shared" si="8"/>
        <v>1687</v>
      </c>
      <c r="N38" s="87"/>
      <c r="O38" s="26">
        <f t="shared" si="9"/>
        <v>1687</v>
      </c>
      <c r="P38" s="18">
        <f t="shared" si="4"/>
        <v>6.1674008810572688E-2</v>
      </c>
      <c r="Q38" s="5"/>
    </row>
    <row r="39" spans="1:17" ht="15.75" thickBot="1" x14ac:dyDescent="0.3">
      <c r="A39" s="5"/>
      <c r="B39" s="27" t="s">
        <v>48</v>
      </c>
      <c r="C39" s="119" t="s">
        <v>31</v>
      </c>
      <c r="D39" s="47">
        <f>SUM(D35:D38)+SUM(D28:D32)</f>
        <v>26048</v>
      </c>
      <c r="E39" s="47">
        <f>SUM(E35:E38)+SUM(E28:E32)</f>
        <v>1235</v>
      </c>
      <c r="F39" s="47">
        <f>SUM(F35:F38)+SUM(F28:F32)</f>
        <v>3469</v>
      </c>
      <c r="G39" s="165">
        <f>SUM(D39:F39)</f>
        <v>30752</v>
      </c>
      <c r="H39" s="48">
        <f>SUM(H28:H32)+SUM(H35:H38)</f>
        <v>0</v>
      </c>
      <c r="I39" s="49">
        <f>SUM(I35:I38)+SUM(I28:I32)</f>
        <v>30752</v>
      </c>
      <c r="J39" s="47">
        <f>SUM(J35:J38)+SUM(J28:J32)</f>
        <v>25528</v>
      </c>
      <c r="K39" s="47">
        <f>SUM(K35:K38)+SUM(K28:K32)</f>
        <v>1552.7</v>
      </c>
      <c r="L39" s="47">
        <f>SUM(L35:L38)+SUM(L28:L32)</f>
        <v>2201</v>
      </c>
      <c r="M39" s="165">
        <f>SUM(J39:L39)</f>
        <v>29281.7</v>
      </c>
      <c r="N39" s="48">
        <f>SUM(N28:N32)+SUM(N35:N38)</f>
        <v>0</v>
      </c>
      <c r="O39" s="49">
        <f>SUM(O35:O38)+SUM(O28:O32)</f>
        <v>29281.7</v>
      </c>
      <c r="P39" s="50">
        <f t="shared" si="4"/>
        <v>-4.7811524453694042E-2</v>
      </c>
      <c r="Q39" s="51"/>
    </row>
    <row r="40" spans="1:17" ht="19.5" thickBot="1" x14ac:dyDescent="0.35">
      <c r="A40" s="5"/>
      <c r="B40" s="123" t="s">
        <v>49</v>
      </c>
      <c r="C40" s="124" t="s">
        <v>51</v>
      </c>
      <c r="D40" s="125">
        <v>0</v>
      </c>
      <c r="E40" s="125">
        <f>E24-E39</f>
        <v>0</v>
      </c>
      <c r="F40" s="125">
        <f t="shared" ref="F40:N40" si="10">F24-F39</f>
        <v>0</v>
      </c>
      <c r="G40" s="136">
        <v>0</v>
      </c>
      <c r="H40" s="136">
        <f t="shared" si="10"/>
        <v>0</v>
      </c>
      <c r="I40" s="137">
        <f t="shared" si="10"/>
        <v>0</v>
      </c>
      <c r="J40" s="125">
        <f t="shared" si="10"/>
        <v>0</v>
      </c>
      <c r="K40" s="125">
        <f>K24-K39</f>
        <v>0</v>
      </c>
      <c r="L40" s="125">
        <f t="shared" si="10"/>
        <v>0</v>
      </c>
      <c r="M40" s="136">
        <f>M24-M39</f>
        <v>0</v>
      </c>
      <c r="N40" s="136">
        <f t="shared" si="10"/>
        <v>0</v>
      </c>
      <c r="O40" s="137">
        <f>O24-O39</f>
        <v>0</v>
      </c>
      <c r="P40" s="126" t="e">
        <f t="shared" si="4"/>
        <v>#DIV/0!</v>
      </c>
      <c r="Q40" s="5"/>
    </row>
    <row r="41" spans="1:17" ht="15.75" thickBot="1" x14ac:dyDescent="0.3">
      <c r="A41" s="5"/>
      <c r="B41" s="127" t="s">
        <v>50</v>
      </c>
      <c r="C41" s="128" t="s">
        <v>66</v>
      </c>
      <c r="D41" s="129"/>
      <c r="E41" s="130"/>
      <c r="F41" s="130"/>
      <c r="G41" s="131"/>
      <c r="H41" s="132"/>
      <c r="I41" s="133">
        <f>I40-D16</f>
        <v>-26000</v>
      </c>
      <c r="J41" s="129"/>
      <c r="K41" s="130"/>
      <c r="L41" s="130"/>
      <c r="M41" s="131"/>
      <c r="N41" s="134"/>
      <c r="O41" s="133">
        <f>O40-J16</f>
        <v>-25480</v>
      </c>
      <c r="P41" s="135" t="e">
        <f>(#REF!-O41)/O41</f>
        <v>#REF!</v>
      </c>
      <c r="Q41" s="5"/>
    </row>
    <row r="42" spans="1:17" s="97" customFormat="1" ht="8.25" customHeight="1" thickBot="1" x14ac:dyDescent="0.3">
      <c r="A42" s="94"/>
      <c r="B42" s="95"/>
      <c r="C42" s="55"/>
      <c r="D42" s="96"/>
      <c r="E42" s="56"/>
      <c r="F42" s="56"/>
      <c r="G42" s="94"/>
      <c r="H42" s="56"/>
      <c r="I42" s="56"/>
      <c r="J42" s="96"/>
      <c r="K42" s="56"/>
      <c r="L42" s="56"/>
      <c r="M42" s="94"/>
      <c r="N42" s="56"/>
      <c r="O42" s="56"/>
      <c r="P42" s="58"/>
      <c r="Q42" s="94"/>
    </row>
    <row r="43" spans="1:17" s="97" customFormat="1" ht="15.75" thickBot="1" x14ac:dyDescent="0.3">
      <c r="A43" s="94"/>
      <c r="B43" s="99"/>
      <c r="C43" s="192" t="s">
        <v>89</v>
      </c>
      <c r="D43" s="122" t="s">
        <v>41</v>
      </c>
      <c r="E43" s="52" t="s">
        <v>90</v>
      </c>
      <c r="F43" s="53" t="s">
        <v>36</v>
      </c>
      <c r="G43" s="56"/>
      <c r="H43" s="56"/>
      <c r="I43" s="57"/>
      <c r="J43" s="192" t="s">
        <v>91</v>
      </c>
      <c r="K43" s="194"/>
      <c r="L43" s="195"/>
      <c r="M43" s="111" t="s">
        <v>41</v>
      </c>
      <c r="N43" s="112" t="s">
        <v>90</v>
      </c>
      <c r="O43" s="113" t="s">
        <v>36</v>
      </c>
      <c r="P43" s="58"/>
      <c r="Q43" s="94"/>
    </row>
    <row r="44" spans="1:17" s="4" customFormat="1" ht="15.75" thickBot="1" x14ac:dyDescent="0.3">
      <c r="A44" s="5"/>
      <c r="B44" s="99"/>
      <c r="C44" s="193"/>
      <c r="D44" s="103"/>
      <c r="E44" s="120"/>
      <c r="F44" s="121"/>
      <c r="G44" s="56"/>
      <c r="H44" s="56"/>
      <c r="I44" s="57"/>
      <c r="J44" s="193"/>
      <c r="K44" s="196"/>
      <c r="L44" s="197"/>
      <c r="M44" s="101"/>
      <c r="N44" s="101"/>
      <c r="O44" s="107"/>
      <c r="P44" s="58"/>
      <c r="Q44" s="94"/>
    </row>
    <row r="45" spans="1:17" s="98" customFormat="1" ht="8.25" customHeight="1" thickBot="1" x14ac:dyDescent="0.3">
      <c r="A45" s="94"/>
      <c r="B45" s="99"/>
      <c r="C45" s="55"/>
      <c r="D45" s="100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4"/>
    </row>
    <row r="46" spans="1:17" s="98" customFormat="1" ht="37.5" customHeight="1" thickBot="1" x14ac:dyDescent="0.3">
      <c r="A46" s="94"/>
      <c r="B46" s="99"/>
      <c r="C46" s="192" t="s">
        <v>93</v>
      </c>
      <c r="D46" s="104" t="s">
        <v>95</v>
      </c>
      <c r="E46" s="105" t="s">
        <v>92</v>
      </c>
      <c r="F46" s="56"/>
      <c r="G46" s="56"/>
      <c r="H46" s="56"/>
      <c r="I46" s="57"/>
      <c r="J46" s="192" t="s">
        <v>94</v>
      </c>
      <c r="K46" s="194"/>
      <c r="L46" s="194"/>
      <c r="M46" s="106" t="s">
        <v>95</v>
      </c>
      <c r="N46" s="199" t="s">
        <v>92</v>
      </c>
      <c r="O46" s="200"/>
      <c r="P46" s="58"/>
      <c r="Q46" s="94"/>
    </row>
    <row r="47" spans="1:17" ht="15.75" thickBot="1" x14ac:dyDescent="0.3">
      <c r="A47" s="5"/>
      <c r="B47" s="54"/>
      <c r="C47" s="198"/>
      <c r="D47" s="103"/>
      <c r="E47" s="108"/>
      <c r="F47" s="56"/>
      <c r="G47" s="56"/>
      <c r="H47" s="56"/>
      <c r="I47" s="57"/>
      <c r="J47" s="193"/>
      <c r="K47" s="196"/>
      <c r="L47" s="196"/>
      <c r="M47" s="102">
        <v>0</v>
      </c>
      <c r="N47" s="201">
        <v>0</v>
      </c>
      <c r="O47" s="202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09" t="s">
        <v>88</v>
      </c>
      <c r="D49" s="110" t="s">
        <v>75</v>
      </c>
      <c r="E49" s="110" t="s">
        <v>76</v>
      </c>
      <c r="F49" s="110" t="s">
        <v>77</v>
      </c>
      <c r="G49" s="110" t="s">
        <v>78</v>
      </c>
      <c r="H49" s="56"/>
      <c r="I49" s="116" t="s">
        <v>87</v>
      </c>
      <c r="J49" s="117"/>
      <c r="K49" s="117"/>
      <c r="L49" s="182"/>
      <c r="M49" s="182"/>
      <c r="N49" s="182"/>
      <c r="O49" s="182"/>
      <c r="P49" s="183"/>
      <c r="Q49" s="5"/>
    </row>
    <row r="50" spans="1:17" s="3" customFormat="1" ht="15" customHeight="1" x14ac:dyDescent="0.25">
      <c r="A50" s="5"/>
      <c r="B50" s="54"/>
      <c r="C50" s="59" t="s">
        <v>72</v>
      </c>
      <c r="D50" s="92"/>
      <c r="E50" s="92"/>
      <c r="F50" s="92"/>
      <c r="G50" s="60">
        <f>D50+E50-F50</f>
        <v>0</v>
      </c>
      <c r="H50" s="56"/>
      <c r="I50" s="184"/>
      <c r="J50" s="185"/>
      <c r="K50" s="185"/>
      <c r="L50" s="185"/>
      <c r="M50" s="185"/>
      <c r="N50" s="185"/>
      <c r="O50" s="185"/>
      <c r="P50" s="186"/>
      <c r="Q50" s="5"/>
    </row>
    <row r="51" spans="1:17" s="3" customFormat="1" x14ac:dyDescent="0.25">
      <c r="A51" s="5"/>
      <c r="B51" s="54"/>
      <c r="C51" s="59" t="s">
        <v>73</v>
      </c>
      <c r="D51" s="92">
        <v>416.2</v>
      </c>
      <c r="E51" s="92">
        <v>1299.4000000000001</v>
      </c>
      <c r="F51" s="92">
        <v>0</v>
      </c>
      <c r="G51" s="249">
        <f t="shared" ref="G51:G54" si="11">D51+E51-F51</f>
        <v>1715.6000000000001</v>
      </c>
      <c r="H51" s="56"/>
      <c r="I51" s="184"/>
      <c r="J51" s="185"/>
      <c r="K51" s="185"/>
      <c r="L51" s="185"/>
      <c r="M51" s="185"/>
      <c r="N51" s="185"/>
      <c r="O51" s="185"/>
      <c r="P51" s="186"/>
      <c r="Q51" s="5"/>
    </row>
    <row r="52" spans="1:17" s="3" customFormat="1" x14ac:dyDescent="0.25">
      <c r="A52" s="5"/>
      <c r="B52" s="54"/>
      <c r="C52" s="59" t="s">
        <v>74</v>
      </c>
      <c r="D52" s="92">
        <v>1997.9</v>
      </c>
      <c r="E52" s="92">
        <v>475.5</v>
      </c>
      <c r="F52" s="92">
        <v>695.9</v>
      </c>
      <c r="G52" s="249">
        <f t="shared" si="11"/>
        <v>1777.5</v>
      </c>
      <c r="H52" s="56"/>
      <c r="I52" s="184"/>
      <c r="J52" s="185"/>
      <c r="K52" s="185"/>
      <c r="L52" s="185"/>
      <c r="M52" s="185"/>
      <c r="N52" s="185"/>
      <c r="O52" s="185"/>
      <c r="P52" s="186"/>
      <c r="Q52" s="5"/>
    </row>
    <row r="53" spans="1:17" s="3" customFormat="1" x14ac:dyDescent="0.25">
      <c r="A53" s="5"/>
      <c r="B53" s="54"/>
      <c r="C53" s="59" t="s">
        <v>96</v>
      </c>
      <c r="D53" s="92">
        <v>312.60000000000002</v>
      </c>
      <c r="E53" s="92">
        <v>200</v>
      </c>
      <c r="F53" s="92">
        <v>0</v>
      </c>
      <c r="G53" s="249">
        <f t="shared" si="11"/>
        <v>512.6</v>
      </c>
      <c r="H53" s="56"/>
      <c r="I53" s="184"/>
      <c r="J53" s="185"/>
      <c r="K53" s="185"/>
      <c r="L53" s="185"/>
      <c r="M53" s="185"/>
      <c r="N53" s="185"/>
      <c r="O53" s="185"/>
      <c r="P53" s="186"/>
      <c r="Q53" s="5"/>
    </row>
    <row r="54" spans="1:17" s="3" customFormat="1" x14ac:dyDescent="0.25">
      <c r="A54" s="5"/>
      <c r="B54" s="54"/>
      <c r="C54" s="154" t="s">
        <v>97</v>
      </c>
      <c r="D54" s="92">
        <v>370.2</v>
      </c>
      <c r="E54" s="92">
        <v>265.89999999999998</v>
      </c>
      <c r="F54" s="92">
        <v>250.2</v>
      </c>
      <c r="G54" s="249">
        <f t="shared" si="11"/>
        <v>385.89999999999992</v>
      </c>
      <c r="H54" s="56"/>
      <c r="I54" s="187"/>
      <c r="J54" s="188"/>
      <c r="K54" s="188"/>
      <c r="L54" s="188"/>
      <c r="M54" s="188"/>
      <c r="N54" s="188"/>
      <c r="O54" s="188"/>
      <c r="P54" s="189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09" t="s">
        <v>79</v>
      </c>
      <c r="D56" s="110" t="s">
        <v>80</v>
      </c>
      <c r="E56" s="110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3">
        <v>33.9</v>
      </c>
      <c r="E57" s="250">
        <v>33.880000000000003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5" t="s">
        <v>54</v>
      </c>
      <c r="C59" s="114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3"/>
      <c r="Q59" s="5"/>
    </row>
    <row r="60" spans="1:17" s="3" customFormat="1" x14ac:dyDescent="0.25">
      <c r="A60" s="5"/>
      <c r="B60" s="16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/>
      <c r="Q60" s="5"/>
    </row>
    <row r="61" spans="1:17" s="3" customFormat="1" x14ac:dyDescent="0.25">
      <c r="A61" s="5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9"/>
      <c r="Q61" s="5"/>
    </row>
    <row r="62" spans="1:17" s="3" customFormat="1" x14ac:dyDescent="0.25">
      <c r="A62" s="5"/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4"/>
      <c r="Q62" s="5"/>
    </row>
    <row r="63" spans="1:17" s="3" customFormat="1" x14ac:dyDescent="0.25">
      <c r="A63" s="5"/>
      <c r="B63" s="180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81"/>
      <c r="Q63" s="5"/>
    </row>
    <row r="64" spans="1:17" s="3" customFormat="1" x14ac:dyDescent="0.25">
      <c r="A64" s="5"/>
      <c r="B64" s="177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9"/>
      <c r="Q64" s="5"/>
    </row>
    <row r="65" spans="1:17" s="3" customFormat="1" x14ac:dyDescent="0.25">
      <c r="A65" s="5"/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8"/>
      <c r="Q65" s="5"/>
    </row>
    <row r="66" spans="1:17" s="3" customFormat="1" x14ac:dyDescent="0.25">
      <c r="A66" s="5"/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9"/>
      <c r="Q66" s="5"/>
    </row>
    <row r="67" spans="1:17" s="3" customFormat="1" x14ac:dyDescent="0.25">
      <c r="A67" s="5"/>
      <c r="B67" s="141"/>
      <c r="C67" s="98"/>
      <c r="D67" s="98"/>
      <c r="E67" s="98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4"/>
      <c r="Q67" s="5"/>
    </row>
    <row r="68" spans="1:17" s="3" customFormat="1" x14ac:dyDescent="0.25">
      <c r="A68" s="5"/>
      <c r="B68" s="164"/>
      <c r="C68" s="161"/>
      <c r="D68" s="2"/>
      <c r="E68" s="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4"/>
      <c r="Q68" s="5"/>
    </row>
    <row r="69" spans="1:17" s="3" customFormat="1" x14ac:dyDescent="0.25">
      <c r="A69" s="5"/>
      <c r="B69" s="164"/>
      <c r="C69" s="161"/>
      <c r="D69" s="2"/>
      <c r="E69" s="2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1"/>
      <c r="Q69" s="5"/>
    </row>
    <row r="70" spans="1:17" s="3" customFormat="1" x14ac:dyDescent="0.25">
      <c r="A70" s="5"/>
      <c r="B70" s="141"/>
      <c r="C70" s="142"/>
      <c r="D70" s="2"/>
      <c r="E70" s="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4"/>
      <c r="Q70" s="5"/>
    </row>
    <row r="71" spans="1:17" s="3" customFormat="1" x14ac:dyDescent="0.25">
      <c r="A71" s="5"/>
      <c r="B71" s="155"/>
      <c r="C71" s="156"/>
      <c r="D71" s="157"/>
      <c r="E71" s="157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6"/>
      <c r="Q71" s="5"/>
    </row>
    <row r="72" spans="1:17" s="3" customFormat="1" x14ac:dyDescent="0.25">
      <c r="A72" s="94"/>
      <c r="B72" s="159"/>
      <c r="C72" s="158"/>
      <c r="D72" s="159"/>
      <c r="E72" s="159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94"/>
    </row>
    <row r="73" spans="1:17" s="3" customFormat="1" x14ac:dyDescent="0.25">
      <c r="A73" s="5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"/>
    </row>
    <row r="74" spans="1:17" s="3" customFormat="1" x14ac:dyDescent="0.25">
      <c r="A74" s="5"/>
      <c r="B74" s="61" t="s">
        <v>86</v>
      </c>
      <c r="C74" s="138">
        <v>44636</v>
      </c>
      <c r="D74" s="61" t="s">
        <v>82</v>
      </c>
      <c r="E74" s="175" t="s">
        <v>105</v>
      </c>
      <c r="F74" s="175"/>
      <c r="G74" s="175"/>
      <c r="H74" s="61"/>
      <c r="I74" s="61" t="s">
        <v>83</v>
      </c>
      <c r="J74" s="176" t="s">
        <v>106</v>
      </c>
      <c r="K74" s="176"/>
      <c r="L74" s="176"/>
      <c r="M74" s="176"/>
      <c r="N74" s="61"/>
      <c r="O74" s="61"/>
      <c r="P74" s="61"/>
      <c r="Q74" s="5"/>
    </row>
    <row r="75" spans="1:17" s="3" customFormat="1" ht="7.5" customHeight="1" x14ac:dyDescent="0.25">
      <c r="A75" s="5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5"/>
    </row>
    <row r="76" spans="1:17" s="3" customFormat="1" x14ac:dyDescent="0.25">
      <c r="A76" s="5"/>
      <c r="B76" s="61"/>
      <c r="C76" s="61"/>
      <c r="D76" s="61" t="s">
        <v>85</v>
      </c>
      <c r="E76" s="63"/>
      <c r="F76" s="63"/>
      <c r="G76" s="63"/>
      <c r="H76" s="61"/>
      <c r="I76" s="61" t="s">
        <v>85</v>
      </c>
      <c r="J76" s="62"/>
      <c r="K76" s="62"/>
      <c r="L76" s="62"/>
      <c r="M76" s="62"/>
      <c r="N76" s="61"/>
      <c r="O76" s="61"/>
      <c r="P76" s="61"/>
      <c r="Q76" s="5"/>
    </row>
    <row r="77" spans="1:17" s="3" customFormat="1" x14ac:dyDescent="0.25">
      <c r="A77" s="5"/>
      <c r="B77" s="61"/>
      <c r="C77" s="61"/>
      <c r="D77" s="61"/>
      <c r="E77" s="63"/>
      <c r="F77" s="63"/>
      <c r="G77" s="63"/>
      <c r="H77" s="61"/>
      <c r="I77" s="61"/>
      <c r="J77" s="62"/>
      <c r="K77" s="62"/>
      <c r="L77" s="62"/>
      <c r="M77" s="62"/>
      <c r="N77" s="61"/>
      <c r="O77" s="61"/>
      <c r="P77" s="61"/>
      <c r="Q77" s="5"/>
    </row>
    <row r="78" spans="1:17" s="3" customFormat="1" x14ac:dyDescent="0.25">
      <c r="A78" s="5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5"/>
    </row>
    <row r="79" spans="1:17" s="3" customFormat="1" x14ac:dyDescent="0.25">
      <c r="A79" s="5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5"/>
    </row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hidden="1" x14ac:dyDescent="0.25"/>
    <row r="111" hidden="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7">
    <mergeCell ref="D4:V4"/>
    <mergeCell ref="D8:V8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59:P59"/>
    <mergeCell ref="B61:P61"/>
    <mergeCell ref="I50:P54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E74:G74"/>
    <mergeCell ref="J74:M74"/>
    <mergeCell ref="B64:P64"/>
    <mergeCell ref="B66:P66"/>
    <mergeCell ref="B63:P6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Uživatel systému Windows</cp:lastModifiedBy>
  <cp:lastPrinted>2022-03-16T11:57:53Z</cp:lastPrinted>
  <dcterms:created xsi:type="dcterms:W3CDTF">2017-02-23T12:10:09Z</dcterms:created>
  <dcterms:modified xsi:type="dcterms:W3CDTF">2022-03-16T12:03:15Z</dcterms:modified>
</cp:coreProperties>
</file>