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170" windowHeight="6015"/>
  </bookViews>
  <sheets>
    <sheet name="návrh změny rozpočtu " sheetId="3" r:id="rId1"/>
    <sheet name="List1" sheetId="4" r:id="rId2"/>
  </sheets>
  <definedNames>
    <definedName name="_xlnm.Print_Area" localSheetId="0">'návrh změny rozpočtu '!$2:$85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3" l="1"/>
  <c r="L21" i="3"/>
  <c r="D31" i="4" l="1"/>
  <c r="K18" i="3" l="1"/>
  <c r="F52" i="3" l="1"/>
  <c r="E52" i="3"/>
  <c r="E51" i="3"/>
  <c r="F51" i="3"/>
  <c r="G53" i="3"/>
  <c r="D51" i="3"/>
  <c r="D18" i="4"/>
  <c r="J33" i="3"/>
  <c r="K35" i="3" l="1"/>
  <c r="K34" i="3"/>
  <c r="K33" i="3"/>
  <c r="J32" i="3"/>
  <c r="K32" i="3" l="1"/>
  <c r="J17" i="3"/>
  <c r="G20" i="3"/>
  <c r="G21" i="3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I21" i="3"/>
  <c r="G22" i="3"/>
  <c r="I22" i="3" s="1"/>
  <c r="G23" i="3"/>
  <c r="I23" i="3" s="1"/>
  <c r="I24" i="3" l="1"/>
  <c r="M39" i="3"/>
  <c r="O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<sst xmlns="http://schemas.openxmlformats.org/spreadsheetml/2006/main" count="165" uniqueCount="131">
  <si>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</si>
  <si>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</si>
  <si>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</si>
  <si>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</si>
  <si>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</si>
  <si>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</si>
  <si>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</si>
  <si>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</si>
  <si>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</si>
  <si>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</si>
  <si>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</si>
  <si>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</si>
  <si>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</si>
  <si>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</si>
  <si>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</si>
  <si>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</si>
  <si>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</si>
  <si>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</si>
  <si>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</si>
  <si>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</si>
  <si>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</si>
  <si>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</si>
  <si>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</si>
  <si>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</si>
  <si>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</si>
  <si>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</si>
  <si>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</si>
  <si>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</si>
  <si>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</si>
  <si>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</si>
  <si>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</si>
  <si>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</si>
  <si>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</si>
  <si>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</si>
  <si>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</si>
  <si>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</si>
  <si>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</si>
  <si>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</si>
  <si>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</si>
  <si>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</si>
  <si>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</si>
  <si>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</si>
  <si>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</si>
  <si>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</si>
  <si>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</si>
  <si>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</si>
  <si>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</si>
  <si>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</si>
  <si>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</si>
  <si>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</si>
  <si>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</si>
  <si>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</si>
  <si>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</si>
  <si>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</si>
  <si>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</si>
  <si>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</si>
  <si>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</si>
  <si>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</si>
  <si>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</si>
  <si>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</si>
  <si>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</si>
  <si>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</si>
  <si>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</si>
  <si>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</si>
  <si>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</si>
  <si>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</si>
  <si>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</si>
  <si>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</si>
  <si>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</si>
  <si>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</si>
  <si>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</si>
  <si>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</si>
  <si>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</si>
  <si>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</si>
  <si>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</si>
  <si>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</si>
  <si>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</si>
  <si>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</si>
  <si>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</si>
  <si>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</si>
  <si>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</si>
  <si>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</si>
  <si>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</si>
  <si>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</si>
  <si>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</si>
  <si>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</si>
  <si>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</si>
  <si>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</si>
  <si>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</si>
  <si>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</si>
  <si>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</si>
  <si>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</si>
  <si>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</si>
  <si>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</si>
  <si>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</si>
  <si>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</si>
  <si>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</si>
  <si>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</si>
  <si>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</si>
  <si>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</si>
  <si>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</si>
  <si>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</si>
  <si>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</si>
  <si>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</si>
  <si>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</si>
  <si>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</si>
  <si>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Organizace obdržela  v roce 2019  následující dotace:</t>
  </si>
  <si>
    <t xml:space="preserve">Fond investic: změna odpisového plánu  </t>
  </si>
  <si>
    <t>Rezervní fond: příděl-převedení nespotřebovaných záloh k 31.12.2019 z projektu Šablony II;  čerpání- ukončení projektu Inkluze</t>
  </si>
  <si>
    <t>Fond odměn: příděl- převedení HV r.2018</t>
  </si>
  <si>
    <t>FKSP: předpokládané zvýšení základního přídělu</t>
  </si>
  <si>
    <t>Účelový příspěvek zřizovatele ve výši 997,1 tis. se skládá z částky 70,2 tis. -PREVENCE; 496,6 tis. - ÚZ 702; 292,3 tis. - ÚZ 7; 40,00 tis.projekt 201900227; 23,00 tis.projekt 201900228; 25,00 tis.projekt 201900229; 50,00 tis.projekt 201900230</t>
  </si>
  <si>
    <t>Ve sloupci Návrh změny rozpočtu 2019 jsou vykázány úpravy v souvislosti ze zaslanými finančními prostředky</t>
  </si>
  <si>
    <t>Věra Čmejrková</t>
  </si>
  <si>
    <t>Základní škola Chomutov, Zahradní 5265</t>
  </si>
  <si>
    <t>Zahradní 5265</t>
  </si>
  <si>
    <t xml:space="preserve">     70 200,- Kč   RO.č.16/2019 prevence</t>
  </si>
  <si>
    <t xml:space="preserve">   496 600,- Kč  ÚZ 702</t>
  </si>
  <si>
    <t xml:space="preserve">   292 300,- Kč  ÚZ  7</t>
  </si>
  <si>
    <t xml:space="preserve">     40 000 ,- Kč  projekt 201900227</t>
  </si>
  <si>
    <t xml:space="preserve">     23 000 ,- Kč  projekt 201900228</t>
  </si>
  <si>
    <t xml:space="preserve">     25 000,- Kč   projekt 201900229</t>
  </si>
  <si>
    <t xml:space="preserve">     50 000,- Kč  projekt 201900230</t>
  </si>
  <si>
    <t>Výnosy - ostatní transfery : 765,9 tis.</t>
  </si>
  <si>
    <t>2 397 754,- kč   Společně v zahradě jazyků 2019 (Šablony II- realizace od 1.1.2019 - 31.12.2020)</t>
  </si>
  <si>
    <t xml:space="preserve">Na straně výnosů i nákladů dochází ke změně v celkové výši  1798,2 tis.   </t>
  </si>
  <si>
    <t>Sponzorské dary - 35,2 tis.</t>
  </si>
  <si>
    <t xml:space="preserve">     25 800,- Kč  ÚZ 00092  (Prevence rizik chování v ÚK)</t>
  </si>
  <si>
    <t xml:space="preserve">     23 680,- Kč  ÚZ 33070  (Podpora výuky plavání)</t>
  </si>
  <si>
    <t>Mgr. Libuše Slavíková</t>
  </si>
  <si>
    <t>Výnosy - zřizovatel:   6 322,0 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</si>
</sst>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65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0" fillId="0" borderId="43" xfId="0" applyNumberFormat="1" applyFont="1" applyFill="1" applyBorder="1" applyProtection="1">
      <protection locked="0"/>
    </xf>
    <xf numFmtId="166" fontId="0" fillId="0" borderId="0" xfId="0" applyNumberFormat="1"/>
    <xf numFmtId="0" fontId="22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" fontId="12" fillId="0" borderId="24" xfId="2" applyNumberFormat="1" applyFont="1" applyBorder="1" applyProtection="1"/>
    <xf numFmtId="3" fontId="12" fillId="0" borderId="24" xfId="2" applyNumberFormat="1" applyFont="1" applyFill="1" applyBorder="1" applyProtection="1"/>
    <xf numFmtId="3" fontId="22" fillId="0" borderId="24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9"/>
  <sheetViews>
    <sheetView showGridLines="0" tabSelected="1" zoomScale="70" zoomScaleNormal="70" zoomScaleSheetLayoutView="80" workbookViewId="0">
      <selection activeCell="L21" sqref="L2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102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46" t="s">
        <v>114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46789677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47" t="s">
        <v>115</v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93" t="s">
        <v>37</v>
      </c>
      <c r="C10" s="211" t="s">
        <v>38</v>
      </c>
      <c r="D10" s="196" t="s">
        <v>103</v>
      </c>
      <c r="E10" s="197"/>
      <c r="F10" s="197"/>
      <c r="G10" s="197"/>
      <c r="H10" s="197"/>
      <c r="I10" s="198"/>
      <c r="J10" s="196" t="s">
        <v>104</v>
      </c>
      <c r="K10" s="197"/>
      <c r="L10" s="197"/>
      <c r="M10" s="197"/>
      <c r="N10" s="197"/>
      <c r="O10" s="198"/>
      <c r="P10" s="259" t="s">
        <v>72</v>
      </c>
      <c r="Q10" s="5"/>
    </row>
    <row r="11" spans="1:19" ht="30.75" thickBot="1" x14ac:dyDescent="0.3">
      <c r="A11" s="5"/>
      <c r="B11" s="194"/>
      <c r="C11" s="212"/>
      <c r="D11" s="199" t="s">
        <v>39</v>
      </c>
      <c r="E11" s="200"/>
      <c r="F11" s="200"/>
      <c r="G11" s="201"/>
      <c r="H11" s="9" t="s">
        <v>40</v>
      </c>
      <c r="I11" s="9" t="s">
        <v>63</v>
      </c>
      <c r="J11" s="199" t="s">
        <v>39</v>
      </c>
      <c r="K11" s="200"/>
      <c r="L11" s="200"/>
      <c r="M11" s="201"/>
      <c r="N11" s="9" t="s">
        <v>40</v>
      </c>
      <c r="O11" s="9" t="s">
        <v>63</v>
      </c>
      <c r="P11" s="260"/>
      <c r="Q11" s="5"/>
    </row>
    <row r="12" spans="1:19" ht="15.75" thickBot="1" x14ac:dyDescent="0.3">
      <c r="A12" s="5"/>
      <c r="B12" s="194"/>
      <c r="C12" s="213"/>
      <c r="D12" s="202" t="s">
        <v>64</v>
      </c>
      <c r="E12" s="203"/>
      <c r="F12" s="203"/>
      <c r="G12" s="203"/>
      <c r="H12" s="203"/>
      <c r="I12" s="204"/>
      <c r="J12" s="202" t="s">
        <v>64</v>
      </c>
      <c r="K12" s="203"/>
      <c r="L12" s="203"/>
      <c r="M12" s="203"/>
      <c r="N12" s="203"/>
      <c r="O12" s="204"/>
      <c r="P12" s="260"/>
      <c r="Q12" s="5"/>
    </row>
    <row r="13" spans="1:19" ht="15.75" thickBot="1" x14ac:dyDescent="0.3">
      <c r="A13" s="5"/>
      <c r="B13" s="195"/>
      <c r="C13" s="214"/>
      <c r="D13" s="205" t="s">
        <v>59</v>
      </c>
      <c r="E13" s="206"/>
      <c r="F13" s="206"/>
      <c r="G13" s="207" t="s">
        <v>65</v>
      </c>
      <c r="H13" s="209" t="s">
        <v>68</v>
      </c>
      <c r="I13" s="215" t="s">
        <v>64</v>
      </c>
      <c r="J13" s="205" t="s">
        <v>59</v>
      </c>
      <c r="K13" s="206"/>
      <c r="L13" s="206"/>
      <c r="M13" s="207" t="s">
        <v>65</v>
      </c>
      <c r="N13" s="209" t="s">
        <v>68</v>
      </c>
      <c r="O13" s="215" t="s">
        <v>64</v>
      </c>
      <c r="P13" s="260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101</v>
      </c>
      <c r="F14" s="176" t="s">
        <v>61</v>
      </c>
      <c r="G14" s="208"/>
      <c r="H14" s="210"/>
      <c r="I14" s="216"/>
      <c r="J14" s="175" t="s">
        <v>60</v>
      </c>
      <c r="K14" s="176" t="s">
        <v>101</v>
      </c>
      <c r="L14" s="176" t="s">
        <v>61</v>
      </c>
      <c r="M14" s="208"/>
      <c r="N14" s="210"/>
      <c r="O14" s="216"/>
      <c r="P14" s="261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1900</v>
      </c>
      <c r="G15" s="71">
        <f>SUM(D15:F15)</f>
        <v>1900</v>
      </c>
      <c r="H15" s="74">
        <v>0</v>
      </c>
      <c r="I15" s="14">
        <f>G15+H15</f>
        <v>1900</v>
      </c>
      <c r="J15" s="12"/>
      <c r="K15" s="13"/>
      <c r="L15" s="64">
        <v>1900</v>
      </c>
      <c r="M15" s="71">
        <f t="shared" ref="M15:M23" si="0">SUM(J15:L15)</f>
        <v>1900</v>
      </c>
      <c r="N15" s="74">
        <v>0</v>
      </c>
      <c r="O15" s="14">
        <f>M15+N15</f>
        <v>1900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6322</v>
      </c>
      <c r="E16" s="17"/>
      <c r="F16" s="17"/>
      <c r="G16" s="72">
        <f t="shared" ref="G16:G23" si="1">SUM(D16:F16)</f>
        <v>6322</v>
      </c>
      <c r="H16" s="75"/>
      <c r="I16" s="14">
        <f t="shared" ref="I16:I23" si="2">G16+H16</f>
        <v>6322</v>
      </c>
      <c r="J16" s="65">
        <v>6322</v>
      </c>
      <c r="K16" s="17"/>
      <c r="L16" s="17"/>
      <c r="M16" s="72">
        <f t="shared" si="0"/>
        <v>6322</v>
      </c>
      <c r="N16" s="75"/>
      <c r="O16" s="14">
        <f t="shared" ref="O16:O20" si="3">M16+N16</f>
        <v>6322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f>70.2+496.6+292.3+138</f>
        <v>997.10000000000014</v>
      </c>
      <c r="K17" s="19"/>
      <c r="L17" s="19"/>
      <c r="M17" s="72">
        <f t="shared" si="0"/>
        <v>997.10000000000014</v>
      </c>
      <c r="N17" s="76"/>
      <c r="O17" s="14">
        <f t="shared" si="3"/>
        <v>997.10000000000014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44034</v>
      </c>
      <c r="F18" s="19"/>
      <c r="G18" s="72">
        <f t="shared" si="1"/>
        <v>44034</v>
      </c>
      <c r="H18" s="74"/>
      <c r="I18" s="14">
        <f t="shared" si="2"/>
        <v>44034</v>
      </c>
      <c r="J18" s="20"/>
      <c r="K18" s="67">
        <f>43103.708+742.717+904+23.68+25.8</f>
        <v>44799.904999999999</v>
      </c>
      <c r="L18" s="19"/>
      <c r="M18" s="72">
        <f t="shared" si="0"/>
        <v>44799.904999999999</v>
      </c>
      <c r="N18" s="74"/>
      <c r="O18" s="14">
        <f t="shared" si="3"/>
        <v>44799.904999999999</v>
      </c>
      <c r="P18" s="18">
        <f t="shared" si="4"/>
        <v>1.7393491393014462E-2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300</v>
      </c>
      <c r="G20" s="72">
        <f t="shared" si="1"/>
        <v>300</v>
      </c>
      <c r="H20" s="77"/>
      <c r="I20" s="14">
        <f t="shared" si="2"/>
        <v>300</v>
      </c>
      <c r="J20" s="20"/>
      <c r="K20" s="17"/>
      <c r="L20" s="69">
        <v>300</v>
      </c>
      <c r="M20" s="72">
        <f t="shared" si="0"/>
        <v>300</v>
      </c>
      <c r="N20" s="77"/>
      <c r="O20" s="14">
        <f t="shared" si="3"/>
        <v>300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50</v>
      </c>
      <c r="G21" s="72">
        <f t="shared" si="1"/>
        <v>50</v>
      </c>
      <c r="H21" s="78">
        <v>96</v>
      </c>
      <c r="I21" s="14">
        <f>G21+H21</f>
        <v>146</v>
      </c>
      <c r="J21" s="20"/>
      <c r="K21" s="17"/>
      <c r="L21" s="69">
        <f>50+35.2</f>
        <v>85.2</v>
      </c>
      <c r="M21" s="72">
        <f t="shared" si="0"/>
        <v>85.2</v>
      </c>
      <c r="N21" s="78">
        <v>96</v>
      </c>
      <c r="O21" s="14">
        <f>M21+N21</f>
        <v>181.2</v>
      </c>
      <c r="P21" s="18">
        <f t="shared" si="4"/>
        <v>0.24109589041095883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6322</v>
      </c>
      <c r="E24" s="30">
        <f>SUM(E15:E21)</f>
        <v>44034</v>
      </c>
      <c r="F24" s="30">
        <f>SUM(F15:F21)</f>
        <v>2250</v>
      </c>
      <c r="G24" s="31">
        <f>SUM(D24:F24)</f>
        <v>52606</v>
      </c>
      <c r="H24" s="32">
        <f>SUM(H15:H21)</f>
        <v>96</v>
      </c>
      <c r="I24" s="32">
        <f>SUM(I15:I23)</f>
        <v>52702</v>
      </c>
      <c r="J24" s="29">
        <f>SUM(J15:J21)</f>
        <v>7319.1</v>
      </c>
      <c r="K24" s="30">
        <f>SUM(K15:K21)</f>
        <v>44799.904999999999</v>
      </c>
      <c r="L24" s="30">
        <f>SUM(L15:L21)</f>
        <v>2285.1999999999998</v>
      </c>
      <c r="M24" s="31">
        <f>SUM(J24:L24)</f>
        <v>54404.204999999994</v>
      </c>
      <c r="N24" s="32">
        <f>SUM(N15:N21)</f>
        <v>96</v>
      </c>
      <c r="O24" s="32">
        <f>SUM(O15:O21)</f>
        <v>54500.204999999994</v>
      </c>
      <c r="P24" s="33">
        <f t="shared" si="4"/>
        <v>3.4120242116048624E-2</v>
      </c>
      <c r="Q24" s="5"/>
    </row>
    <row r="25" spans="1:17" ht="15.75" thickBot="1" x14ac:dyDescent="0.3">
      <c r="A25" s="5"/>
      <c r="B25" s="34"/>
      <c r="C25" s="35"/>
      <c r="D25" s="217" t="s">
        <v>70</v>
      </c>
      <c r="E25" s="218"/>
      <c r="F25" s="218"/>
      <c r="G25" s="219"/>
      <c r="H25" s="219"/>
      <c r="I25" s="220"/>
      <c r="J25" s="217" t="s">
        <v>70</v>
      </c>
      <c r="K25" s="218"/>
      <c r="L25" s="218"/>
      <c r="M25" s="219"/>
      <c r="N25" s="219"/>
      <c r="O25" s="220"/>
      <c r="P25" s="262" t="s">
        <v>72</v>
      </c>
      <c r="Q25" s="5"/>
    </row>
    <row r="26" spans="1:17" ht="15.75" thickBot="1" x14ac:dyDescent="0.3">
      <c r="A26" s="5"/>
      <c r="B26" s="229" t="s">
        <v>37</v>
      </c>
      <c r="C26" s="211" t="s">
        <v>38</v>
      </c>
      <c r="D26" s="221" t="s">
        <v>71</v>
      </c>
      <c r="E26" s="222"/>
      <c r="F26" s="222"/>
      <c r="G26" s="223" t="s">
        <v>66</v>
      </c>
      <c r="H26" s="225" t="s">
        <v>69</v>
      </c>
      <c r="I26" s="227" t="s">
        <v>70</v>
      </c>
      <c r="J26" s="221" t="s">
        <v>71</v>
      </c>
      <c r="K26" s="222"/>
      <c r="L26" s="222"/>
      <c r="M26" s="223" t="s">
        <v>66</v>
      </c>
      <c r="N26" s="225" t="s">
        <v>69</v>
      </c>
      <c r="O26" s="227" t="s">
        <v>70</v>
      </c>
      <c r="P26" s="263"/>
      <c r="Q26" s="5"/>
    </row>
    <row r="27" spans="1:17" ht="15.75" thickBot="1" x14ac:dyDescent="0.3">
      <c r="A27" s="5"/>
      <c r="B27" s="230"/>
      <c r="C27" s="212"/>
      <c r="D27" s="36" t="s">
        <v>56</v>
      </c>
      <c r="E27" s="37" t="s">
        <v>57</v>
      </c>
      <c r="F27" s="38" t="s">
        <v>58</v>
      </c>
      <c r="G27" s="224"/>
      <c r="H27" s="226"/>
      <c r="I27" s="228"/>
      <c r="J27" s="36" t="s">
        <v>56</v>
      </c>
      <c r="K27" s="37" t="s">
        <v>57</v>
      </c>
      <c r="L27" s="38" t="s">
        <v>58</v>
      </c>
      <c r="M27" s="224"/>
      <c r="N27" s="226"/>
      <c r="O27" s="228"/>
      <c r="P27" s="264"/>
      <c r="Q27" s="5"/>
    </row>
    <row r="28" spans="1:17" x14ac:dyDescent="0.25">
      <c r="A28" s="5"/>
      <c r="B28" s="39" t="s">
        <v>19</v>
      </c>
      <c r="C28" s="40" t="s">
        <v>10</v>
      </c>
      <c r="D28" s="80">
        <v>400</v>
      </c>
      <c r="E28" s="80"/>
      <c r="F28" s="80"/>
      <c r="G28" s="81">
        <f>SUM(D28:F28)</f>
        <v>400</v>
      </c>
      <c r="H28" s="81"/>
      <c r="I28" s="41">
        <f>G28+H28</f>
        <v>400</v>
      </c>
      <c r="J28" s="89">
        <v>400</v>
      </c>
      <c r="K28" s="80"/>
      <c r="L28" s="80"/>
      <c r="M28" s="81">
        <f>SUM(J28:L28)</f>
        <v>400</v>
      </c>
      <c r="N28" s="81"/>
      <c r="O28" s="41">
        <f>M28+N28</f>
        <v>400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500</v>
      </c>
      <c r="E29" s="82">
        <v>300</v>
      </c>
      <c r="F29" s="82">
        <v>2000</v>
      </c>
      <c r="G29" s="83">
        <f t="shared" ref="G29:G38" si="6">SUM(D29:F29)</f>
        <v>2800</v>
      </c>
      <c r="H29" s="84">
        <v>86</v>
      </c>
      <c r="I29" s="14">
        <f t="shared" ref="I29:I38" si="7">G29+H29</f>
        <v>2886</v>
      </c>
      <c r="J29" s="90">
        <v>600</v>
      </c>
      <c r="K29" s="82">
        <v>315</v>
      </c>
      <c r="L29" s="82">
        <v>2000</v>
      </c>
      <c r="M29" s="83">
        <f t="shared" ref="M29:M38" si="8">SUM(J29:L29)</f>
        <v>2915</v>
      </c>
      <c r="N29" s="84">
        <v>86</v>
      </c>
      <c r="O29" s="14">
        <f t="shared" ref="O29:O38" si="9">M29+N29</f>
        <v>3001</v>
      </c>
      <c r="P29" s="18">
        <f t="shared" si="4"/>
        <v>3.9847539847539845E-2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2400</v>
      </c>
      <c r="E30" s="85"/>
      <c r="F30" s="85" t="s">
        <v>97</v>
      </c>
      <c r="G30" s="83">
        <f t="shared" si="6"/>
        <v>2400</v>
      </c>
      <c r="H30" s="83">
        <v>5</v>
      </c>
      <c r="I30" s="14">
        <f t="shared" si="7"/>
        <v>2405</v>
      </c>
      <c r="J30" s="91">
        <v>2400</v>
      </c>
      <c r="K30" s="85"/>
      <c r="L30" s="85"/>
      <c r="M30" s="83">
        <f t="shared" si="8"/>
        <v>2400</v>
      </c>
      <c r="N30" s="83">
        <v>5</v>
      </c>
      <c r="O30" s="14">
        <f t="shared" si="9"/>
        <v>2405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800</v>
      </c>
      <c r="E31" s="85"/>
      <c r="F31" s="85"/>
      <c r="G31" s="83">
        <f t="shared" si="6"/>
        <v>800</v>
      </c>
      <c r="H31" s="83">
        <v>5</v>
      </c>
      <c r="I31" s="14">
        <f t="shared" si="7"/>
        <v>805</v>
      </c>
      <c r="J31" s="91">
        <v>808</v>
      </c>
      <c r="K31" s="85">
        <v>55.8</v>
      </c>
      <c r="L31" s="85"/>
      <c r="M31" s="83">
        <f t="shared" si="8"/>
        <v>863.8</v>
      </c>
      <c r="N31" s="83">
        <v>5</v>
      </c>
      <c r="O31" s="14">
        <f t="shared" si="9"/>
        <v>868.8</v>
      </c>
      <c r="P31" s="18">
        <f t="shared" si="4"/>
        <v>7.9254658385093116E-2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97</v>
      </c>
      <c r="E32" s="85">
        <v>31945</v>
      </c>
      <c r="F32" s="85"/>
      <c r="G32" s="83">
        <f t="shared" si="6"/>
        <v>31945</v>
      </c>
      <c r="H32" s="83"/>
      <c r="I32" s="14">
        <f t="shared" si="7"/>
        <v>31945</v>
      </c>
      <c r="J32" s="92">
        <f>J33+J34</f>
        <v>605.20000000000005</v>
      </c>
      <c r="K32" s="85">
        <f>K33+K34</f>
        <v>32157.705000000002</v>
      </c>
      <c r="L32" s="85"/>
      <c r="M32" s="83">
        <f t="shared" si="8"/>
        <v>32762.905000000002</v>
      </c>
      <c r="N32" s="83"/>
      <c r="O32" s="14">
        <f t="shared" si="9"/>
        <v>32762.905000000002</v>
      </c>
      <c r="P32" s="18">
        <f t="shared" si="4"/>
        <v>2.5603537329785646E-2</v>
      </c>
      <c r="Q32" s="5"/>
    </row>
    <row r="33" spans="1:17" x14ac:dyDescent="0.25">
      <c r="A33" s="5"/>
      <c r="B33" s="16" t="s">
        <v>28</v>
      </c>
      <c r="C33" s="44" t="s">
        <v>42</v>
      </c>
      <c r="D33" s="86"/>
      <c r="E33" s="85">
        <v>31446</v>
      </c>
      <c r="F33" s="85"/>
      <c r="G33" s="83">
        <f t="shared" si="6"/>
        <v>31446</v>
      </c>
      <c r="H33" s="83"/>
      <c r="I33" s="14">
        <f t="shared" si="7"/>
        <v>31446</v>
      </c>
      <c r="J33" s="92">
        <f>365.147+214.926-0.073</f>
        <v>580</v>
      </c>
      <c r="K33" s="85">
        <f>30921.952+77.604+86.453+600</f>
        <v>31686.009000000002</v>
      </c>
      <c r="L33" s="85"/>
      <c r="M33" s="83">
        <f t="shared" si="8"/>
        <v>32266.009000000002</v>
      </c>
      <c r="N33" s="83"/>
      <c r="O33" s="14">
        <f t="shared" si="9"/>
        <v>32266.009000000002</v>
      </c>
      <c r="P33" s="18">
        <f t="shared" si="4"/>
        <v>2.6076734719837239E-2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97</v>
      </c>
      <c r="E34" s="85">
        <v>499</v>
      </c>
      <c r="F34" s="85"/>
      <c r="G34" s="83">
        <f t="shared" si="6"/>
        <v>499</v>
      </c>
      <c r="H34" s="83"/>
      <c r="I34" s="14">
        <f t="shared" si="7"/>
        <v>499</v>
      </c>
      <c r="J34" s="92">
        <v>25.2</v>
      </c>
      <c r="K34" s="85">
        <f>200+147+24.696+100</f>
        <v>471.69600000000003</v>
      </c>
      <c r="L34" s="85"/>
      <c r="M34" s="83">
        <f t="shared" si="8"/>
        <v>496.89600000000002</v>
      </c>
      <c r="N34" s="83"/>
      <c r="O34" s="14">
        <f t="shared" si="9"/>
        <v>496.89600000000002</v>
      </c>
      <c r="P34" s="18">
        <f t="shared" si="4"/>
        <v>-4.2164328657314327E-3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97</v>
      </c>
      <c r="E35" s="85">
        <v>10692</v>
      </c>
      <c r="F35" s="85"/>
      <c r="G35" s="83">
        <f t="shared" si="6"/>
        <v>10692</v>
      </c>
      <c r="H35" s="83"/>
      <c r="I35" s="14">
        <f t="shared" si="7"/>
        <v>10692</v>
      </c>
      <c r="J35" s="92">
        <v>197.3</v>
      </c>
      <c r="K35" s="85">
        <f>10581.463+55.781+204</f>
        <v>10841.244000000001</v>
      </c>
      <c r="L35" s="85"/>
      <c r="M35" s="83">
        <f t="shared" si="8"/>
        <v>11038.544</v>
      </c>
      <c r="N35" s="83"/>
      <c r="O35" s="14">
        <f t="shared" si="9"/>
        <v>11038.544</v>
      </c>
      <c r="P35" s="18">
        <f t="shared" si="4"/>
        <v>3.2411522633744846E-2</v>
      </c>
      <c r="Q35" s="5"/>
    </row>
    <row r="36" spans="1:17" x14ac:dyDescent="0.25">
      <c r="A36" s="5"/>
      <c r="B36" s="16" t="s">
        <v>33</v>
      </c>
      <c r="C36" s="43" t="s">
        <v>25</v>
      </c>
      <c r="D36" s="85"/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1631.8</v>
      </c>
      <c r="E37" s="85"/>
      <c r="F37" s="85"/>
      <c r="G37" s="83">
        <f t="shared" si="6"/>
        <v>1631.8</v>
      </c>
      <c r="H37" s="83"/>
      <c r="I37" s="14">
        <f t="shared" si="7"/>
        <v>1631.8</v>
      </c>
      <c r="J37" s="91">
        <v>1585.7</v>
      </c>
      <c r="K37" s="85"/>
      <c r="L37" s="85"/>
      <c r="M37" s="83">
        <f t="shared" si="8"/>
        <v>1585.7</v>
      </c>
      <c r="N37" s="83"/>
      <c r="O37" s="14">
        <f t="shared" si="9"/>
        <v>1585.7</v>
      </c>
      <c r="P37" s="18">
        <f t="shared" si="4"/>
        <v>-2.8251011153327558E-2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590.20000000000005</v>
      </c>
      <c r="E38" s="87">
        <v>1097</v>
      </c>
      <c r="F38" s="87">
        <v>250</v>
      </c>
      <c r="G38" s="83">
        <f t="shared" si="6"/>
        <v>1937.2</v>
      </c>
      <c r="H38" s="88"/>
      <c r="I38" s="26">
        <f t="shared" si="7"/>
        <v>1937.2</v>
      </c>
      <c r="J38" s="93">
        <v>722.9</v>
      </c>
      <c r="K38" s="185">
        <v>1430.2</v>
      </c>
      <c r="L38" s="87">
        <f>250+35.2</f>
        <v>285.2</v>
      </c>
      <c r="M38" s="88">
        <f t="shared" si="8"/>
        <v>2438.2999999999997</v>
      </c>
      <c r="N38" s="88"/>
      <c r="O38" s="26">
        <f t="shared" si="9"/>
        <v>2438.2999999999997</v>
      </c>
      <c r="P38" s="18">
        <f t="shared" si="4"/>
        <v>0.25867231055131101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6322</v>
      </c>
      <c r="E39" s="47">
        <f>SUM(E35:E38)+SUM(E28:E32)</f>
        <v>44034</v>
      </c>
      <c r="F39" s="47">
        <f>SUM(F35:F38)+SUM(F28:F32)</f>
        <v>2250</v>
      </c>
      <c r="G39" s="178">
        <f>SUM(D39:F39)</f>
        <v>52606</v>
      </c>
      <c r="H39" s="48">
        <f>SUM(H28:H32)+SUM(H35:H38)</f>
        <v>96</v>
      </c>
      <c r="I39" s="49">
        <f>SUM(I35:I38)+SUM(I28:I32)</f>
        <v>52702</v>
      </c>
      <c r="J39" s="47">
        <f>SUM(J35:J38)+SUM(J28:J32)</f>
        <v>7319.1</v>
      </c>
      <c r="K39" s="47">
        <f>SUM(K35:K38)+SUM(K28:K32)</f>
        <v>44799.949000000001</v>
      </c>
      <c r="L39" s="47">
        <f>SUM(L35:L38)+SUM(L28:L32)</f>
        <v>2285.1999999999998</v>
      </c>
      <c r="M39" s="178">
        <f>SUM(J39:L39)</f>
        <v>54404.248999999996</v>
      </c>
      <c r="N39" s="48">
        <f>SUM(N28:N32)+SUM(N35:N38)</f>
        <v>96</v>
      </c>
      <c r="O39" s="49">
        <f>SUM(O35:O38)+SUM(O28:O32)</f>
        <v>54500.249000000003</v>
      </c>
      <c r="P39" s="50">
        <f t="shared" si="4"/>
        <v>3.4121076998975437E-2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-4.4000000001688022E-2</v>
      </c>
      <c r="L40" s="128">
        <f t="shared" si="10"/>
        <v>0</v>
      </c>
      <c r="M40" s="139">
        <f t="shared" si="10"/>
        <v>-4.4000000001688022E-2</v>
      </c>
      <c r="N40" s="139">
        <f t="shared" si="10"/>
        <v>0</v>
      </c>
      <c r="O40" s="140">
        <f t="shared" si="10"/>
        <v>-4.400000000896398E-2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-6322</v>
      </c>
      <c r="J41" s="132"/>
      <c r="K41" s="133"/>
      <c r="L41" s="133"/>
      <c r="M41" s="134"/>
      <c r="N41" s="137"/>
      <c r="O41" s="136">
        <f>O40-J16</f>
        <v>-6322.044000000009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48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248" t="s">
        <v>92</v>
      </c>
      <c r="K43" s="250"/>
      <c r="L43" s="251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49"/>
      <c r="D44" s="106">
        <v>1207.2</v>
      </c>
      <c r="E44" s="123"/>
      <c r="F44" s="124">
        <v>0</v>
      </c>
      <c r="G44" s="56"/>
      <c r="H44" s="56"/>
      <c r="I44" s="57"/>
      <c r="J44" s="249"/>
      <c r="K44" s="252"/>
      <c r="L44" s="253"/>
      <c r="M44" s="104">
        <v>1207</v>
      </c>
      <c r="N44" s="104">
        <v>1207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48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248" t="s">
        <v>95</v>
      </c>
      <c r="K46" s="250"/>
      <c r="L46" s="250"/>
      <c r="M46" s="109" t="s">
        <v>96</v>
      </c>
      <c r="N46" s="255" t="s">
        <v>93</v>
      </c>
      <c r="O46" s="256"/>
      <c r="P46" s="58"/>
      <c r="Q46" s="97"/>
    </row>
    <row r="47" spans="1:17" ht="15.75" thickBot="1" x14ac:dyDescent="0.3">
      <c r="A47" s="5"/>
      <c r="B47" s="54"/>
      <c r="C47" s="254"/>
      <c r="D47" s="106">
        <v>0</v>
      </c>
      <c r="E47" s="111">
        <v>0</v>
      </c>
      <c r="F47" s="56"/>
      <c r="G47" s="56"/>
      <c r="H47" s="56"/>
      <c r="I47" s="57"/>
      <c r="J47" s="249"/>
      <c r="K47" s="252"/>
      <c r="L47" s="252"/>
      <c r="M47" s="105">
        <v>0</v>
      </c>
      <c r="N47" s="257">
        <v>0</v>
      </c>
      <c r="O47" s="258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34"/>
      <c r="M49" s="234"/>
      <c r="N49" s="234"/>
      <c r="O49" s="234"/>
      <c r="P49" s="235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36"/>
      <c r="J50" s="237"/>
      <c r="K50" s="237"/>
      <c r="L50" s="237"/>
      <c r="M50" s="237"/>
      <c r="N50" s="237"/>
      <c r="O50" s="237"/>
      <c r="P50" s="238"/>
      <c r="Q50" s="5"/>
    </row>
    <row r="51" spans="1:17" s="3" customFormat="1" x14ac:dyDescent="0.25">
      <c r="A51" s="5"/>
      <c r="B51" s="54"/>
      <c r="C51" s="59" t="s">
        <v>74</v>
      </c>
      <c r="D51" s="94">
        <f>338.045+742.716</f>
        <v>1080.761</v>
      </c>
      <c r="E51" s="94">
        <f>35.25+1482</f>
        <v>1517.25</v>
      </c>
      <c r="F51" s="94">
        <f>35.25+742.71651</f>
        <v>777.96650999999997</v>
      </c>
      <c r="G51" s="60">
        <f t="shared" ref="G51:G54" si="11">D51+E51-F51</f>
        <v>1820.04449</v>
      </c>
      <c r="H51" s="56"/>
      <c r="I51" s="236" t="s">
        <v>108</v>
      </c>
      <c r="J51" s="237"/>
      <c r="K51" s="237"/>
      <c r="L51" s="237"/>
      <c r="M51" s="237"/>
      <c r="N51" s="237"/>
      <c r="O51" s="237"/>
      <c r="P51" s="238"/>
      <c r="Q51" s="5"/>
    </row>
    <row r="52" spans="1:17" s="3" customFormat="1" x14ac:dyDescent="0.25">
      <c r="A52" s="5"/>
      <c r="B52" s="54"/>
      <c r="C52" s="59" t="s">
        <v>75</v>
      </c>
      <c r="D52" s="94">
        <v>787.60900000000004</v>
      </c>
      <c r="E52" s="94">
        <f>1585.735</f>
        <v>1585.7349999999999</v>
      </c>
      <c r="F52" s="94">
        <f>1207+657</f>
        <v>1864</v>
      </c>
      <c r="G52" s="60">
        <f t="shared" si="11"/>
        <v>509.34400000000005</v>
      </c>
      <c r="H52" s="56"/>
      <c r="I52" s="236" t="s">
        <v>107</v>
      </c>
      <c r="J52" s="237"/>
      <c r="K52" s="237"/>
      <c r="L52" s="237"/>
      <c r="M52" s="237"/>
      <c r="N52" s="237"/>
      <c r="O52" s="237"/>
      <c r="P52" s="238"/>
      <c r="Q52" s="5"/>
    </row>
    <row r="53" spans="1:17" s="3" customFormat="1" x14ac:dyDescent="0.25">
      <c r="A53" s="5"/>
      <c r="B53" s="54"/>
      <c r="C53" s="59" t="s">
        <v>98</v>
      </c>
      <c r="D53" s="94">
        <v>198.899</v>
      </c>
      <c r="E53" s="94">
        <v>40</v>
      </c>
      <c r="F53" s="94">
        <v>10</v>
      </c>
      <c r="G53" s="60">
        <f t="shared" si="11"/>
        <v>228.899</v>
      </c>
      <c r="H53" s="56"/>
      <c r="I53" s="150" t="s">
        <v>109</v>
      </c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99</v>
      </c>
      <c r="D54" s="94">
        <v>577.28099999999995</v>
      </c>
      <c r="E54" s="94">
        <v>600</v>
      </c>
      <c r="F54" s="94">
        <v>700</v>
      </c>
      <c r="G54" s="60">
        <f t="shared" si="11"/>
        <v>477.28099999999995</v>
      </c>
      <c r="H54" s="56"/>
      <c r="I54" s="239" t="s">
        <v>110</v>
      </c>
      <c r="J54" s="240"/>
      <c r="K54" s="240"/>
      <c r="L54" s="240"/>
      <c r="M54" s="240"/>
      <c r="N54" s="240"/>
      <c r="O54" s="240"/>
      <c r="P54" s="241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83</v>
      </c>
      <c r="E57" s="95">
        <v>85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5"/>
      <c r="Q59" s="5"/>
    </row>
    <row r="60" spans="1:17" s="3" customFormat="1" x14ac:dyDescent="0.25">
      <c r="A60" s="5"/>
      <c r="B60" s="142" t="s">
        <v>130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31" t="s">
        <v>111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3"/>
      <c r="Q61" s="5"/>
    </row>
    <row r="62" spans="1:17" s="3" customFormat="1" x14ac:dyDescent="0.25">
      <c r="A62" s="5"/>
      <c r="B62" s="231" t="s">
        <v>123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3"/>
      <c r="Q62" s="5"/>
    </row>
    <row r="63" spans="1:17" s="3" customFormat="1" x14ac:dyDescent="0.25">
      <c r="A63" s="5"/>
      <c r="B63" s="183" t="s">
        <v>126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4"/>
      <c r="Q63" s="5"/>
    </row>
    <row r="64" spans="1:17" s="3" customFormat="1" x14ac:dyDescent="0.25">
      <c r="A64" s="5"/>
      <c r="B64" s="17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1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125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105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112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100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106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124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116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117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118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119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120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121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 t="s">
        <v>122</v>
      </c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 t="s">
        <v>128</v>
      </c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87" t="s">
        <v>127</v>
      </c>
      <c r="C84" s="18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ht="15" customHeigh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43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5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87</v>
      </c>
      <c r="C108" s="141">
        <v>43669</v>
      </c>
      <c r="D108" s="61" t="s">
        <v>83</v>
      </c>
      <c r="E108" s="232" t="s">
        <v>113</v>
      </c>
      <c r="F108" s="232"/>
      <c r="G108" s="232"/>
      <c r="H108" s="61"/>
      <c r="I108" s="61" t="s">
        <v>84</v>
      </c>
      <c r="J108" s="242" t="s">
        <v>129</v>
      </c>
      <c r="K108" s="242"/>
      <c r="L108" s="242"/>
      <c r="M108" s="242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86</v>
      </c>
      <c r="E110" s="63"/>
      <c r="F110" s="63"/>
      <c r="G110" s="63"/>
      <c r="H110" s="61"/>
      <c r="I110" s="61" t="s">
        <v>86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t="14.45" hidden="1" x14ac:dyDescent="0.3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t="14.45" hidden="1" x14ac:dyDescent="0.3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</sheetData>
  <mergeCells count="49">
    <mergeCell ref="E108:G108"/>
    <mergeCell ref="J108:M108"/>
    <mergeCell ref="B106:P106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B62:P62"/>
    <mergeCell ref="D59:P59"/>
    <mergeCell ref="B61:P61"/>
    <mergeCell ref="I50:P50"/>
    <mergeCell ref="I51:P51"/>
    <mergeCell ref="I52:P52"/>
    <mergeCell ref="I54:P54"/>
    <mergeCell ref="M26:M27"/>
    <mergeCell ref="N26:N27"/>
    <mergeCell ref="O26:O27"/>
    <mergeCell ref="G13:G14"/>
    <mergeCell ref="H13:H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  <mergeCell ref="D10:I10"/>
    <mergeCell ref="D11:G11"/>
    <mergeCell ref="C10:C13"/>
    <mergeCell ref="I13:I14"/>
    <mergeCell ref="D13:F13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fitToWidth="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D31"/>
  <sheetViews>
    <sheetView topLeftCell="A5" workbookViewId="0">
      <selection activeCell="E28" sqref="E28"/>
    </sheetView>
  </sheetViews>
  <sheetFormatPr defaultRowHeight="15" x14ac:dyDescent="0.25"/>
  <cols>
    <col min="4" max="4" width="15.140625" customWidth="1"/>
  </cols>
  <sheetData>
    <row r="9" spans="4:4" ht="14.45" x14ac:dyDescent="0.3">
      <c r="D9" s="186"/>
    </row>
    <row r="10" spans="4:4" ht="14.45" x14ac:dyDescent="0.3">
      <c r="D10" s="186">
        <v>70.2</v>
      </c>
    </row>
    <row r="11" spans="4:4" ht="14.45" x14ac:dyDescent="0.3">
      <c r="D11" s="186">
        <v>496.6</v>
      </c>
    </row>
    <row r="12" spans="4:4" ht="14.45" x14ac:dyDescent="0.3">
      <c r="D12" s="186">
        <v>292.3</v>
      </c>
    </row>
    <row r="13" spans="4:4" ht="14.45" x14ac:dyDescent="0.3">
      <c r="D13" s="186">
        <v>40</v>
      </c>
    </row>
    <row r="14" spans="4:4" ht="14.45" x14ac:dyDescent="0.3">
      <c r="D14" s="186">
        <v>23</v>
      </c>
    </row>
    <row r="15" spans="4:4" ht="14.45" x14ac:dyDescent="0.3">
      <c r="D15" s="186">
        <v>25</v>
      </c>
    </row>
    <row r="16" spans="4:4" ht="14.45" x14ac:dyDescent="0.3">
      <c r="D16" s="186">
        <v>50</v>
      </c>
    </row>
    <row r="17" spans="4:4" ht="14.45" x14ac:dyDescent="0.3">
      <c r="D17" s="186">
        <v>765.9</v>
      </c>
    </row>
    <row r="18" spans="4:4" ht="14.45" x14ac:dyDescent="0.3">
      <c r="D18" s="186">
        <f>SUM(D9:D17)</f>
        <v>1763</v>
      </c>
    </row>
    <row r="19" spans="4:4" ht="14.45" x14ac:dyDescent="0.3">
      <c r="D19" s="186"/>
    </row>
    <row r="20" spans="4:4" ht="14.45" x14ac:dyDescent="0.3">
      <c r="D20" s="186"/>
    </row>
    <row r="21" spans="4:4" ht="14.45" x14ac:dyDescent="0.3">
      <c r="D21" s="189">
        <v>2397754</v>
      </c>
    </row>
    <row r="22" spans="4:4" x14ac:dyDescent="0.25">
      <c r="D22" s="189">
        <v>70200</v>
      </c>
    </row>
    <row r="23" spans="4:4" x14ac:dyDescent="0.25">
      <c r="D23" s="189">
        <v>496600</v>
      </c>
    </row>
    <row r="24" spans="4:4" x14ac:dyDescent="0.25">
      <c r="D24" s="189">
        <v>292300</v>
      </c>
    </row>
    <row r="25" spans="4:4" x14ac:dyDescent="0.25">
      <c r="D25" s="189">
        <v>40000</v>
      </c>
    </row>
    <row r="26" spans="4:4" x14ac:dyDescent="0.25">
      <c r="D26" s="189">
        <v>23000</v>
      </c>
    </row>
    <row r="27" spans="4:4" x14ac:dyDescent="0.25">
      <c r="D27" s="189">
        <v>25000</v>
      </c>
    </row>
    <row r="28" spans="4:4" x14ac:dyDescent="0.25">
      <c r="D28" s="190">
        <v>50000</v>
      </c>
    </row>
    <row r="29" spans="4:4" x14ac:dyDescent="0.25">
      <c r="D29" s="189">
        <v>23680</v>
      </c>
    </row>
    <row r="30" spans="4:4" x14ac:dyDescent="0.25">
      <c r="D30" s="191">
        <v>25800</v>
      </c>
    </row>
    <row r="31" spans="4:4" x14ac:dyDescent="0.25">
      <c r="D31" s="192">
        <f>SUM(D21:D30)</f>
        <v>3444334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návrh změny rozpočtu </vt:lpstr>
      <vt:lpstr>List1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2019-07-24T10:08:20Z</cp:lastPrinted>
  <dcterms:created xsi:type="dcterms:W3CDTF">2017-02-23T12:10:09Z</dcterms:created>
  <dcterms:modified xsi:type="dcterms:W3CDTF">2019-07-24T10:08:28Z</dcterms:modified>
</cp:coreProperties>
</file>