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TSmCh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TSmCh!$A$1:$AC$75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V54" i="1"/>
  <c r="S54" i="1"/>
  <c r="R54" i="1"/>
  <c r="Q54" i="1"/>
  <c r="P54" i="1"/>
  <c r="F54" i="1"/>
  <c r="E54" i="1"/>
  <c r="D54" i="1"/>
  <c r="G54" i="1" s="1"/>
  <c r="V53" i="1"/>
  <c r="Y53" i="1" s="1"/>
  <c r="S53" i="1"/>
  <c r="R53" i="1"/>
  <c r="R50" i="1" s="1"/>
  <c r="Q53" i="1"/>
  <c r="P53" i="1"/>
  <c r="F53" i="1"/>
  <c r="G53" i="1" s="1"/>
  <c r="E53" i="1"/>
  <c r="D53" i="1"/>
  <c r="S52" i="1"/>
  <c r="R52" i="1"/>
  <c r="Q52" i="1"/>
  <c r="Q50" i="1" s="1"/>
  <c r="P52" i="1"/>
  <c r="M52" i="1"/>
  <c r="V52" i="1" s="1"/>
  <c r="F52" i="1"/>
  <c r="F50" i="1" s="1"/>
  <c r="E52" i="1"/>
  <c r="D52" i="1"/>
  <c r="G52" i="1" s="1"/>
  <c r="V51" i="1"/>
  <c r="Y51" i="1" s="1"/>
  <c r="S51" i="1"/>
  <c r="R51" i="1"/>
  <c r="Q51" i="1"/>
  <c r="P51" i="1"/>
  <c r="F51" i="1"/>
  <c r="E51" i="1"/>
  <c r="D51" i="1"/>
  <c r="G51" i="1" s="1"/>
  <c r="X50" i="1"/>
  <c r="P50" i="1"/>
  <c r="S50" i="1" s="1"/>
  <c r="L50" i="1"/>
  <c r="K50" i="1"/>
  <c r="J50" i="1"/>
  <c r="M50" i="1" s="1"/>
  <c r="E50" i="1"/>
  <c r="D50" i="1"/>
  <c r="T38" i="1"/>
  <c r="S38" i="1"/>
  <c r="U38" i="1" s="1"/>
  <c r="R38" i="1"/>
  <c r="Q38" i="1"/>
  <c r="P38" i="1"/>
  <c r="N38" i="1"/>
  <c r="Z38" i="1" s="1"/>
  <c r="L38" i="1"/>
  <c r="X38" i="1" s="1"/>
  <c r="K38" i="1"/>
  <c r="W38" i="1" s="1"/>
  <c r="J38" i="1"/>
  <c r="V38" i="1" s="1"/>
  <c r="H38" i="1"/>
  <c r="G38" i="1"/>
  <c r="I38" i="1" s="1"/>
  <c r="F38" i="1"/>
  <c r="E38" i="1"/>
  <c r="D38" i="1"/>
  <c r="T37" i="1"/>
  <c r="R37" i="1"/>
  <c r="Q37" i="1"/>
  <c r="P37" i="1"/>
  <c r="S37" i="1" s="1"/>
  <c r="U37" i="1" s="1"/>
  <c r="N37" i="1"/>
  <c r="Z37" i="1" s="1"/>
  <c r="L37" i="1"/>
  <c r="X37" i="1" s="1"/>
  <c r="K37" i="1"/>
  <c r="W37" i="1" s="1"/>
  <c r="J37" i="1"/>
  <c r="V37" i="1" s="1"/>
  <c r="H37" i="1"/>
  <c r="F37" i="1"/>
  <c r="E37" i="1"/>
  <c r="D37" i="1"/>
  <c r="G37" i="1" s="1"/>
  <c r="I37" i="1" s="1"/>
  <c r="T36" i="1"/>
  <c r="R36" i="1"/>
  <c r="Q36" i="1"/>
  <c r="P36" i="1"/>
  <c r="S36" i="1" s="1"/>
  <c r="U36" i="1" s="1"/>
  <c r="N36" i="1"/>
  <c r="Z36" i="1" s="1"/>
  <c r="M36" i="1"/>
  <c r="O36" i="1" s="1"/>
  <c r="L36" i="1"/>
  <c r="X36" i="1" s="1"/>
  <c r="K36" i="1"/>
  <c r="W36" i="1" s="1"/>
  <c r="J36" i="1"/>
  <c r="V36" i="1" s="1"/>
  <c r="Y36" i="1" s="1"/>
  <c r="AA36" i="1" s="1"/>
  <c r="AB36" i="1" s="1"/>
  <c r="H36" i="1"/>
  <c r="F36" i="1"/>
  <c r="E36" i="1"/>
  <c r="D36" i="1"/>
  <c r="G36" i="1" s="1"/>
  <c r="I36" i="1" s="1"/>
  <c r="T35" i="1"/>
  <c r="R35" i="1"/>
  <c r="R39" i="1" s="1"/>
  <c r="Q35" i="1"/>
  <c r="Q39" i="1" s="1"/>
  <c r="P35" i="1"/>
  <c r="P39" i="1" s="1"/>
  <c r="S39" i="1" s="1"/>
  <c r="N35" i="1"/>
  <c r="Z35" i="1" s="1"/>
  <c r="L35" i="1"/>
  <c r="L39" i="1" s="1"/>
  <c r="K35" i="1"/>
  <c r="K39" i="1" s="1"/>
  <c r="J35" i="1"/>
  <c r="M35" i="1" s="1"/>
  <c r="O35" i="1" s="1"/>
  <c r="H35" i="1"/>
  <c r="F35" i="1"/>
  <c r="F39" i="1" s="1"/>
  <c r="E35" i="1"/>
  <c r="E39" i="1" s="1"/>
  <c r="D35" i="1"/>
  <c r="D39" i="1" s="1"/>
  <c r="G39" i="1" s="1"/>
  <c r="T34" i="1"/>
  <c r="S34" i="1"/>
  <c r="U34" i="1" s="1"/>
  <c r="R34" i="1"/>
  <c r="Q34" i="1"/>
  <c r="P34" i="1"/>
  <c r="N34" i="1"/>
  <c r="Z34" i="1" s="1"/>
  <c r="L34" i="1"/>
  <c r="X34" i="1" s="1"/>
  <c r="K34" i="1"/>
  <c r="W34" i="1" s="1"/>
  <c r="J34" i="1"/>
  <c r="V34" i="1" s="1"/>
  <c r="H34" i="1"/>
  <c r="G34" i="1"/>
  <c r="I34" i="1" s="1"/>
  <c r="F34" i="1"/>
  <c r="E34" i="1"/>
  <c r="D34" i="1"/>
  <c r="T33" i="1"/>
  <c r="R33" i="1"/>
  <c r="Q33" i="1"/>
  <c r="P33" i="1"/>
  <c r="S33" i="1" s="1"/>
  <c r="U33" i="1" s="1"/>
  <c r="N33" i="1"/>
  <c r="Z33" i="1" s="1"/>
  <c r="L33" i="1"/>
  <c r="X33" i="1" s="1"/>
  <c r="K33" i="1"/>
  <c r="W33" i="1" s="1"/>
  <c r="J33" i="1"/>
  <c r="V33" i="1" s="1"/>
  <c r="H33" i="1"/>
  <c r="F33" i="1"/>
  <c r="E33" i="1"/>
  <c r="D33" i="1"/>
  <c r="G33" i="1" s="1"/>
  <c r="I33" i="1" s="1"/>
  <c r="T32" i="1"/>
  <c r="R32" i="1"/>
  <c r="Q32" i="1"/>
  <c r="P32" i="1"/>
  <c r="S32" i="1" s="1"/>
  <c r="U32" i="1" s="1"/>
  <c r="N32" i="1"/>
  <c r="Z32" i="1" s="1"/>
  <c r="M32" i="1"/>
  <c r="O32" i="1" s="1"/>
  <c r="L32" i="1"/>
  <c r="X32" i="1" s="1"/>
  <c r="K32" i="1"/>
  <c r="W32" i="1" s="1"/>
  <c r="J32" i="1"/>
  <c r="V32" i="1" s="1"/>
  <c r="Y32" i="1" s="1"/>
  <c r="AA32" i="1" s="1"/>
  <c r="H32" i="1"/>
  <c r="F32" i="1"/>
  <c r="E32" i="1"/>
  <c r="D32" i="1"/>
  <c r="G32" i="1" s="1"/>
  <c r="I32" i="1" s="1"/>
  <c r="T31" i="1"/>
  <c r="R31" i="1"/>
  <c r="Q31" i="1"/>
  <c r="P31" i="1"/>
  <c r="S31" i="1" s="1"/>
  <c r="U31" i="1" s="1"/>
  <c r="N31" i="1"/>
  <c r="Z31" i="1" s="1"/>
  <c r="L31" i="1"/>
  <c r="X31" i="1" s="1"/>
  <c r="K31" i="1"/>
  <c r="W31" i="1" s="1"/>
  <c r="J31" i="1"/>
  <c r="M31" i="1" s="1"/>
  <c r="O31" i="1" s="1"/>
  <c r="H31" i="1"/>
  <c r="F31" i="1"/>
  <c r="E31" i="1"/>
  <c r="D31" i="1"/>
  <c r="G31" i="1" s="1"/>
  <c r="I31" i="1" s="1"/>
  <c r="T30" i="1"/>
  <c r="R30" i="1"/>
  <c r="Q30" i="1"/>
  <c r="P30" i="1"/>
  <c r="S30" i="1" s="1"/>
  <c r="U30" i="1" s="1"/>
  <c r="N30" i="1"/>
  <c r="Z30" i="1" s="1"/>
  <c r="L30" i="1"/>
  <c r="X30" i="1" s="1"/>
  <c r="K30" i="1"/>
  <c r="W30" i="1" s="1"/>
  <c r="J30" i="1"/>
  <c r="V30" i="1" s="1"/>
  <c r="Y30" i="1" s="1"/>
  <c r="H30" i="1"/>
  <c r="F30" i="1"/>
  <c r="E30" i="1"/>
  <c r="D30" i="1"/>
  <c r="G30" i="1" s="1"/>
  <c r="I30" i="1" s="1"/>
  <c r="T29" i="1"/>
  <c r="R29" i="1"/>
  <c r="Q29" i="1"/>
  <c r="P29" i="1"/>
  <c r="S29" i="1" s="1"/>
  <c r="U29" i="1" s="1"/>
  <c r="N29" i="1"/>
  <c r="Z29" i="1" s="1"/>
  <c r="L29" i="1"/>
  <c r="X29" i="1" s="1"/>
  <c r="K29" i="1"/>
  <c r="W29" i="1" s="1"/>
  <c r="J29" i="1"/>
  <c r="V29" i="1" s="1"/>
  <c r="Y29" i="1" s="1"/>
  <c r="H29" i="1"/>
  <c r="F29" i="1"/>
  <c r="E29" i="1"/>
  <c r="D29" i="1"/>
  <c r="G29" i="1" s="1"/>
  <c r="I29" i="1" s="1"/>
  <c r="T28" i="1"/>
  <c r="T39" i="1" s="1"/>
  <c r="R28" i="1"/>
  <c r="Q28" i="1"/>
  <c r="P28" i="1"/>
  <c r="S28" i="1" s="1"/>
  <c r="U28" i="1" s="1"/>
  <c r="N28" i="1"/>
  <c r="Z28" i="1" s="1"/>
  <c r="Z39" i="1" s="1"/>
  <c r="L28" i="1"/>
  <c r="X28" i="1" s="1"/>
  <c r="K28" i="1"/>
  <c r="W28" i="1" s="1"/>
  <c r="J28" i="1"/>
  <c r="V28" i="1" s="1"/>
  <c r="Y28" i="1" s="1"/>
  <c r="H28" i="1"/>
  <c r="H39" i="1" s="1"/>
  <c r="F28" i="1"/>
  <c r="E28" i="1"/>
  <c r="D28" i="1"/>
  <c r="G28" i="1" s="1"/>
  <c r="I28" i="1" s="1"/>
  <c r="T23" i="1"/>
  <c r="R23" i="1"/>
  <c r="Q23" i="1"/>
  <c r="P23" i="1"/>
  <c r="S23" i="1" s="1"/>
  <c r="U23" i="1" s="1"/>
  <c r="N23" i="1"/>
  <c r="Z23" i="1" s="1"/>
  <c r="L23" i="1"/>
  <c r="X23" i="1" s="1"/>
  <c r="K23" i="1"/>
  <c r="W23" i="1" s="1"/>
  <c r="J23" i="1"/>
  <c r="V23" i="1" s="1"/>
  <c r="Y23" i="1" s="1"/>
  <c r="H23" i="1"/>
  <c r="F23" i="1"/>
  <c r="E23" i="1"/>
  <c r="D23" i="1"/>
  <c r="G23" i="1" s="1"/>
  <c r="I23" i="1" s="1"/>
  <c r="T22" i="1"/>
  <c r="R22" i="1"/>
  <c r="Q22" i="1"/>
  <c r="P22" i="1"/>
  <c r="S22" i="1" s="1"/>
  <c r="U22" i="1" s="1"/>
  <c r="N22" i="1"/>
  <c r="Z22" i="1" s="1"/>
  <c r="L22" i="1"/>
  <c r="X22" i="1" s="1"/>
  <c r="K22" i="1"/>
  <c r="W22" i="1" s="1"/>
  <c r="J22" i="1"/>
  <c r="V22" i="1" s="1"/>
  <c r="Y22" i="1" s="1"/>
  <c r="H22" i="1"/>
  <c r="F22" i="1"/>
  <c r="E22" i="1"/>
  <c r="D22" i="1"/>
  <c r="G22" i="1" s="1"/>
  <c r="I22" i="1" s="1"/>
  <c r="T21" i="1"/>
  <c r="R21" i="1"/>
  <c r="Q21" i="1"/>
  <c r="P21" i="1"/>
  <c r="S21" i="1" s="1"/>
  <c r="U21" i="1" s="1"/>
  <c r="N21" i="1"/>
  <c r="Z21" i="1" s="1"/>
  <c r="L21" i="1"/>
  <c r="X21" i="1" s="1"/>
  <c r="K21" i="1"/>
  <c r="W21" i="1" s="1"/>
  <c r="J21" i="1"/>
  <c r="V21" i="1" s="1"/>
  <c r="Y21" i="1" s="1"/>
  <c r="H21" i="1"/>
  <c r="F21" i="1"/>
  <c r="E21" i="1"/>
  <c r="D21" i="1"/>
  <c r="G21" i="1" s="1"/>
  <c r="I21" i="1" s="1"/>
  <c r="T20" i="1"/>
  <c r="R20" i="1"/>
  <c r="Q20" i="1"/>
  <c r="P20" i="1"/>
  <c r="S20" i="1" s="1"/>
  <c r="U20" i="1" s="1"/>
  <c r="N20" i="1"/>
  <c r="Z20" i="1" s="1"/>
  <c r="L20" i="1"/>
  <c r="X20" i="1" s="1"/>
  <c r="K20" i="1"/>
  <c r="W20" i="1" s="1"/>
  <c r="J20" i="1"/>
  <c r="M20" i="1" s="1"/>
  <c r="O20" i="1" s="1"/>
  <c r="H20" i="1"/>
  <c r="F20" i="1"/>
  <c r="E20" i="1"/>
  <c r="D20" i="1"/>
  <c r="G20" i="1" s="1"/>
  <c r="I20" i="1" s="1"/>
  <c r="T19" i="1"/>
  <c r="R19" i="1"/>
  <c r="Q19" i="1"/>
  <c r="P19" i="1"/>
  <c r="S19" i="1" s="1"/>
  <c r="U19" i="1" s="1"/>
  <c r="N19" i="1"/>
  <c r="Z19" i="1" s="1"/>
  <c r="L19" i="1"/>
  <c r="X19" i="1" s="1"/>
  <c r="K19" i="1"/>
  <c r="W19" i="1" s="1"/>
  <c r="J19" i="1"/>
  <c r="V19" i="1" s="1"/>
  <c r="Y19" i="1" s="1"/>
  <c r="H19" i="1"/>
  <c r="F19" i="1"/>
  <c r="E19" i="1"/>
  <c r="D19" i="1"/>
  <c r="G19" i="1" s="1"/>
  <c r="I19" i="1" s="1"/>
  <c r="T18" i="1"/>
  <c r="S18" i="1"/>
  <c r="U18" i="1" s="1"/>
  <c r="R18" i="1"/>
  <c r="Q18" i="1"/>
  <c r="P18" i="1"/>
  <c r="N18" i="1"/>
  <c r="Z18" i="1" s="1"/>
  <c r="L18" i="1"/>
  <c r="X18" i="1" s="1"/>
  <c r="K18" i="1"/>
  <c r="W18" i="1" s="1"/>
  <c r="J18" i="1"/>
  <c r="V18" i="1" s="1"/>
  <c r="Y18" i="1" s="1"/>
  <c r="AA18" i="1" s="1"/>
  <c r="H18" i="1"/>
  <c r="G18" i="1"/>
  <c r="I18" i="1" s="1"/>
  <c r="F18" i="1"/>
  <c r="E18" i="1"/>
  <c r="D18" i="1"/>
  <c r="T17" i="1"/>
  <c r="R17" i="1"/>
  <c r="Q17" i="1"/>
  <c r="P17" i="1"/>
  <c r="S17" i="1" s="1"/>
  <c r="U17" i="1" s="1"/>
  <c r="N17" i="1"/>
  <c r="Z17" i="1" s="1"/>
  <c r="L17" i="1"/>
  <c r="X17" i="1" s="1"/>
  <c r="K17" i="1"/>
  <c r="W17" i="1" s="1"/>
  <c r="J17" i="1"/>
  <c r="V17" i="1" s="1"/>
  <c r="H17" i="1"/>
  <c r="F17" i="1"/>
  <c r="E17" i="1"/>
  <c r="D17" i="1"/>
  <c r="G17" i="1" s="1"/>
  <c r="I17" i="1" s="1"/>
  <c r="X16" i="1"/>
  <c r="T16" i="1"/>
  <c r="S16" i="1"/>
  <c r="U16" i="1" s="1"/>
  <c r="R16" i="1"/>
  <c r="Q16" i="1"/>
  <c r="P16" i="1"/>
  <c r="N16" i="1"/>
  <c r="Z16" i="1" s="1"/>
  <c r="L16" i="1"/>
  <c r="K16" i="1"/>
  <c r="W16" i="1" s="1"/>
  <c r="J16" i="1"/>
  <c r="V16" i="1" s="1"/>
  <c r="Y16" i="1" s="1"/>
  <c r="AA16" i="1" s="1"/>
  <c r="H16" i="1"/>
  <c r="F16" i="1"/>
  <c r="G16" i="1" s="1"/>
  <c r="I16" i="1" s="1"/>
  <c r="E16" i="1"/>
  <c r="D16" i="1"/>
  <c r="W15" i="1"/>
  <c r="W24" i="1" s="1"/>
  <c r="T15" i="1"/>
  <c r="T24" i="1" s="1"/>
  <c r="S15" i="1"/>
  <c r="U15" i="1" s="1"/>
  <c r="R15" i="1"/>
  <c r="R24" i="1" s="1"/>
  <c r="R40" i="1" s="1"/>
  <c r="Q15" i="1"/>
  <c r="P15" i="1"/>
  <c r="P24" i="1" s="1"/>
  <c r="N15" i="1"/>
  <c r="N24" i="1" s="1"/>
  <c r="L15" i="1"/>
  <c r="L24" i="1" s="1"/>
  <c r="L40" i="1" s="1"/>
  <c r="K15" i="1"/>
  <c r="K24" i="1" s="1"/>
  <c r="K40" i="1" s="1"/>
  <c r="J15" i="1"/>
  <c r="H15" i="1"/>
  <c r="H24" i="1" s="1"/>
  <c r="G15" i="1"/>
  <c r="I15" i="1" s="1"/>
  <c r="F15" i="1"/>
  <c r="E15" i="1"/>
  <c r="D15" i="1"/>
  <c r="D24" i="1" s="1"/>
  <c r="I24" i="1" l="1"/>
  <c r="U24" i="1"/>
  <c r="H40" i="1"/>
  <c r="P40" i="1"/>
  <c r="X15" i="1"/>
  <c r="X24" i="1" s="1"/>
  <c r="AA19" i="1"/>
  <c r="F24" i="1"/>
  <c r="F40" i="1" s="1"/>
  <c r="J24" i="1"/>
  <c r="V15" i="1"/>
  <c r="Z15" i="1"/>
  <c r="Z24" i="1" s="1"/>
  <c r="Z40" i="1" s="1"/>
  <c r="M16" i="1"/>
  <c r="O16" i="1" s="1"/>
  <c r="AB16" i="1" s="1"/>
  <c r="Y17" i="1"/>
  <c r="AA17" i="1" s="1"/>
  <c r="AB17" i="1" s="1"/>
  <c r="Y34" i="1"/>
  <c r="AA34" i="1" s="1"/>
  <c r="G50" i="1"/>
  <c r="AB18" i="1"/>
  <c r="AA23" i="1"/>
  <c r="AA28" i="1"/>
  <c r="AA29" i="1"/>
  <c r="AA30" i="1"/>
  <c r="AB32" i="1"/>
  <c r="W54" i="1"/>
  <c r="Y37" i="1"/>
  <c r="AA37" i="1" s="1"/>
  <c r="V50" i="1"/>
  <c r="Y54" i="1"/>
  <c r="D40" i="1"/>
  <c r="T40" i="1"/>
  <c r="AA21" i="1"/>
  <c r="AA22" i="1"/>
  <c r="E24" i="1"/>
  <c r="E40" i="1" s="1"/>
  <c r="M15" i="1"/>
  <c r="O15" i="1" s="1"/>
  <c r="Q24" i="1"/>
  <c r="Q40" i="1" s="1"/>
  <c r="Y33" i="1"/>
  <c r="AA33" i="1" s="1"/>
  <c r="AB33" i="1" s="1"/>
  <c r="Y38" i="1"/>
  <c r="AA38" i="1" s="1"/>
  <c r="M17" i="1"/>
  <c r="O17" i="1" s="1"/>
  <c r="V20" i="1"/>
  <c r="Y20" i="1" s="1"/>
  <c r="AA20" i="1" s="1"/>
  <c r="AB20" i="1" s="1"/>
  <c r="M21" i="1"/>
  <c r="O21" i="1" s="1"/>
  <c r="M28" i="1"/>
  <c r="O28" i="1" s="1"/>
  <c r="V31" i="1"/>
  <c r="Y31" i="1" s="1"/>
  <c r="AA31" i="1" s="1"/>
  <c r="AB31" i="1" s="1"/>
  <c r="V35" i="1"/>
  <c r="J39" i="1"/>
  <c r="M39" i="1" s="1"/>
  <c r="N39" i="1"/>
  <c r="N40" i="1" s="1"/>
  <c r="M18" i="1"/>
  <c r="O18" i="1" s="1"/>
  <c r="M22" i="1"/>
  <c r="O22" i="1" s="1"/>
  <c r="M29" i="1"/>
  <c r="O29" i="1" s="1"/>
  <c r="M33" i="1"/>
  <c r="O33" i="1" s="1"/>
  <c r="G35" i="1"/>
  <c r="I35" i="1" s="1"/>
  <c r="I39" i="1" s="1"/>
  <c r="S35" i="1"/>
  <c r="U35" i="1" s="1"/>
  <c r="U39" i="1" s="1"/>
  <c r="W35" i="1"/>
  <c r="W39" i="1" s="1"/>
  <c r="W40" i="1" s="1"/>
  <c r="M37" i="1"/>
  <c r="O37" i="1" s="1"/>
  <c r="O39" i="1" s="1"/>
  <c r="M19" i="1"/>
  <c r="O19" i="1" s="1"/>
  <c r="M23" i="1"/>
  <c r="O23" i="1" s="1"/>
  <c r="M30" i="1"/>
  <c r="O30" i="1" s="1"/>
  <c r="M34" i="1"/>
  <c r="O34" i="1" s="1"/>
  <c r="X35" i="1"/>
  <c r="X39" i="1" s="1"/>
  <c r="M38" i="1"/>
  <c r="O38" i="1" s="1"/>
  <c r="AB38" i="1" l="1"/>
  <c r="G24" i="1"/>
  <c r="G40" i="1" s="1"/>
  <c r="AB30" i="1"/>
  <c r="AB34" i="1"/>
  <c r="V24" i="1"/>
  <c r="Y15" i="1"/>
  <c r="AA15" i="1" s="1"/>
  <c r="AB19" i="1"/>
  <c r="AB22" i="1"/>
  <c r="W52" i="1"/>
  <c r="AB37" i="1"/>
  <c r="AB29" i="1"/>
  <c r="X40" i="1"/>
  <c r="U40" i="1"/>
  <c r="U41" i="1" s="1"/>
  <c r="Y35" i="1"/>
  <c r="AA35" i="1" s="1"/>
  <c r="V39" i="1"/>
  <c r="Y39" i="1" s="1"/>
  <c r="AB21" i="1"/>
  <c r="AB28" i="1"/>
  <c r="M24" i="1"/>
  <c r="M40" i="1" s="1"/>
  <c r="J40" i="1"/>
  <c r="S24" i="1"/>
  <c r="S40" i="1" s="1"/>
  <c r="I40" i="1"/>
  <c r="I41" i="1" s="1"/>
  <c r="O24" i="1"/>
  <c r="O40" i="1" s="1"/>
  <c r="O41" i="1" s="1"/>
  <c r="AB23" i="1"/>
  <c r="AB35" i="1" l="1"/>
  <c r="AA39" i="1"/>
  <c r="AB39" i="1" s="1"/>
  <c r="AA24" i="1"/>
  <c r="AB15" i="1"/>
  <c r="W50" i="1"/>
  <c r="Y50" i="1" s="1"/>
  <c r="Y52" i="1"/>
  <c r="Y24" i="1"/>
  <c r="Y40" i="1" s="1"/>
  <c r="V40" i="1"/>
  <c r="AA40" i="1" l="1"/>
  <c r="AA41" i="1" s="1"/>
  <c r="AB41" i="1" s="1"/>
  <c r="AB24" i="1"/>
</calcChain>
</file>

<file path=xl/sharedStrings.xml><?xml version="1.0" encoding="utf-8"?>
<sst xmlns="http://schemas.openxmlformats.org/spreadsheetml/2006/main" count="203" uniqueCount="115">
  <si>
    <t>Návrh rozpočtu 2023</t>
  </si>
  <si>
    <t>Název organizace:</t>
  </si>
  <si>
    <t>Technické služby města Chomutova, příspěvková organizace</t>
  </si>
  <si>
    <t>IČO:</t>
  </si>
  <si>
    <t>Sídlo:</t>
  </si>
  <si>
    <t>náměstí 1. máje 89, 430 01 Chomutov</t>
  </si>
  <si>
    <t xml:space="preserve">Poř.č. řádku </t>
  </si>
  <si>
    <t>Ukazatel</t>
  </si>
  <si>
    <t>Skutečnost k 31.12.2021</t>
  </si>
  <si>
    <t>Schválený rozpočet (plán NaV 2022)</t>
  </si>
  <si>
    <t>Skutečnost k 30.6.2022</t>
  </si>
  <si>
    <t>Plán 2023 (návrh rozpočtu organizace)</t>
  </si>
  <si>
    <t>Porovnání s rokem 2022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</si>
  <si>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</si>
  <si>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</si>
  <si>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</si>
  <si>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</si>
  <si>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</si>
  <si>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</si>
  <si>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</si>
  <si>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</si>
  <si>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</si>
  <si>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</si>
  <si>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</si>
  <si>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</si>
  <si>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</si>
  <si>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</si>
  <si>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</si>
  <si>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</si>
  <si>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</si>
  <si>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</si>
  <si>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</si>
  <si>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</si>
  <si>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</si>
  <si>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</si>
  <si>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</si>
  <si>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</si>
  <si>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</si>
  <si>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</si>
  <si>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</si>
  <si>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</si>
  <si>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</si>
  <si>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</si>
  <si>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</si>
  <si>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</si>
  <si>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</si>
  <si>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</si>
  <si>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</si>
  <si>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</si>
  <si>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</si>
  <si>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</si>
  <si>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</si>
  <si>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</si>
  <si>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</si>
  <si>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</si>
  <si>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</si>
  <si>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</si>
  <si>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</si>
  <si>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</si>
  <si>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</si>
  <si>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</si>
  <si>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</si>
  <si>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</si>
  <si>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</si>
  <si>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</si>
  <si>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</si>
  <si>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</si>
  <si>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</si>
  <si>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</si>
  <si>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</si>
  <si>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</si>
  <si>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</si>
  <si>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</si>
  <si>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</si>
  <si>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</si>
  <si>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</si>
  <si>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</si>
  <si>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</si>
  <si>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</si>
  <si>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</si>
  <si>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</si>
  <si>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</si>
  <si>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</si>
  <si>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</si>
  <si>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</si>
  <si>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</si>
  <si>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</si>
  <si>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</si>
  <si>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</si>
  <si>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</si>
  <si>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</si>
  <si>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Zůstatek k 30.6.2022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</si>
  <si>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</si>
  <si>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</si>
  <si>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</si>
  <si>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</si>
  <si>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</si>
  <si>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</si>
  <si>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</si>
  <si>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</si>
  <si>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</si>
  <si>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</si>
  <si>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</si>
  <si>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</si>
  <si>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Navýšení plánu rozpočtu proti stavu poslední verze schváleného rozpočtu na rok 2022:</t>
  </si>
  <si>
    <t>1) navýšení nákladů na odstranění odpadu na základě výsledku výsledku výběrového řízení - nárůst o 3.500.000,- Kč/rok včetně navýšení pooplatku za uložení odpadu o 100,- Kč/t</t>
  </si>
  <si>
    <t>2) na základě pokynu Ing. Řehákové jsou do nákladů TSmCh zařazeny náklady na diagnostiku mostů, mostní listy a mostní prohlídky - 3.620.000,- Kč/rok</t>
  </si>
  <si>
    <t>3) zákonné navýšení tarifní složky platu o 10% s platností od 1.9.2022 promítnuté do plánu rozpúočtu na rok 2023 - 6.200.000,- Kč/rok</t>
  </si>
  <si>
    <t>4) navýšení nákladů na správu mostních objektů (mosty, lávky a podchody) v celkové roční hodnotě 1.730.000,- Kč/rok</t>
  </si>
  <si>
    <t>Dne:</t>
  </si>
  <si>
    <t xml:space="preserve">Sestavil: </t>
  </si>
  <si>
    <t>Ing. Petra Langhammerová</t>
  </si>
  <si>
    <t xml:space="preserve">Schválil: </t>
  </si>
  <si>
    <t>Ing. Zbyněk Koblížek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</si>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</sst>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"/>
    <numFmt numFmtId="166" formatCode="#,##0.0_ ;[Red]\-#,##0.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3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165" fontId="0" fillId="0" borderId="20" xfId="0" applyNumberForma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5" fontId="0" fillId="6" borderId="24" xfId="0" applyNumberFormat="1" applyFont="1" applyFill="1" applyBorder="1" applyAlignment="1" applyProtection="1">
      <alignment horizontal="right"/>
    </xf>
    <xf numFmtId="165" fontId="0" fillId="6" borderId="25" xfId="0" applyNumberFormat="1" applyFont="1" applyFill="1" applyBorder="1" applyAlignment="1" applyProtection="1">
      <alignment horizontal="right"/>
    </xf>
    <xf numFmtId="165" fontId="0" fillId="0" borderId="25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5" fontId="0" fillId="7" borderId="28" xfId="0" applyNumberFormat="1" applyFont="1" applyFill="1" applyBorder="1" applyAlignment="1" applyProtection="1">
      <alignment horizontal="right"/>
      <protection locked="0"/>
    </xf>
    <xf numFmtId="165" fontId="0" fillId="6" borderId="30" xfId="0" applyNumberFormat="1" applyFont="1" applyFill="1" applyBorder="1" applyAlignment="1" applyProtection="1">
      <alignment horizontal="right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165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5" fontId="2" fillId="9" borderId="28" xfId="0" applyNumberFormat="1" applyFont="1" applyFill="1" applyBorder="1" applyAlignment="1" applyProtection="1">
      <alignment horizontal="right"/>
      <protection locked="0"/>
    </xf>
    <xf numFmtId="165" fontId="2" fillId="6" borderId="30" xfId="0" applyNumberFormat="1" applyFont="1" applyFill="1" applyBorder="1" applyAlignment="1" applyProtection="1">
      <alignment horizontal="right"/>
    </xf>
    <xf numFmtId="165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5" fontId="0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5" fontId="2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Border="1" applyAlignment="1" applyProtection="1">
      <alignment horizontal="right"/>
      <protection locked="0"/>
    </xf>
    <xf numFmtId="165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5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5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5" fontId="0" fillId="6" borderId="35" xfId="0" applyNumberFormat="1" applyFont="1" applyFill="1" applyBorder="1" applyAlignment="1" applyProtection="1">
      <alignment horizontal="right"/>
    </xf>
    <xf numFmtId="165" fontId="0" fillId="6" borderId="36" xfId="0" applyNumberFormat="1" applyFont="1" applyFill="1" applyBorder="1" applyAlignment="1" applyProtection="1">
      <alignment horizontal="right"/>
    </xf>
    <xf numFmtId="165" fontId="0" fillId="0" borderId="36" xfId="0" applyNumberFormat="1" applyFont="1" applyBorder="1" applyAlignment="1" applyProtection="1">
      <alignment horizontal="right"/>
      <protection locked="0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8" xfId="0" applyNumberFormat="1" applyFont="1" applyBorder="1" applyAlignment="1" applyProtection="1">
      <alignment horizontal="right"/>
      <protection locked="0"/>
    </xf>
    <xf numFmtId="165" fontId="0" fillId="0" borderId="12" xfId="0" applyNumberFormat="1" applyFont="1" applyFill="1" applyBorder="1" applyAlignment="1" applyProtection="1">
      <alignment horizontal="right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5" fontId="3" fillId="4" borderId="1" xfId="0" applyNumberFormat="1" applyFont="1" applyFill="1" applyBorder="1" applyAlignment="1" applyProtection="1">
      <alignment horizontal="right"/>
    </xf>
    <xf numFmtId="165" fontId="3" fillId="4" borderId="10" xfId="0" applyNumberFormat="1" applyFont="1" applyFill="1" applyBorder="1" applyAlignment="1" applyProtection="1">
      <alignment horizontal="right"/>
    </xf>
    <xf numFmtId="165" fontId="3" fillId="4" borderId="11" xfId="0" applyNumberFormat="1" applyFont="1" applyFill="1" applyBorder="1" applyAlignment="1" applyProtection="1">
      <alignment horizontal="right"/>
    </xf>
    <xf numFmtId="165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165" fontId="9" fillId="9" borderId="14" xfId="0" applyNumberFormat="1" applyFont="1" applyFill="1" applyBorder="1" applyAlignment="1" applyProtection="1">
      <alignment horizontal="center"/>
    </xf>
    <xf numFmtId="165" fontId="9" fillId="9" borderId="15" xfId="0" applyNumberFormat="1" applyFont="1" applyFill="1" applyBorder="1" applyAlignment="1" applyProtection="1">
      <alignment horizontal="center"/>
    </xf>
    <xf numFmtId="165" fontId="9" fillId="9" borderId="40" xfId="0" applyNumberFormat="1" applyFont="1" applyFill="1" applyBorder="1" applyAlignment="1" applyProtection="1">
      <alignment horizontal="center"/>
    </xf>
    <xf numFmtId="165" fontId="9" fillId="9" borderId="42" xfId="0" applyNumberFormat="1" applyFont="1" applyFill="1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5" fontId="0" fillId="0" borderId="2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46" xfId="0" applyNumberFormat="1" applyFont="1" applyBorder="1" applyProtection="1">
      <protection locked="0"/>
    </xf>
    <xf numFmtId="165" fontId="0" fillId="0" borderId="47" xfId="0" applyNumberFormat="1" applyFont="1" applyFill="1" applyBorder="1" applyAlignment="1" applyProtection="1">
      <alignment horizontal="right"/>
    </xf>
    <xf numFmtId="165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8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8" xfId="0" applyNumberFormat="1" applyFont="1" applyFill="1" applyBorder="1" applyProtection="1">
      <protection locked="0"/>
    </xf>
    <xf numFmtId="165" fontId="0" fillId="0" borderId="48" xfId="0" applyNumberFormat="1" applyFont="1" applyBorder="1" applyProtection="1">
      <protection locked="0"/>
    </xf>
    <xf numFmtId="165" fontId="0" fillId="0" borderId="28" xfId="0" applyNumberFormat="1" applyFont="1" applyBorder="1" applyProtection="1">
      <protection locked="0"/>
    </xf>
    <xf numFmtId="0" fontId="0" fillId="0" borderId="48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35" xfId="0" applyFill="1" applyBorder="1" applyAlignment="1" applyProtection="1">
      <alignment horizontal="center"/>
    </xf>
    <xf numFmtId="0" fontId="0" fillId="0" borderId="50" xfId="0" applyBorder="1" applyProtection="1"/>
    <xf numFmtId="165" fontId="0" fillId="0" borderId="51" xfId="0" applyNumberFormat="1" applyFont="1" applyBorder="1" applyProtection="1">
      <protection locked="0"/>
    </xf>
    <xf numFmtId="165" fontId="0" fillId="0" borderId="52" xfId="0" applyNumberFormat="1" applyFont="1" applyBorder="1" applyProtection="1">
      <protection locked="0"/>
    </xf>
    <xf numFmtId="165" fontId="0" fillId="0" borderId="35" xfId="0" applyNumberFormat="1" applyFont="1" applyBorder="1" applyProtection="1">
      <protection locked="0"/>
    </xf>
    <xf numFmtId="0" fontId="3" fillId="9" borderId="14" xfId="0" applyFont="1" applyFill="1" applyBorder="1" applyProtection="1"/>
    <xf numFmtId="165" fontId="3" fillId="9" borderId="19" xfId="0" applyNumberFormat="1" applyFont="1" applyFill="1" applyBorder="1" applyProtection="1"/>
    <xf numFmtId="165" fontId="0" fillId="9" borderId="46" xfId="0" applyNumberFormat="1" applyFont="1" applyFill="1" applyBorder="1" applyProtection="1">
      <protection locked="0"/>
    </xf>
    <xf numFmtId="165" fontId="3" fillId="9" borderId="16" xfId="0" applyNumberFormat="1" applyFont="1" applyFill="1" applyBorder="1" applyProtection="1"/>
    <xf numFmtId="165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6" fontId="6" fillId="10" borderId="53" xfId="0" applyNumberFormat="1" applyFont="1" applyFill="1" applyBorder="1" applyAlignment="1" applyProtection="1"/>
    <xf numFmtId="166" fontId="13" fillId="11" borderId="53" xfId="0" applyNumberFormat="1" applyFont="1" applyFill="1" applyBorder="1" applyAlignment="1" applyProtection="1"/>
    <xf numFmtId="166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4" fillId="0" borderId="14" xfId="0" applyFont="1" applyFill="1" applyBorder="1" applyAlignment="1" applyProtection="1">
      <alignment horizontal="center"/>
    </xf>
    <xf numFmtId="0" fontId="14" fillId="0" borderId="14" xfId="0" applyFont="1" applyBorder="1" applyProtection="1"/>
    <xf numFmtId="165" fontId="15" fillId="5" borderId="19" xfId="0" applyNumberFormat="1" applyFont="1" applyFill="1" applyBorder="1" applyAlignment="1" applyProtection="1">
      <alignment horizontal="center"/>
    </xf>
    <xf numFmtId="165" fontId="15" fillId="5" borderId="4" xfId="0" applyNumberFormat="1" applyFont="1" applyFill="1" applyBorder="1" applyProtection="1"/>
    <xf numFmtId="0" fontId="14" fillId="5" borderId="4" xfId="0" applyFont="1" applyFill="1" applyBorder="1" applyProtection="1"/>
    <xf numFmtId="165" fontId="15" fillId="5" borderId="43" xfId="0" applyNumberFormat="1" applyFont="1" applyFill="1" applyBorder="1" applyProtection="1"/>
    <xf numFmtId="166" fontId="14" fillId="12" borderId="39" xfId="0" applyNumberFormat="1" applyFont="1" applyFill="1" applyBorder="1" applyProtection="1"/>
    <xf numFmtId="165" fontId="15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5" fontId="3" fillId="2" borderId="0" xfId="0" applyNumberFormat="1" applyFont="1" applyFill="1" applyBorder="1" applyAlignment="1" applyProtection="1">
      <alignment horizontal="center"/>
    </xf>
    <xf numFmtId="165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3" fillId="13" borderId="41" xfId="0" applyFont="1" applyFill="1" applyBorder="1" applyAlignment="1" applyProtection="1">
      <alignment horizontal="left" vertical="center"/>
    </xf>
    <xf numFmtId="165" fontId="3" fillId="5" borderId="19" xfId="0" applyNumberFormat="1" applyFont="1" applyFill="1" applyBorder="1" applyProtection="1">
      <protection locked="0"/>
    </xf>
    <xf numFmtId="165" fontId="3" fillId="5" borderId="4" xfId="0" applyNumberFormat="1" applyFont="1" applyFill="1" applyBorder="1" applyProtection="1"/>
    <xf numFmtId="165" fontId="3" fillId="5" borderId="5" xfId="0" applyNumberFormat="1" applyFont="1" applyFill="1" applyBorder="1" applyProtection="1"/>
    <xf numFmtId="165" fontId="15" fillId="2" borderId="0" xfId="0" applyNumberFormat="1" applyFont="1" applyFill="1" applyBorder="1" applyAlignment="1" applyProtection="1">
      <alignment horizontal="right"/>
    </xf>
    <xf numFmtId="0" fontId="3" fillId="13" borderId="54" xfId="0" applyFont="1" applyFill="1" applyBorder="1" applyAlignment="1" applyProtection="1">
      <alignment horizontal="left" vertical="center"/>
    </xf>
    <xf numFmtId="165" fontId="3" fillId="0" borderId="17" xfId="0" applyNumberFormat="1" applyFont="1" applyFill="1" applyBorder="1" applyProtection="1">
      <protection locked="0"/>
    </xf>
    <xf numFmtId="165" fontId="3" fillId="0" borderId="55" xfId="0" applyNumberFormat="1" applyFont="1" applyFill="1" applyBorder="1" applyProtection="1">
      <protection locked="0"/>
    </xf>
    <xf numFmtId="165" fontId="3" fillId="0" borderId="2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5" fontId="16" fillId="5" borderId="19" xfId="0" applyNumberFormat="1" applyFont="1" applyFill="1" applyBorder="1" applyAlignment="1" applyProtection="1">
      <alignment horizontal="center" wrapText="1"/>
      <protection locked="0"/>
    </xf>
    <xf numFmtId="165" fontId="16" fillId="5" borderId="5" xfId="0" applyNumberFormat="1" applyFont="1" applyFill="1" applyBorder="1" applyAlignment="1" applyProtection="1">
      <alignment horizont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0" fontId="3" fillId="13" borderId="21" xfId="0" applyFont="1" applyFill="1" applyBorder="1" applyAlignment="1" applyProtection="1">
      <alignment horizontal="left" vertical="center"/>
    </xf>
    <xf numFmtId="165" fontId="3" fillId="0" borderId="44" xfId="0" applyNumberFormat="1" applyFont="1" applyFill="1" applyBorder="1" applyProtection="1">
      <protection locked="0"/>
    </xf>
    <xf numFmtId="165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5" fontId="3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65" fontId="3" fillId="0" borderId="30" xfId="0" applyNumberFormat="1" applyFont="1" applyFill="1" applyBorder="1" applyAlignment="1" applyProtection="1">
      <alignment horizontal="right"/>
      <protection locked="0"/>
    </xf>
    <xf numFmtId="165" fontId="3" fillId="0" borderId="30" xfId="0" applyNumberFormat="1" applyFont="1" applyFill="1" applyBorder="1" applyProtection="1"/>
    <xf numFmtId="165" fontId="3" fillId="0" borderId="30" xfId="0" applyNumberFormat="1" applyFont="1" applyBorder="1" applyAlignment="1" applyProtection="1">
      <alignment horizontal="right"/>
      <protection locked="0"/>
    </xf>
    <xf numFmtId="165" fontId="3" fillId="0" borderId="30" xfId="0" applyNumberFormat="1" applyFont="1" applyBorder="1"/>
    <xf numFmtId="0" fontId="9" fillId="0" borderId="30" xfId="0" applyFont="1" applyFill="1" applyBorder="1" applyProtection="1"/>
    <xf numFmtId="165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165" fontId="3" fillId="0" borderId="56" xfId="0" applyNumberFormat="1" applyFont="1" applyFill="1" applyBorder="1" applyAlignment="1" applyProtection="1">
      <alignment horizontal="left"/>
      <protection locked="0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8" fillId="0" borderId="13" xfId="1" applyFont="1" applyBorder="1" applyProtection="1"/>
    <xf numFmtId="0" fontId="18" fillId="0" borderId="0" xfId="0" applyFont="1" applyFill="1" applyBorder="1"/>
    <xf numFmtId="0" fontId="18" fillId="0" borderId="0" xfId="1" applyFont="1" applyBorder="1" applyProtection="1"/>
    <xf numFmtId="0" fontId="18" fillId="0" borderId="26" xfId="1" applyFont="1" applyBorder="1" applyProtection="1"/>
    <xf numFmtId="0" fontId="18" fillId="0" borderId="58" xfId="0" applyFont="1" applyFill="1" applyBorder="1"/>
    <xf numFmtId="0" fontId="18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8" fillId="2" borderId="0" xfId="1" applyFont="1" applyFill="1" applyBorder="1" applyProtection="1"/>
    <xf numFmtId="0" fontId="18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g\Documents\TSMCH\Rozbory\Rozbory%20n&#225;klad&#367;%20a%20v&#253;nos&#367;%20-%20hlavn&#237;%20&#269;innost%20-%20rok%202021%20-%201-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g\Documents\TSMCH\Pl&#225;n%202022\NR%202022%20+%20SVR%202023-24%20-%20TSmCh%20po%207.%20&#250;prav&#283;%20pl&#225;nu%20rozpo&#269;tu%20-%20mos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g\Documents\TSMCH\Rozbory%20hospoda&#345;en&#237;\Rozbor%20hospoda&#345;en&#237;%202022\Vyhodnocen&#237;%20hospoda&#345;en&#237;%20podle%20rozpo&#269;tu%20za%201.%20pololet&#237;%202022%20-%20TSMC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g\Documents\TSMCH\Pl&#225;n%202022\NR%202022%20+%20SVR%202023-24%20-%20TSmCh%20n&#225;vrh%20&#250;pravy%20pl&#225;nu%20rozpo&#269;tu%20-%2031.5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hodnocení hospodaření PO"/>
      <sheetName val="Vyhod. hosp. PO -střediska"/>
      <sheetName val="HČ - SKUT 2021"/>
      <sheetName val="101"/>
      <sheetName val="102"/>
      <sheetName val="103"/>
      <sheetName val="104"/>
      <sheetName val="105"/>
      <sheetName val="108"/>
      <sheetName val="200"/>
      <sheetName val="201"/>
      <sheetName val="202"/>
      <sheetName val="204"/>
      <sheetName val="205"/>
      <sheetName val="206"/>
      <sheetName val="208+209"/>
      <sheetName val="210"/>
      <sheetName val="211"/>
      <sheetName val="Rozbory"/>
      <sheetName val="HČ - SKUT 2016"/>
      <sheetName val="HČ - SKUT 2015"/>
      <sheetName val="HČ - SKUT 2014"/>
      <sheetName val="HČ - SKUT 2013"/>
      <sheetName val="HČ - SKUT 2012"/>
      <sheetName val="HČ - SKUT 2011"/>
      <sheetName val="pomocné 203+211"/>
      <sheetName val="Měsíční náklady"/>
      <sheetName val="Výnosy bez střediska"/>
      <sheetName val="10104"/>
      <sheetName val="203"/>
      <sheetName val="1090204"/>
      <sheetName val="1100206"/>
      <sheetName val="310210"/>
    </sheetNames>
    <sheetDataSet>
      <sheetData sheetId="0">
        <row r="15">
          <cell r="P15">
            <v>0</v>
          </cell>
          <cell r="Q15">
            <v>0</v>
          </cell>
          <cell r="R15">
            <v>19547086.5</v>
          </cell>
          <cell r="T15">
            <v>17554316.600000001</v>
          </cell>
        </row>
        <row r="16">
          <cell r="P16">
            <v>130269700.00000001</v>
          </cell>
          <cell r="Q16">
            <v>0</v>
          </cell>
          <cell r="R16">
            <v>0</v>
          </cell>
          <cell r="T16">
            <v>0</v>
          </cell>
        </row>
        <row r="17">
          <cell r="P17">
            <v>0</v>
          </cell>
          <cell r="Q17">
            <v>0</v>
          </cell>
          <cell r="R17">
            <v>0</v>
          </cell>
          <cell r="T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T18">
            <v>0</v>
          </cell>
        </row>
        <row r="19">
          <cell r="P19">
            <v>0</v>
          </cell>
          <cell r="Q19">
            <v>0</v>
          </cell>
          <cell r="R19">
            <v>0</v>
          </cell>
          <cell r="T19">
            <v>0</v>
          </cell>
        </row>
        <row r="20">
          <cell r="P20">
            <v>0</v>
          </cell>
          <cell r="Q20">
            <v>0</v>
          </cell>
          <cell r="R20">
            <v>5977882.0199999996</v>
          </cell>
          <cell r="T20">
            <v>0</v>
          </cell>
        </row>
        <row r="21">
          <cell r="P21">
            <v>0</v>
          </cell>
          <cell r="Q21">
            <v>0</v>
          </cell>
          <cell r="R21">
            <v>3927798.8099999987</v>
          </cell>
          <cell r="T21">
            <v>8545.0300000000007</v>
          </cell>
        </row>
        <row r="22">
          <cell r="P22">
            <v>0</v>
          </cell>
          <cell r="Q22">
            <v>0</v>
          </cell>
          <cell r="R22">
            <v>273186.03000000009</v>
          </cell>
          <cell r="T22">
            <v>0</v>
          </cell>
        </row>
        <row r="23">
          <cell r="P23">
            <v>0</v>
          </cell>
          <cell r="Q23">
            <v>0</v>
          </cell>
          <cell r="R23">
            <v>1303199.1600000001</v>
          </cell>
          <cell r="T23">
            <v>0</v>
          </cell>
        </row>
        <row r="28">
          <cell r="P28">
            <v>4640945.5674211979</v>
          </cell>
          <cell r="Q28">
            <v>0</v>
          </cell>
          <cell r="R28">
            <v>706110.52257880091</v>
          </cell>
          <cell r="T28">
            <v>52386.33</v>
          </cell>
        </row>
        <row r="29">
          <cell r="P29">
            <v>11125787.557241421</v>
          </cell>
          <cell r="Q29">
            <v>0</v>
          </cell>
          <cell r="R29">
            <v>1692766.1727585762</v>
          </cell>
          <cell r="T29">
            <v>2539735.5</v>
          </cell>
        </row>
        <row r="30">
          <cell r="P30">
            <v>8717637.8898303099</v>
          </cell>
          <cell r="Q30">
            <v>0</v>
          </cell>
          <cell r="R30">
            <v>1326371.0501696928</v>
          </cell>
          <cell r="T30">
            <v>68551.95</v>
          </cell>
        </row>
        <row r="31">
          <cell r="P31">
            <v>28821698.388624992</v>
          </cell>
          <cell r="Q31">
            <v>0</v>
          </cell>
          <cell r="R31">
            <v>4385163.3713749945</v>
          </cell>
          <cell r="T31">
            <v>4094145.4</v>
          </cell>
        </row>
        <row r="32">
          <cell r="P32">
            <v>48699934.259771712</v>
          </cell>
          <cell r="Q32">
            <v>0</v>
          </cell>
          <cell r="R32">
            <v>7409596.9302282799</v>
          </cell>
          <cell r="T32">
            <v>3235672.81</v>
          </cell>
        </row>
        <row r="33">
          <cell r="P33">
            <v>47877716.965404935</v>
          </cell>
          <cell r="Q33">
            <v>0</v>
          </cell>
          <cell r="R33">
            <v>7284498.2245950541</v>
          </cell>
          <cell r="T33">
            <v>3235672.81</v>
          </cell>
        </row>
        <row r="34">
          <cell r="P34">
            <v>822217.29436677368</v>
          </cell>
          <cell r="Q34">
            <v>0</v>
          </cell>
          <cell r="R34">
            <v>125098.70563322619</v>
          </cell>
          <cell r="T34">
            <v>0</v>
          </cell>
        </row>
        <row r="35">
          <cell r="P35">
            <v>17197122.87459603</v>
          </cell>
          <cell r="Q35">
            <v>0</v>
          </cell>
          <cell r="R35">
            <v>2616507.6154039674</v>
          </cell>
          <cell r="T35">
            <v>1191993.53</v>
          </cell>
        </row>
        <row r="36">
          <cell r="P36">
            <v>66203.301058063022</v>
          </cell>
          <cell r="Q36">
            <v>0</v>
          </cell>
          <cell r="R36">
            <v>10072.698941936967</v>
          </cell>
          <cell r="T36">
            <v>253981</v>
          </cell>
        </row>
        <row r="37">
          <cell r="P37">
            <v>13157992.706107128</v>
          </cell>
          <cell r="Q37">
            <v>0</v>
          </cell>
          <cell r="R37">
            <v>2001962.0938928658</v>
          </cell>
          <cell r="T37">
            <v>878761.19999999984</v>
          </cell>
        </row>
        <row r="38">
          <cell r="P38">
            <v>8520598.1929330602</v>
          </cell>
          <cell r="Q38">
            <v>0</v>
          </cell>
          <cell r="R38">
            <v>1296391.8570669829</v>
          </cell>
          <cell r="T38">
            <v>2548512.4600000004</v>
          </cell>
        </row>
        <row r="51">
          <cell r="D51">
            <v>198936.75</v>
          </cell>
          <cell r="E51">
            <v>0</v>
          </cell>
          <cell r="F51">
            <v>0</v>
          </cell>
        </row>
        <row r="52">
          <cell r="D52">
            <v>6164029.6900000004</v>
          </cell>
          <cell r="E52">
            <v>8477234.1999999993</v>
          </cell>
          <cell r="F52">
            <v>3407826.02</v>
          </cell>
        </row>
        <row r="53">
          <cell r="D53">
            <v>0</v>
          </cell>
          <cell r="E53">
            <v>0</v>
          </cell>
          <cell r="F53">
            <v>0</v>
          </cell>
        </row>
        <row r="54">
          <cell r="D54">
            <v>214061.24</v>
          </cell>
          <cell r="E54">
            <v>538477.88</v>
          </cell>
          <cell r="F54">
            <v>642290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15">
          <cell r="V15">
            <v>0</v>
          </cell>
          <cell r="W15">
            <v>0</v>
          </cell>
          <cell r="X15">
            <v>16690000</v>
          </cell>
          <cell r="Z15">
            <v>17100000</v>
          </cell>
        </row>
        <row r="16">
          <cell r="V16">
            <v>154666600</v>
          </cell>
          <cell r="W16">
            <v>0</v>
          </cell>
          <cell r="X16">
            <v>0</v>
          </cell>
          <cell r="Z16">
            <v>0</v>
          </cell>
        </row>
        <row r="17"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V20">
            <v>0</v>
          </cell>
          <cell r="W20">
            <v>0</v>
          </cell>
          <cell r="X20">
            <v>3770000</v>
          </cell>
          <cell r="Z20">
            <v>0</v>
          </cell>
        </row>
        <row r="21">
          <cell r="V21">
            <v>0</v>
          </cell>
          <cell r="W21">
            <v>0</v>
          </cell>
          <cell r="X21">
            <v>3200000</v>
          </cell>
          <cell r="Z21">
            <v>0</v>
          </cell>
        </row>
        <row r="22">
          <cell r="V22">
            <v>0</v>
          </cell>
          <cell r="W22">
            <v>0</v>
          </cell>
          <cell r="X22">
            <v>200000</v>
          </cell>
          <cell r="Z22">
            <v>0</v>
          </cell>
        </row>
        <row r="23">
          <cell r="V23">
            <v>0</v>
          </cell>
          <cell r="W23">
            <v>0</v>
          </cell>
          <cell r="X23">
            <v>250000</v>
          </cell>
          <cell r="Z23">
            <v>0</v>
          </cell>
        </row>
        <row r="28">
          <cell r="V28">
            <v>5800000</v>
          </cell>
          <cell r="W28">
            <v>0</v>
          </cell>
          <cell r="X28">
            <v>1020000</v>
          </cell>
        </row>
        <row r="29">
          <cell r="V29">
            <v>9712966</v>
          </cell>
          <cell r="W29">
            <v>0</v>
          </cell>
          <cell r="X29">
            <v>1430000</v>
          </cell>
        </row>
        <row r="30">
          <cell r="V30">
            <v>19011472</v>
          </cell>
          <cell r="W30">
            <v>0</v>
          </cell>
          <cell r="X30">
            <v>1700000</v>
          </cell>
        </row>
        <row r="31">
          <cell r="V31">
            <v>27834789</v>
          </cell>
          <cell r="W31">
            <v>0</v>
          </cell>
          <cell r="X31">
            <v>5000000</v>
          </cell>
        </row>
        <row r="32">
          <cell r="V32">
            <v>53826525</v>
          </cell>
          <cell r="W32">
            <v>0</v>
          </cell>
          <cell r="X32">
            <v>8100000</v>
          </cell>
        </row>
        <row r="33">
          <cell r="V33">
            <v>52926525</v>
          </cell>
          <cell r="W33">
            <v>0</v>
          </cell>
          <cell r="X33">
            <v>7900000</v>
          </cell>
        </row>
        <row r="34">
          <cell r="V34">
            <v>900000</v>
          </cell>
          <cell r="W34">
            <v>0</v>
          </cell>
          <cell r="X34">
            <v>200000</v>
          </cell>
        </row>
        <row r="35">
          <cell r="V35">
            <v>17951441</v>
          </cell>
          <cell r="W35">
            <v>0</v>
          </cell>
          <cell r="X35">
            <v>2670000</v>
          </cell>
        </row>
        <row r="36">
          <cell r="V36">
            <v>60000</v>
          </cell>
          <cell r="W36">
            <v>0</v>
          </cell>
          <cell r="X36">
            <v>10000</v>
          </cell>
        </row>
        <row r="37">
          <cell r="V37">
            <v>17366407</v>
          </cell>
          <cell r="W37">
            <v>0</v>
          </cell>
          <cell r="X37">
            <v>2250000</v>
          </cell>
        </row>
        <row r="38">
          <cell r="V38">
            <v>6200000</v>
          </cell>
          <cell r="W38">
            <v>0</v>
          </cell>
          <cell r="X38">
            <v>1100000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hodnocení hosp. 1.pol. 2022"/>
    </sheetNames>
    <sheetDataSet>
      <sheetData sheetId="0">
        <row r="15">
          <cell r="P15">
            <v>0</v>
          </cell>
          <cell r="Q15">
            <v>0</v>
          </cell>
          <cell r="R15">
            <v>12154398.51</v>
          </cell>
          <cell r="T15">
            <v>8941820.2599999998</v>
          </cell>
        </row>
        <row r="16">
          <cell r="P16">
            <v>71276300</v>
          </cell>
          <cell r="Q16">
            <v>0</v>
          </cell>
          <cell r="R16">
            <v>0</v>
          </cell>
          <cell r="T16">
            <v>0</v>
          </cell>
        </row>
        <row r="17">
          <cell r="P17">
            <v>0</v>
          </cell>
          <cell r="Q17">
            <v>0</v>
          </cell>
          <cell r="R17">
            <v>0</v>
          </cell>
          <cell r="T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T18">
            <v>0</v>
          </cell>
        </row>
        <row r="19">
          <cell r="P19">
            <v>0</v>
          </cell>
          <cell r="Q19">
            <v>0</v>
          </cell>
          <cell r="R19">
            <v>0</v>
          </cell>
          <cell r="T19">
            <v>0</v>
          </cell>
        </row>
        <row r="20">
          <cell r="P20">
            <v>0</v>
          </cell>
          <cell r="Q20">
            <v>0</v>
          </cell>
          <cell r="R20">
            <v>1868833.2100000002</v>
          </cell>
          <cell r="T20">
            <v>0</v>
          </cell>
        </row>
        <row r="21">
          <cell r="P21">
            <v>0</v>
          </cell>
          <cell r="Q21">
            <v>0</v>
          </cell>
          <cell r="R21">
            <v>1528782.81</v>
          </cell>
          <cell r="T21">
            <v>5356.06</v>
          </cell>
        </row>
        <row r="22">
          <cell r="P22">
            <v>0</v>
          </cell>
          <cell r="Q22">
            <v>0</v>
          </cell>
          <cell r="R22">
            <v>0</v>
          </cell>
          <cell r="T22">
            <v>0</v>
          </cell>
        </row>
        <row r="23">
          <cell r="P23">
            <v>0</v>
          </cell>
          <cell r="Q23">
            <v>0</v>
          </cell>
          <cell r="R23">
            <v>0</v>
          </cell>
          <cell r="T23">
            <v>0</v>
          </cell>
        </row>
        <row r="28">
          <cell r="P28">
            <v>4654797.1664887117</v>
          </cell>
          <cell r="Q28">
            <v>0</v>
          </cell>
          <cell r="R28">
            <v>793759.77351128811</v>
          </cell>
          <cell r="T28">
            <v>32520.46</v>
          </cell>
        </row>
        <row r="29">
          <cell r="P29">
            <v>5816182.7230278449</v>
          </cell>
          <cell r="Q29">
            <v>0</v>
          </cell>
          <cell r="R29">
            <v>991805.16697215475</v>
          </cell>
          <cell r="T29">
            <v>1344653.21</v>
          </cell>
        </row>
        <row r="30">
          <cell r="P30">
            <v>7642808.5695598237</v>
          </cell>
          <cell r="Q30">
            <v>0</v>
          </cell>
          <cell r="R30">
            <v>1303290.7304401766</v>
          </cell>
          <cell r="T30">
            <v>78597.569999999992</v>
          </cell>
        </row>
        <row r="31">
          <cell r="P31">
            <v>14452933.23836031</v>
          </cell>
          <cell r="Q31">
            <v>0</v>
          </cell>
          <cell r="R31">
            <v>2464587.95163969</v>
          </cell>
          <cell r="T31">
            <v>1971360.67</v>
          </cell>
        </row>
        <row r="32">
          <cell r="P32">
            <v>23089743.564456102</v>
          </cell>
          <cell r="Q32">
            <v>0</v>
          </cell>
          <cell r="R32">
            <v>3937380.9355438957</v>
          </cell>
          <cell r="T32">
            <v>1512920.5</v>
          </cell>
        </row>
        <row r="33">
          <cell r="P33">
            <v>22682535.724022787</v>
          </cell>
          <cell r="Q33">
            <v>0</v>
          </cell>
          <cell r="R33">
            <v>3867941.7759772097</v>
          </cell>
          <cell r="T33">
            <v>1512920.5</v>
          </cell>
        </row>
        <row r="34">
          <cell r="P34">
            <v>407207.84043331386</v>
          </cell>
          <cell r="Q34">
            <v>0</v>
          </cell>
          <cell r="R34">
            <v>69439.159566686096</v>
          </cell>
          <cell r="T34">
            <v>0</v>
          </cell>
        </row>
        <row r="35">
          <cell r="P35">
            <v>8113823.3797959844</v>
          </cell>
          <cell r="Q35">
            <v>0</v>
          </cell>
          <cell r="R35">
            <v>1383610.5802040158</v>
          </cell>
          <cell r="T35">
            <v>567117.49</v>
          </cell>
        </row>
        <row r="36">
          <cell r="P36">
            <v>32690.926363730381</v>
          </cell>
          <cell r="Q36">
            <v>0</v>
          </cell>
          <cell r="R36">
            <v>5574.62363626962</v>
          </cell>
          <cell r="T36">
            <v>3000</v>
          </cell>
        </row>
        <row r="37">
          <cell r="P37">
            <v>6258555.8237701608</v>
          </cell>
          <cell r="Q37">
            <v>0</v>
          </cell>
          <cell r="R37">
            <v>1067240.8862298389</v>
          </cell>
          <cell r="T37">
            <v>454628.29</v>
          </cell>
        </row>
        <row r="38">
          <cell r="P38">
            <v>7621747.7312198197</v>
          </cell>
          <cell r="Q38">
            <v>0</v>
          </cell>
          <cell r="R38">
            <v>1299699.3287801705</v>
          </cell>
          <cell r="T38">
            <v>1077287.49</v>
          </cell>
        </row>
        <row r="51">
          <cell r="D51">
            <v>199</v>
          </cell>
          <cell r="E51">
            <v>0</v>
          </cell>
          <cell r="F51">
            <v>0</v>
          </cell>
          <cell r="G51">
            <v>199</v>
          </cell>
        </row>
        <row r="52">
          <cell r="D52">
            <v>7727.6</v>
          </cell>
          <cell r="E52">
            <v>7780.4</v>
          </cell>
          <cell r="F52">
            <v>4214.2</v>
          </cell>
          <cell r="G52">
            <v>11293.8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122.4</v>
          </cell>
          <cell r="E54">
            <v>561.6</v>
          </cell>
          <cell r="F54">
            <v>600.70000000000005</v>
          </cell>
          <cell r="G54">
            <v>83.299999999999955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15">
          <cell r="V15">
            <v>0</v>
          </cell>
        </row>
        <row r="28">
          <cell r="Z28">
            <v>30000</v>
          </cell>
        </row>
        <row r="29">
          <cell r="Z29">
            <v>2300000</v>
          </cell>
        </row>
        <row r="30">
          <cell r="Z30">
            <v>70000</v>
          </cell>
        </row>
        <row r="31">
          <cell r="Z31">
            <v>4000000</v>
          </cell>
        </row>
        <row r="32">
          <cell r="Z32">
            <v>3300000</v>
          </cell>
        </row>
        <row r="33">
          <cell r="Z33">
            <v>3300000</v>
          </cell>
        </row>
        <row r="34">
          <cell r="Z34">
            <v>0</v>
          </cell>
        </row>
        <row r="35">
          <cell r="Z35">
            <v>1150000</v>
          </cell>
        </row>
        <row r="36">
          <cell r="Z36">
            <v>250000</v>
          </cell>
        </row>
        <row r="37">
          <cell r="Z37">
            <v>1000000</v>
          </cell>
        </row>
        <row r="38">
          <cell r="Z38">
            <v>2283000</v>
          </cell>
        </row>
        <row r="57">
          <cell r="V57">
            <v>179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0000"/>
    <pageSetUpPr fitToPage="1"/>
  </sheetPr>
  <dimension ref="A1:AD128"/>
  <sheetViews>
    <sheetView showGridLines="0" tabSelected="1" zoomScale="80" zoomScaleNormal="80" zoomScaleSheetLayoutView="80" workbookViewId="0">
      <selection activeCell="C71" sqref="C7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8.28515625" customWidth="1"/>
    <col min="5" max="5" width="17.85546875" customWidth="1"/>
    <col min="6" max="6" width="16.85546875" customWidth="1"/>
    <col min="7" max="7" width="21.28515625" customWidth="1"/>
    <col min="8" max="8" width="15.7109375" customWidth="1"/>
    <col min="9" max="9" width="17.28515625" customWidth="1"/>
    <col min="10" max="10" width="18.28515625" customWidth="1"/>
    <col min="11" max="11" width="17.85546875" customWidth="1"/>
    <col min="12" max="12" width="13.7109375" customWidth="1"/>
    <col min="13" max="13" width="23.42578125" style="212" customWidth="1"/>
    <col min="14" max="14" width="15.28515625" customWidth="1"/>
    <col min="15" max="15" width="14.7109375" customWidth="1"/>
    <col min="16" max="18" width="16.42578125" customWidth="1"/>
    <col min="19" max="19" width="21.140625" customWidth="1"/>
    <col min="20" max="20" width="15.140625" customWidth="1"/>
    <col min="21" max="21" width="16.7109375" customWidth="1"/>
    <col min="22" max="22" width="18.28515625" customWidth="1"/>
    <col min="23" max="23" width="14.140625" bestFit="1" customWidth="1"/>
    <col min="24" max="24" width="13.140625" bestFit="1" customWidth="1"/>
    <col min="25" max="25" width="21.85546875" customWidth="1"/>
    <col min="26" max="26" width="14.85546875" bestFit="1" customWidth="1"/>
    <col min="27" max="27" width="16.28515625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7">
        <v>79065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8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9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10" t="s">
        <v>6</v>
      </c>
      <c r="C10" s="11" t="s">
        <v>7</v>
      </c>
      <c r="D10" s="12" t="s">
        <v>8</v>
      </c>
      <c r="E10" s="13"/>
      <c r="F10" s="13"/>
      <c r="G10" s="13"/>
      <c r="H10" s="13"/>
      <c r="I10" s="14"/>
      <c r="J10" s="12" t="s">
        <v>9</v>
      </c>
      <c r="K10" s="13"/>
      <c r="L10" s="13"/>
      <c r="M10" s="13"/>
      <c r="N10" s="13"/>
      <c r="O10" s="14"/>
      <c r="P10" s="12" t="s">
        <v>10</v>
      </c>
      <c r="Q10" s="13"/>
      <c r="R10" s="13"/>
      <c r="S10" s="13"/>
      <c r="T10" s="13"/>
      <c r="U10" s="14"/>
      <c r="V10" s="12" t="s">
        <v>11</v>
      </c>
      <c r="W10" s="13"/>
      <c r="X10" s="13"/>
      <c r="Y10" s="13"/>
      <c r="Z10" s="13"/>
      <c r="AA10" s="14"/>
      <c r="AB10" s="15" t="s">
        <v>12</v>
      </c>
      <c r="AC10" s="3"/>
      <c r="AD10" s="3"/>
    </row>
    <row r="11" spans="1:30" ht="30.75" customHeight="1" thickBot="1" x14ac:dyDescent="0.3">
      <c r="A11" s="1"/>
      <c r="B11" s="16"/>
      <c r="C11" s="17"/>
      <c r="D11" s="18" t="s">
        <v>13</v>
      </c>
      <c r="E11" s="19"/>
      <c r="F11" s="19"/>
      <c r="G11" s="20"/>
      <c r="H11" s="21" t="s">
        <v>14</v>
      </c>
      <c r="I11" s="21" t="s">
        <v>15</v>
      </c>
      <c r="J11" s="18" t="s">
        <v>13</v>
      </c>
      <c r="K11" s="19"/>
      <c r="L11" s="19"/>
      <c r="M11" s="20"/>
      <c r="N11" s="21" t="s">
        <v>14</v>
      </c>
      <c r="O11" s="21" t="s">
        <v>15</v>
      </c>
      <c r="P11" s="18" t="s">
        <v>13</v>
      </c>
      <c r="Q11" s="19"/>
      <c r="R11" s="19"/>
      <c r="S11" s="20"/>
      <c r="T11" s="21" t="s">
        <v>14</v>
      </c>
      <c r="U11" s="21" t="s">
        <v>15</v>
      </c>
      <c r="V11" s="18" t="s">
        <v>13</v>
      </c>
      <c r="W11" s="19"/>
      <c r="X11" s="19"/>
      <c r="Y11" s="20"/>
      <c r="Z11" s="21" t="s">
        <v>14</v>
      </c>
      <c r="AA11" s="21" t="s">
        <v>15</v>
      </c>
      <c r="AB11" s="22"/>
      <c r="AC11" s="3"/>
      <c r="AD11" s="3"/>
    </row>
    <row r="12" spans="1:30" ht="15.75" customHeight="1" thickBot="1" x14ac:dyDescent="0.3">
      <c r="A12" s="1"/>
      <c r="B12" s="16"/>
      <c r="C12" s="23"/>
      <c r="D12" s="24" t="s">
        <v>16</v>
      </c>
      <c r="E12" s="25"/>
      <c r="F12" s="25"/>
      <c r="G12" s="25"/>
      <c r="H12" s="25"/>
      <c r="I12" s="26"/>
      <c r="J12" s="24" t="s">
        <v>16</v>
      </c>
      <c r="K12" s="25"/>
      <c r="L12" s="25"/>
      <c r="M12" s="25"/>
      <c r="N12" s="25"/>
      <c r="O12" s="26"/>
      <c r="P12" s="24" t="s">
        <v>16</v>
      </c>
      <c r="Q12" s="25"/>
      <c r="R12" s="25"/>
      <c r="S12" s="25"/>
      <c r="T12" s="25"/>
      <c r="U12" s="26"/>
      <c r="V12" s="24" t="s">
        <v>16</v>
      </c>
      <c r="W12" s="25"/>
      <c r="X12" s="25"/>
      <c r="Y12" s="25"/>
      <c r="Z12" s="25"/>
      <c r="AA12" s="26"/>
      <c r="AB12" s="22"/>
      <c r="AC12" s="3"/>
      <c r="AD12" s="3"/>
    </row>
    <row r="13" spans="1:30" ht="15.75" customHeight="1" thickBot="1" x14ac:dyDescent="0.3">
      <c r="A13" s="1"/>
      <c r="B13" s="27"/>
      <c r="C13" s="28"/>
      <c r="D13" s="29" t="s">
        <v>17</v>
      </c>
      <c r="E13" s="30"/>
      <c r="F13" s="30"/>
      <c r="G13" s="31" t="s">
        <v>18</v>
      </c>
      <c r="H13" s="32" t="s">
        <v>19</v>
      </c>
      <c r="I13" s="33" t="s">
        <v>16</v>
      </c>
      <c r="J13" s="29" t="s">
        <v>17</v>
      </c>
      <c r="K13" s="30"/>
      <c r="L13" s="30"/>
      <c r="M13" s="31" t="s">
        <v>18</v>
      </c>
      <c r="N13" s="32" t="s">
        <v>19</v>
      </c>
      <c r="O13" s="33" t="s">
        <v>16</v>
      </c>
      <c r="P13" s="29" t="s">
        <v>17</v>
      </c>
      <c r="Q13" s="30"/>
      <c r="R13" s="30"/>
      <c r="S13" s="31" t="s">
        <v>18</v>
      </c>
      <c r="T13" s="32" t="s">
        <v>19</v>
      </c>
      <c r="U13" s="33" t="s">
        <v>16</v>
      </c>
      <c r="V13" s="29" t="s">
        <v>17</v>
      </c>
      <c r="W13" s="30"/>
      <c r="X13" s="30"/>
      <c r="Y13" s="31" t="s">
        <v>18</v>
      </c>
      <c r="Z13" s="32" t="s">
        <v>19</v>
      </c>
      <c r="AA13" s="33" t="s">
        <v>16</v>
      </c>
      <c r="AB13" s="22"/>
      <c r="AC13" s="3"/>
      <c r="AD13" s="3"/>
    </row>
    <row r="14" spans="1:30" ht="15.75" thickBot="1" x14ac:dyDescent="0.3">
      <c r="A14" s="1"/>
      <c r="B14" s="34"/>
      <c r="C14" s="35"/>
      <c r="D14" s="36" t="s">
        <v>20</v>
      </c>
      <c r="E14" s="37" t="s">
        <v>21</v>
      </c>
      <c r="F14" s="37" t="s">
        <v>22</v>
      </c>
      <c r="G14" s="38"/>
      <c r="H14" s="39"/>
      <c r="I14" s="40"/>
      <c r="J14" s="36" t="s">
        <v>20</v>
      </c>
      <c r="K14" s="37" t="s">
        <v>21</v>
      </c>
      <c r="L14" s="37" t="s">
        <v>22</v>
      </c>
      <c r="M14" s="38"/>
      <c r="N14" s="39"/>
      <c r="O14" s="40"/>
      <c r="P14" s="36" t="s">
        <v>20</v>
      </c>
      <c r="Q14" s="37" t="s">
        <v>21</v>
      </c>
      <c r="R14" s="37" t="s">
        <v>22</v>
      </c>
      <c r="S14" s="38"/>
      <c r="T14" s="39"/>
      <c r="U14" s="40"/>
      <c r="V14" s="36" t="s">
        <v>20</v>
      </c>
      <c r="W14" s="37" t="s">
        <v>21</v>
      </c>
      <c r="X14" s="37" t="s">
        <v>22</v>
      </c>
      <c r="Y14" s="38"/>
      <c r="Z14" s="39"/>
      <c r="AA14" s="40"/>
      <c r="AB14" s="41"/>
      <c r="AC14" s="3"/>
      <c r="AD14" s="3"/>
    </row>
    <row r="15" spans="1:30" x14ac:dyDescent="0.25">
      <c r="A15" s="1"/>
      <c r="B15" s="42" t="s">
        <v>23</v>
      </c>
      <c r="C15" s="43" t="s">
        <v>24</v>
      </c>
      <c r="D15" s="44">
        <f>+'[1]Vyhodnocení hospodaření PO'!P15</f>
        <v>0</v>
      </c>
      <c r="E15" s="45">
        <f>+'[1]Vyhodnocení hospodaření PO'!Q15</f>
        <v>0</v>
      </c>
      <c r="F15" s="46">
        <f>+'[1]Vyhodnocení hospodaření PO'!R15</f>
        <v>19547086.5</v>
      </c>
      <c r="G15" s="47">
        <f>SUM(D15:F15)</f>
        <v>19547086.5</v>
      </c>
      <c r="H15" s="48">
        <f>+'[1]Vyhodnocení hospodaření PO'!T15</f>
        <v>17554316.600000001</v>
      </c>
      <c r="I15" s="49">
        <f>G15+H15</f>
        <v>37101403.100000001</v>
      </c>
      <c r="J15" s="44">
        <f>+'[2]NR 2022'!V15</f>
        <v>0</v>
      </c>
      <c r="K15" s="45">
        <f>+'[2]NR 2022'!W15</f>
        <v>0</v>
      </c>
      <c r="L15" s="46">
        <f>+'[2]NR 2022'!X15</f>
        <v>16690000</v>
      </c>
      <c r="M15" s="47">
        <f t="shared" ref="M15:M23" si="0">SUM(J15:L15)</f>
        <v>16690000</v>
      </c>
      <c r="N15" s="48">
        <f>+'[2]NR 2022'!Z15</f>
        <v>17100000</v>
      </c>
      <c r="O15" s="49">
        <f>M15+N15</f>
        <v>33790000</v>
      </c>
      <c r="P15" s="44">
        <f>+'[3]Vyhodnocení hosp. 1.pol. 2022'!P15</f>
        <v>0</v>
      </c>
      <c r="Q15" s="45">
        <f>+'[3]Vyhodnocení hosp. 1.pol. 2022'!Q15</f>
        <v>0</v>
      </c>
      <c r="R15" s="46">
        <f>+'[3]Vyhodnocení hosp. 1.pol. 2022'!R15</f>
        <v>12154398.51</v>
      </c>
      <c r="S15" s="47">
        <f>SUM(P15:R15)</f>
        <v>12154398.51</v>
      </c>
      <c r="T15" s="48">
        <f>+'[3]Vyhodnocení hosp. 1.pol. 2022'!T15</f>
        <v>8941820.2599999998</v>
      </c>
      <c r="U15" s="49">
        <f>S15+T15</f>
        <v>21096218.77</v>
      </c>
      <c r="V15" s="44">
        <f>+J15</f>
        <v>0</v>
      </c>
      <c r="W15" s="45">
        <f t="shared" ref="W15:X23" si="1">+K15</f>
        <v>0</v>
      </c>
      <c r="X15" s="46">
        <f t="shared" si="1"/>
        <v>16690000</v>
      </c>
      <c r="Y15" s="47">
        <f>SUM(V15:X15)</f>
        <v>16690000</v>
      </c>
      <c r="Z15" s="48">
        <f>+N15</f>
        <v>17100000</v>
      </c>
      <c r="AA15" s="49">
        <f>Y15+Z15</f>
        <v>33790000</v>
      </c>
      <c r="AB15" s="50">
        <f>(AA15/O15)</f>
        <v>1</v>
      </c>
      <c r="AC15" s="3"/>
      <c r="AD15" s="3"/>
    </row>
    <row r="16" spans="1:30" x14ac:dyDescent="0.25">
      <c r="A16" s="1"/>
      <c r="B16" s="51" t="s">
        <v>25</v>
      </c>
      <c r="C16" s="52" t="s">
        <v>26</v>
      </c>
      <c r="D16" s="53">
        <f>+'[1]Vyhodnocení hospodaření PO'!P16</f>
        <v>130269700.00000001</v>
      </c>
      <c r="E16" s="54">
        <f>+'[1]Vyhodnocení hospodaření PO'!Q16</f>
        <v>0</v>
      </c>
      <c r="F16" s="54">
        <f>+'[1]Vyhodnocení hospodaření PO'!R16</f>
        <v>0</v>
      </c>
      <c r="G16" s="55">
        <f t="shared" ref="G16:G23" si="2">SUM(D16:F16)</f>
        <v>130269700.00000001</v>
      </c>
      <c r="H16" s="56">
        <f>+'[1]Vyhodnocení hospodaření PO'!T16</f>
        <v>0</v>
      </c>
      <c r="I16" s="49">
        <f t="shared" ref="I16:I23" si="3">G16+H16</f>
        <v>130269700.00000001</v>
      </c>
      <c r="J16" s="53">
        <f>+'[2]NR 2022'!V16</f>
        <v>154666600</v>
      </c>
      <c r="K16" s="54">
        <f>+'[2]NR 2022'!W16</f>
        <v>0</v>
      </c>
      <c r="L16" s="54">
        <f>+'[2]NR 2022'!X16</f>
        <v>0</v>
      </c>
      <c r="M16" s="55">
        <f t="shared" si="0"/>
        <v>154666600</v>
      </c>
      <c r="N16" s="56">
        <f>+'[2]NR 2022'!Z16</f>
        <v>0</v>
      </c>
      <c r="O16" s="49">
        <f t="shared" ref="O16:O20" si="4">M16+N16</f>
        <v>154666600</v>
      </c>
      <c r="P16" s="53">
        <f>+'[3]Vyhodnocení hosp. 1.pol. 2022'!P16</f>
        <v>71276300</v>
      </c>
      <c r="Q16" s="54">
        <f>+'[3]Vyhodnocení hosp. 1.pol. 2022'!Q16</f>
        <v>0</v>
      </c>
      <c r="R16" s="54">
        <f>+'[3]Vyhodnocení hosp. 1.pol. 2022'!R16</f>
        <v>0</v>
      </c>
      <c r="S16" s="55">
        <f t="shared" ref="S16:S23" si="5">SUM(P16:R16)</f>
        <v>71276300</v>
      </c>
      <c r="T16" s="56">
        <f>+'[3]Vyhodnocení hosp. 1.pol. 2022'!T16</f>
        <v>0</v>
      </c>
      <c r="U16" s="49">
        <f t="shared" ref="U16:U20" si="6">S16+T16</f>
        <v>71276300</v>
      </c>
      <c r="V16" s="53">
        <f>+J16+2800000+3620000+6200000+1730000</f>
        <v>169016600</v>
      </c>
      <c r="W16" s="54">
        <f t="shared" si="1"/>
        <v>0</v>
      </c>
      <c r="X16" s="54">
        <f t="shared" si="1"/>
        <v>0</v>
      </c>
      <c r="Y16" s="55">
        <f t="shared" ref="Y16:Y23" si="7">SUM(V16:X16)</f>
        <v>169016600</v>
      </c>
      <c r="Z16" s="56">
        <f t="shared" ref="Z16:Z23" si="8">+N16</f>
        <v>0</v>
      </c>
      <c r="AA16" s="49">
        <f t="shared" ref="AA16:AA20" si="9">Y16+Z16</f>
        <v>169016600</v>
      </c>
      <c r="AB16" s="50">
        <f t="shared" ref="AB16:AB24" si="10">(AA16/O16)</f>
        <v>1.0927802124052639</v>
      </c>
      <c r="AC16" s="3"/>
      <c r="AD16" s="3"/>
    </row>
    <row r="17" spans="1:30" x14ac:dyDescent="0.25">
      <c r="A17" s="1"/>
      <c r="B17" s="51" t="s">
        <v>27</v>
      </c>
      <c r="C17" s="57" t="s">
        <v>28</v>
      </c>
      <c r="D17" s="58">
        <f>+'[1]Vyhodnocení hospodaření PO'!P17</f>
        <v>0</v>
      </c>
      <c r="E17" s="59">
        <f>+'[1]Vyhodnocení hospodaření PO'!Q17</f>
        <v>0</v>
      </c>
      <c r="F17" s="59">
        <f>+'[1]Vyhodnocení hospodaření PO'!R17</f>
        <v>0</v>
      </c>
      <c r="G17" s="55">
        <f t="shared" si="2"/>
        <v>0</v>
      </c>
      <c r="H17" s="60">
        <f>+'[1]Vyhodnocení hospodaření PO'!T17</f>
        <v>0</v>
      </c>
      <c r="I17" s="49">
        <f t="shared" si="3"/>
        <v>0</v>
      </c>
      <c r="J17" s="58">
        <f>+'[2]NR 2022'!V17</f>
        <v>0</v>
      </c>
      <c r="K17" s="59">
        <f>+'[2]NR 2022'!W17</f>
        <v>0</v>
      </c>
      <c r="L17" s="59">
        <f>+'[2]NR 2022'!X17</f>
        <v>0</v>
      </c>
      <c r="M17" s="55">
        <f t="shared" si="0"/>
        <v>0</v>
      </c>
      <c r="N17" s="60">
        <f>+'[2]NR 2022'!Z17</f>
        <v>0</v>
      </c>
      <c r="O17" s="49">
        <f t="shared" si="4"/>
        <v>0</v>
      </c>
      <c r="P17" s="58">
        <f>+'[3]Vyhodnocení hosp. 1.pol. 2022'!P17</f>
        <v>0</v>
      </c>
      <c r="Q17" s="59">
        <f>+'[3]Vyhodnocení hosp. 1.pol. 2022'!Q17</f>
        <v>0</v>
      </c>
      <c r="R17" s="59">
        <f>+'[3]Vyhodnocení hosp. 1.pol. 2022'!R17</f>
        <v>0</v>
      </c>
      <c r="S17" s="55">
        <f t="shared" si="5"/>
        <v>0</v>
      </c>
      <c r="T17" s="60">
        <f>+'[3]Vyhodnocení hosp. 1.pol. 2022'!T17</f>
        <v>0</v>
      </c>
      <c r="U17" s="49">
        <f t="shared" si="6"/>
        <v>0</v>
      </c>
      <c r="V17" s="58">
        <f t="shared" ref="V17:V23" si="11">+J17</f>
        <v>0</v>
      </c>
      <c r="W17" s="59">
        <f t="shared" si="1"/>
        <v>0</v>
      </c>
      <c r="X17" s="59">
        <f t="shared" si="1"/>
        <v>0</v>
      </c>
      <c r="Y17" s="55">
        <f t="shared" si="7"/>
        <v>0</v>
      </c>
      <c r="Z17" s="60">
        <f t="shared" si="8"/>
        <v>0</v>
      </c>
      <c r="AA17" s="49">
        <f t="shared" si="9"/>
        <v>0</v>
      </c>
      <c r="AB17" s="50" t="e">
        <f t="shared" si="10"/>
        <v>#DIV/0!</v>
      </c>
      <c r="AC17" s="3"/>
      <c r="AD17" s="3"/>
    </row>
    <row r="18" spans="1:30" x14ac:dyDescent="0.25">
      <c r="A18" s="1"/>
      <c r="B18" s="51" t="s">
        <v>29</v>
      </c>
      <c r="C18" s="61" t="s">
        <v>30</v>
      </c>
      <c r="D18" s="62">
        <f>+'[1]Vyhodnocení hospodaření PO'!P18</f>
        <v>0</v>
      </c>
      <c r="E18" s="63">
        <f>+'[1]Vyhodnocení hospodaření PO'!Q18</f>
        <v>0</v>
      </c>
      <c r="F18" s="59">
        <f>+'[1]Vyhodnocení hospodaření PO'!R18</f>
        <v>0</v>
      </c>
      <c r="G18" s="55">
        <f t="shared" si="2"/>
        <v>0</v>
      </c>
      <c r="H18" s="48">
        <f>+'[1]Vyhodnocení hospodaření PO'!T18</f>
        <v>0</v>
      </c>
      <c r="I18" s="49">
        <f t="shared" si="3"/>
        <v>0</v>
      </c>
      <c r="J18" s="62">
        <f>+'[2]NR 2022'!V18</f>
        <v>0</v>
      </c>
      <c r="K18" s="63">
        <f>+'[2]NR 2022'!W18</f>
        <v>0</v>
      </c>
      <c r="L18" s="59">
        <f>+'[2]NR 2022'!X18</f>
        <v>0</v>
      </c>
      <c r="M18" s="55">
        <f t="shared" si="0"/>
        <v>0</v>
      </c>
      <c r="N18" s="48">
        <f>+'[2]NR 2022'!Z18</f>
        <v>0</v>
      </c>
      <c r="O18" s="49">
        <f t="shared" si="4"/>
        <v>0</v>
      </c>
      <c r="P18" s="62">
        <f>+'[3]Vyhodnocení hosp. 1.pol. 2022'!P18</f>
        <v>0</v>
      </c>
      <c r="Q18" s="63">
        <f>+'[3]Vyhodnocení hosp. 1.pol. 2022'!Q18</f>
        <v>0</v>
      </c>
      <c r="R18" s="59">
        <f>+'[3]Vyhodnocení hosp. 1.pol. 2022'!R18</f>
        <v>0</v>
      </c>
      <c r="S18" s="55">
        <f t="shared" si="5"/>
        <v>0</v>
      </c>
      <c r="T18" s="48">
        <f>+'[3]Vyhodnocení hosp. 1.pol. 2022'!T18</f>
        <v>0</v>
      </c>
      <c r="U18" s="49">
        <f t="shared" si="6"/>
        <v>0</v>
      </c>
      <c r="V18" s="62">
        <f t="shared" si="11"/>
        <v>0</v>
      </c>
      <c r="W18" s="63">
        <f t="shared" si="1"/>
        <v>0</v>
      </c>
      <c r="X18" s="59">
        <f t="shared" si="1"/>
        <v>0</v>
      </c>
      <c r="Y18" s="55">
        <f t="shared" si="7"/>
        <v>0</v>
      </c>
      <c r="Z18" s="48">
        <f t="shared" si="8"/>
        <v>0</v>
      </c>
      <c r="AA18" s="49">
        <f t="shared" si="9"/>
        <v>0</v>
      </c>
      <c r="AB18" s="50" t="e">
        <f t="shared" si="10"/>
        <v>#DIV/0!</v>
      </c>
      <c r="AC18" s="3"/>
      <c r="AD18" s="3"/>
    </row>
    <row r="19" spans="1:30" x14ac:dyDescent="0.25">
      <c r="A19" s="1"/>
      <c r="B19" s="51" t="s">
        <v>31</v>
      </c>
      <c r="C19" s="64" t="s">
        <v>32</v>
      </c>
      <c r="D19" s="65">
        <f>+'[1]Vyhodnocení hospodaření PO'!P19</f>
        <v>0</v>
      </c>
      <c r="E19" s="59">
        <f>+'[1]Vyhodnocení hospodaření PO'!Q19</f>
        <v>0</v>
      </c>
      <c r="F19" s="66">
        <f>+'[1]Vyhodnocení hospodaření PO'!R19</f>
        <v>0</v>
      </c>
      <c r="G19" s="55">
        <f t="shared" si="2"/>
        <v>0</v>
      </c>
      <c r="H19" s="67">
        <f>+'[1]Vyhodnocení hospodaření PO'!T19</f>
        <v>0</v>
      </c>
      <c r="I19" s="49">
        <f t="shared" si="3"/>
        <v>0</v>
      </c>
      <c r="J19" s="65">
        <f>+'[2]NR 2022'!V19</f>
        <v>0</v>
      </c>
      <c r="K19" s="59">
        <f>+'[2]NR 2022'!W19</f>
        <v>0</v>
      </c>
      <c r="L19" s="66">
        <f>+'[2]NR 2022'!X19</f>
        <v>0</v>
      </c>
      <c r="M19" s="55">
        <f t="shared" si="0"/>
        <v>0</v>
      </c>
      <c r="N19" s="67">
        <f>+'[2]NR 2022'!Z19</f>
        <v>0</v>
      </c>
      <c r="O19" s="49">
        <f t="shared" si="4"/>
        <v>0</v>
      </c>
      <c r="P19" s="65">
        <f>+'[3]Vyhodnocení hosp. 1.pol. 2022'!P19</f>
        <v>0</v>
      </c>
      <c r="Q19" s="59">
        <f>+'[3]Vyhodnocení hosp. 1.pol. 2022'!Q19</f>
        <v>0</v>
      </c>
      <c r="R19" s="66">
        <f>+'[3]Vyhodnocení hosp. 1.pol. 2022'!R19</f>
        <v>0</v>
      </c>
      <c r="S19" s="55">
        <f t="shared" si="5"/>
        <v>0</v>
      </c>
      <c r="T19" s="67">
        <f>+'[3]Vyhodnocení hosp. 1.pol. 2022'!T19</f>
        <v>0</v>
      </c>
      <c r="U19" s="49">
        <f t="shared" si="6"/>
        <v>0</v>
      </c>
      <c r="V19" s="65">
        <f t="shared" si="11"/>
        <v>0</v>
      </c>
      <c r="W19" s="59">
        <f t="shared" si="1"/>
        <v>0</v>
      </c>
      <c r="X19" s="66">
        <f t="shared" si="1"/>
        <v>0</v>
      </c>
      <c r="Y19" s="55">
        <f t="shared" si="7"/>
        <v>0</v>
      </c>
      <c r="Z19" s="67">
        <f t="shared" si="8"/>
        <v>0</v>
      </c>
      <c r="AA19" s="49">
        <f t="shared" si="9"/>
        <v>0</v>
      </c>
      <c r="AB19" s="50" t="e">
        <f t="shared" si="10"/>
        <v>#DIV/0!</v>
      </c>
      <c r="AC19" s="3"/>
      <c r="AD19" s="3"/>
    </row>
    <row r="20" spans="1:30" x14ac:dyDescent="0.25">
      <c r="A20" s="1"/>
      <c r="B20" s="51" t="s">
        <v>33</v>
      </c>
      <c r="C20" s="68" t="s">
        <v>34</v>
      </c>
      <c r="D20" s="62">
        <f>+'[1]Vyhodnocení hospodaření PO'!P20</f>
        <v>0</v>
      </c>
      <c r="E20" s="54">
        <f>+'[1]Vyhodnocení hospodaření PO'!Q20</f>
        <v>0</v>
      </c>
      <c r="F20" s="69">
        <f>+'[1]Vyhodnocení hospodaření PO'!R20</f>
        <v>5977882.0199999996</v>
      </c>
      <c r="G20" s="55">
        <f t="shared" si="2"/>
        <v>5977882.0199999996</v>
      </c>
      <c r="H20" s="67">
        <f>+'[1]Vyhodnocení hospodaření PO'!T20</f>
        <v>0</v>
      </c>
      <c r="I20" s="49">
        <f t="shared" si="3"/>
        <v>5977882.0199999996</v>
      </c>
      <c r="J20" s="62">
        <f>+'[2]NR 2022'!V20</f>
        <v>0</v>
      </c>
      <c r="K20" s="54">
        <f>+'[2]NR 2022'!W20</f>
        <v>0</v>
      </c>
      <c r="L20" s="69">
        <f>+'[2]NR 2022'!X20</f>
        <v>3770000</v>
      </c>
      <c r="M20" s="55">
        <f t="shared" si="0"/>
        <v>3770000</v>
      </c>
      <c r="N20" s="67">
        <f>+'[2]NR 2022'!Z20</f>
        <v>0</v>
      </c>
      <c r="O20" s="49">
        <f t="shared" si="4"/>
        <v>3770000</v>
      </c>
      <c r="P20" s="62">
        <f>+'[3]Vyhodnocení hosp. 1.pol. 2022'!P20</f>
        <v>0</v>
      </c>
      <c r="Q20" s="54">
        <f>+'[3]Vyhodnocení hosp. 1.pol. 2022'!Q20</f>
        <v>0</v>
      </c>
      <c r="R20" s="69">
        <f>+'[3]Vyhodnocení hosp. 1.pol. 2022'!R20</f>
        <v>1868833.2100000002</v>
      </c>
      <c r="S20" s="55">
        <f t="shared" si="5"/>
        <v>1868833.2100000002</v>
      </c>
      <c r="T20" s="67">
        <f>+'[3]Vyhodnocení hosp. 1.pol. 2022'!T20</f>
        <v>0</v>
      </c>
      <c r="U20" s="49">
        <f t="shared" si="6"/>
        <v>1868833.2100000002</v>
      </c>
      <c r="V20" s="62">
        <f t="shared" si="11"/>
        <v>0</v>
      </c>
      <c r="W20" s="54">
        <f t="shared" si="1"/>
        <v>0</v>
      </c>
      <c r="X20" s="69">
        <f t="shared" si="1"/>
        <v>3770000</v>
      </c>
      <c r="Y20" s="55">
        <f t="shared" si="7"/>
        <v>3770000</v>
      </c>
      <c r="Z20" s="67">
        <f t="shared" si="8"/>
        <v>0</v>
      </c>
      <c r="AA20" s="49">
        <f t="shared" si="9"/>
        <v>3770000</v>
      </c>
      <c r="AB20" s="50">
        <f t="shared" si="10"/>
        <v>1</v>
      </c>
      <c r="AC20" s="3"/>
      <c r="AD20" s="3"/>
    </row>
    <row r="21" spans="1:30" x14ac:dyDescent="0.25">
      <c r="A21" s="1"/>
      <c r="B21" s="51" t="s">
        <v>35</v>
      </c>
      <c r="C21" s="70" t="s">
        <v>36</v>
      </c>
      <c r="D21" s="62">
        <f>+'[1]Vyhodnocení hospodaření PO'!P21</f>
        <v>0</v>
      </c>
      <c r="E21" s="54">
        <f>+'[1]Vyhodnocení hospodaření PO'!Q21</f>
        <v>0</v>
      </c>
      <c r="F21" s="69">
        <f>+'[1]Vyhodnocení hospodaření PO'!R21</f>
        <v>3927798.8099999987</v>
      </c>
      <c r="G21" s="55">
        <f t="shared" si="2"/>
        <v>3927798.8099999987</v>
      </c>
      <c r="H21" s="71">
        <f>+'[1]Vyhodnocení hospodaření PO'!T21</f>
        <v>8545.0300000000007</v>
      </c>
      <c r="I21" s="49">
        <f>G21+H21</f>
        <v>3936343.8399999985</v>
      </c>
      <c r="J21" s="62">
        <f>+'[2]NR 2022'!V21</f>
        <v>0</v>
      </c>
      <c r="K21" s="54">
        <f>+'[2]NR 2022'!W21</f>
        <v>0</v>
      </c>
      <c r="L21" s="69">
        <f>+'[2]NR 2022'!X21</f>
        <v>3200000</v>
      </c>
      <c r="M21" s="55">
        <f t="shared" si="0"/>
        <v>3200000</v>
      </c>
      <c r="N21" s="71">
        <f>+'[2]NR 2022'!Z21</f>
        <v>0</v>
      </c>
      <c r="O21" s="49">
        <f>M21+N21</f>
        <v>3200000</v>
      </c>
      <c r="P21" s="62">
        <f>+'[3]Vyhodnocení hosp. 1.pol. 2022'!P21</f>
        <v>0</v>
      </c>
      <c r="Q21" s="54">
        <f>+'[3]Vyhodnocení hosp. 1.pol. 2022'!Q21</f>
        <v>0</v>
      </c>
      <c r="R21" s="69">
        <f>+'[3]Vyhodnocení hosp. 1.pol. 2022'!R21</f>
        <v>1528782.81</v>
      </c>
      <c r="S21" s="55">
        <f t="shared" si="5"/>
        <v>1528782.81</v>
      </c>
      <c r="T21" s="71">
        <f>+'[3]Vyhodnocení hosp. 1.pol. 2022'!T21</f>
        <v>5356.06</v>
      </c>
      <c r="U21" s="49">
        <f>S21+T21</f>
        <v>1534138.87</v>
      </c>
      <c r="V21" s="62">
        <f t="shared" si="11"/>
        <v>0</v>
      </c>
      <c r="W21" s="54">
        <f t="shared" si="1"/>
        <v>0</v>
      </c>
      <c r="X21" s="69">
        <f t="shared" si="1"/>
        <v>3200000</v>
      </c>
      <c r="Y21" s="55">
        <f t="shared" si="7"/>
        <v>3200000</v>
      </c>
      <c r="Z21" s="71">
        <f t="shared" si="8"/>
        <v>0</v>
      </c>
      <c r="AA21" s="49">
        <f>Y21+Z21</f>
        <v>3200000</v>
      </c>
      <c r="AB21" s="50">
        <f t="shared" si="10"/>
        <v>1</v>
      </c>
      <c r="AC21" s="3"/>
      <c r="AD21" s="3"/>
    </row>
    <row r="22" spans="1:30" x14ac:dyDescent="0.25">
      <c r="A22" s="1"/>
      <c r="B22" s="51" t="s">
        <v>37</v>
      </c>
      <c r="C22" s="70" t="s">
        <v>38</v>
      </c>
      <c r="D22" s="62">
        <f>+'[1]Vyhodnocení hospodaření PO'!P22</f>
        <v>0</v>
      </c>
      <c r="E22" s="54">
        <f>+'[1]Vyhodnocení hospodaření PO'!Q22</f>
        <v>0</v>
      </c>
      <c r="F22" s="69">
        <f>+'[1]Vyhodnocení hospodaření PO'!R22</f>
        <v>273186.03000000009</v>
      </c>
      <c r="G22" s="55">
        <f t="shared" si="2"/>
        <v>273186.03000000009</v>
      </c>
      <c r="H22" s="71">
        <f>+'[1]Vyhodnocení hospodaření PO'!T22</f>
        <v>0</v>
      </c>
      <c r="I22" s="49">
        <f t="shared" si="3"/>
        <v>273186.03000000009</v>
      </c>
      <c r="J22" s="62">
        <f>+'[2]NR 2022'!V22</f>
        <v>0</v>
      </c>
      <c r="K22" s="54">
        <f>+'[2]NR 2022'!W22</f>
        <v>0</v>
      </c>
      <c r="L22" s="69">
        <f>+'[2]NR 2022'!X22</f>
        <v>200000</v>
      </c>
      <c r="M22" s="55">
        <f t="shared" si="0"/>
        <v>200000</v>
      </c>
      <c r="N22" s="71">
        <f>+'[2]NR 2022'!Z22</f>
        <v>0</v>
      </c>
      <c r="O22" s="49">
        <f t="shared" ref="O22:O23" si="12">M22+N22</f>
        <v>200000</v>
      </c>
      <c r="P22" s="62">
        <f>+'[3]Vyhodnocení hosp. 1.pol. 2022'!P22</f>
        <v>0</v>
      </c>
      <c r="Q22" s="54">
        <f>+'[3]Vyhodnocení hosp. 1.pol. 2022'!Q22</f>
        <v>0</v>
      </c>
      <c r="R22" s="69">
        <f>+'[3]Vyhodnocení hosp. 1.pol. 2022'!R22</f>
        <v>0</v>
      </c>
      <c r="S22" s="55">
        <f t="shared" si="5"/>
        <v>0</v>
      </c>
      <c r="T22" s="71">
        <f>+'[3]Vyhodnocení hosp. 1.pol. 2022'!T22</f>
        <v>0</v>
      </c>
      <c r="U22" s="49">
        <f t="shared" ref="U22:U23" si="13">S22+T22</f>
        <v>0</v>
      </c>
      <c r="V22" s="62">
        <f t="shared" si="11"/>
        <v>0</v>
      </c>
      <c r="W22" s="54">
        <f t="shared" si="1"/>
        <v>0</v>
      </c>
      <c r="X22" s="69">
        <f t="shared" si="1"/>
        <v>200000</v>
      </c>
      <c r="Y22" s="55">
        <f t="shared" si="7"/>
        <v>200000</v>
      </c>
      <c r="Z22" s="71">
        <f t="shared" si="8"/>
        <v>0</v>
      </c>
      <c r="AA22" s="49">
        <f t="shared" ref="AA22:AA23" si="14">Y22+Z22</f>
        <v>200000</v>
      </c>
      <c r="AB22" s="50">
        <f t="shared" si="10"/>
        <v>1</v>
      </c>
      <c r="AC22" s="3"/>
      <c r="AD22" s="3"/>
    </row>
    <row r="23" spans="1:30" ht="15.75" thickBot="1" x14ac:dyDescent="0.3">
      <c r="A23" s="1"/>
      <c r="B23" s="72" t="s">
        <v>39</v>
      </c>
      <c r="C23" s="73" t="s">
        <v>40</v>
      </c>
      <c r="D23" s="74">
        <f>+'[1]Vyhodnocení hospodaření PO'!P23</f>
        <v>0</v>
      </c>
      <c r="E23" s="75">
        <f>+'[1]Vyhodnocení hospodaření PO'!Q23</f>
        <v>0</v>
      </c>
      <c r="F23" s="76">
        <f>+'[1]Vyhodnocení hospodaření PO'!R23</f>
        <v>1303199.1600000001</v>
      </c>
      <c r="G23" s="77">
        <f t="shared" si="2"/>
        <v>1303199.1600000001</v>
      </c>
      <c r="H23" s="78">
        <f>+'[1]Vyhodnocení hospodaření PO'!T23</f>
        <v>0</v>
      </c>
      <c r="I23" s="79">
        <f t="shared" si="3"/>
        <v>1303199.1600000001</v>
      </c>
      <c r="J23" s="74">
        <f>+'[2]NR 2022'!V23</f>
        <v>0</v>
      </c>
      <c r="K23" s="75">
        <f>+'[2]NR 2022'!W23</f>
        <v>0</v>
      </c>
      <c r="L23" s="76">
        <f>+'[2]NR 2022'!X23</f>
        <v>250000</v>
      </c>
      <c r="M23" s="77">
        <f t="shared" si="0"/>
        <v>250000</v>
      </c>
      <c r="N23" s="78">
        <f>+'[2]NR 2022'!Z23</f>
        <v>0</v>
      </c>
      <c r="O23" s="79">
        <f t="shared" si="12"/>
        <v>250000</v>
      </c>
      <c r="P23" s="74">
        <f>+'[3]Vyhodnocení hosp. 1.pol. 2022'!P23</f>
        <v>0</v>
      </c>
      <c r="Q23" s="75">
        <f>+'[3]Vyhodnocení hosp. 1.pol. 2022'!Q23</f>
        <v>0</v>
      </c>
      <c r="R23" s="76">
        <f>+'[3]Vyhodnocení hosp. 1.pol. 2022'!R23</f>
        <v>0</v>
      </c>
      <c r="S23" s="55">
        <f t="shared" si="5"/>
        <v>0</v>
      </c>
      <c r="T23" s="78">
        <f>+'[3]Vyhodnocení hosp. 1.pol. 2022'!T23</f>
        <v>0</v>
      </c>
      <c r="U23" s="79">
        <f t="shared" si="13"/>
        <v>0</v>
      </c>
      <c r="V23" s="74">
        <f t="shared" si="11"/>
        <v>0</v>
      </c>
      <c r="W23" s="75">
        <f t="shared" si="1"/>
        <v>0</v>
      </c>
      <c r="X23" s="76">
        <f t="shared" si="1"/>
        <v>250000</v>
      </c>
      <c r="Y23" s="77">
        <f t="shared" si="7"/>
        <v>250000</v>
      </c>
      <c r="Z23" s="78">
        <f t="shared" si="8"/>
        <v>0</v>
      </c>
      <c r="AA23" s="79">
        <f t="shared" si="14"/>
        <v>250000</v>
      </c>
      <c r="AB23" s="80">
        <f t="shared" si="10"/>
        <v>1</v>
      </c>
      <c r="AC23" s="3"/>
      <c r="AD23" s="3"/>
    </row>
    <row r="24" spans="1:30" ht="15.75" thickBot="1" x14ac:dyDescent="0.3">
      <c r="A24" s="1"/>
      <c r="B24" s="81" t="s">
        <v>41</v>
      </c>
      <c r="C24" s="82" t="s">
        <v>42</v>
      </c>
      <c r="D24" s="83">
        <f>SUM(D15:D21)</f>
        <v>130269700.00000001</v>
      </c>
      <c r="E24" s="84">
        <f>SUM(E15:E21)</f>
        <v>0</v>
      </c>
      <c r="F24" s="84">
        <f>SUM(F15:F21)</f>
        <v>29452767.329999998</v>
      </c>
      <c r="G24" s="85">
        <f>SUM(D24:F24)</f>
        <v>159722467.33000001</v>
      </c>
      <c r="H24" s="86">
        <f>SUM(H15:H21)</f>
        <v>17562861.630000003</v>
      </c>
      <c r="I24" s="86">
        <f>SUM(I15:I21)</f>
        <v>177285328.96000004</v>
      </c>
      <c r="J24" s="83">
        <f>SUM(J15:J21)</f>
        <v>154666600</v>
      </c>
      <c r="K24" s="84">
        <f>SUM(K15:K21)</f>
        <v>0</v>
      </c>
      <c r="L24" s="84">
        <f>SUM(L15:L21)</f>
        <v>23660000</v>
      </c>
      <c r="M24" s="85">
        <f>SUM(J24:L24)</f>
        <v>178326600</v>
      </c>
      <c r="N24" s="86">
        <f>SUM(N15:N21)</f>
        <v>17100000</v>
      </c>
      <c r="O24" s="86">
        <f>SUM(O15:O21)</f>
        <v>195426600</v>
      </c>
      <c r="P24" s="83">
        <f>SUM(P15:P21)</f>
        <v>71276300</v>
      </c>
      <c r="Q24" s="84">
        <f>SUM(Q15:Q21)</f>
        <v>0</v>
      </c>
      <c r="R24" s="84">
        <f>SUM(R15:R21)</f>
        <v>15552014.530000001</v>
      </c>
      <c r="S24" s="85">
        <f>SUM(P24:R24)</f>
        <v>86828314.530000001</v>
      </c>
      <c r="T24" s="86">
        <f>SUM(T15:T21)</f>
        <v>8947176.3200000003</v>
      </c>
      <c r="U24" s="86">
        <f>SUM(U15:U21)</f>
        <v>95775490.849999994</v>
      </c>
      <c r="V24" s="83">
        <f>SUM(V15:V21)</f>
        <v>169016600</v>
      </c>
      <c r="W24" s="84">
        <f>SUM(W15:W21)</f>
        <v>0</v>
      </c>
      <c r="X24" s="84">
        <f>SUM(X15:X21)</f>
        <v>23660000</v>
      </c>
      <c r="Y24" s="85">
        <f>SUM(V24:X24)</f>
        <v>192676600</v>
      </c>
      <c r="Z24" s="86">
        <f>SUM(Z15:Z21)</f>
        <v>17100000</v>
      </c>
      <c r="AA24" s="86">
        <f>SUM(AA15:AA21)</f>
        <v>209776600</v>
      </c>
      <c r="AB24" s="87">
        <f t="shared" si="10"/>
        <v>1.0734291033052819</v>
      </c>
      <c r="AC24" s="3"/>
      <c r="AD24" s="3"/>
    </row>
    <row r="25" spans="1:30" ht="15.75" customHeight="1" thickBot="1" x14ac:dyDescent="0.3">
      <c r="A25" s="1"/>
      <c r="B25" s="88"/>
      <c r="C25" s="89"/>
      <c r="D25" s="90" t="s">
        <v>43</v>
      </c>
      <c r="E25" s="91"/>
      <c r="F25" s="91"/>
      <c r="G25" s="92"/>
      <c r="H25" s="92"/>
      <c r="I25" s="93"/>
      <c r="J25" s="90" t="s">
        <v>43</v>
      </c>
      <c r="K25" s="91"/>
      <c r="L25" s="91"/>
      <c r="M25" s="92"/>
      <c r="N25" s="92"/>
      <c r="O25" s="93"/>
      <c r="P25" s="90" t="s">
        <v>43</v>
      </c>
      <c r="Q25" s="91"/>
      <c r="R25" s="91"/>
      <c r="S25" s="92"/>
      <c r="T25" s="92"/>
      <c r="U25" s="93"/>
      <c r="V25" s="90" t="s">
        <v>43</v>
      </c>
      <c r="W25" s="91"/>
      <c r="X25" s="91"/>
      <c r="Y25" s="92"/>
      <c r="Z25" s="92"/>
      <c r="AA25" s="93"/>
      <c r="AB25" s="94" t="s">
        <v>12</v>
      </c>
      <c r="AC25" s="3"/>
      <c r="AD25" s="3"/>
    </row>
    <row r="26" spans="1:30" ht="15.75" thickBot="1" x14ac:dyDescent="0.3">
      <c r="A26" s="1"/>
      <c r="B26" s="95" t="s">
        <v>6</v>
      </c>
      <c r="C26" s="11" t="s">
        <v>7</v>
      </c>
      <c r="D26" s="96" t="s">
        <v>44</v>
      </c>
      <c r="E26" s="97"/>
      <c r="F26" s="97"/>
      <c r="G26" s="98" t="s">
        <v>45</v>
      </c>
      <c r="H26" s="99" t="s">
        <v>46</v>
      </c>
      <c r="I26" s="100" t="s">
        <v>43</v>
      </c>
      <c r="J26" s="96" t="s">
        <v>44</v>
      </c>
      <c r="K26" s="97"/>
      <c r="L26" s="97"/>
      <c r="M26" s="98" t="s">
        <v>45</v>
      </c>
      <c r="N26" s="99" t="s">
        <v>46</v>
      </c>
      <c r="O26" s="100" t="s">
        <v>43</v>
      </c>
      <c r="P26" s="96" t="s">
        <v>44</v>
      </c>
      <c r="Q26" s="97"/>
      <c r="R26" s="97"/>
      <c r="S26" s="98" t="s">
        <v>45</v>
      </c>
      <c r="T26" s="99" t="s">
        <v>46</v>
      </c>
      <c r="U26" s="100" t="s">
        <v>43</v>
      </c>
      <c r="V26" s="96" t="s">
        <v>44</v>
      </c>
      <c r="W26" s="97"/>
      <c r="X26" s="97"/>
      <c r="Y26" s="98" t="s">
        <v>45</v>
      </c>
      <c r="Z26" s="99" t="s">
        <v>46</v>
      </c>
      <c r="AA26" s="100" t="s">
        <v>43</v>
      </c>
      <c r="AB26" s="101"/>
      <c r="AC26" s="3"/>
      <c r="AD26" s="3"/>
    </row>
    <row r="27" spans="1:30" ht="15.75" thickBot="1" x14ac:dyDescent="0.3">
      <c r="A27" s="1"/>
      <c r="B27" s="102"/>
      <c r="C27" s="17"/>
      <c r="D27" s="103" t="s">
        <v>47</v>
      </c>
      <c r="E27" s="104" t="s">
        <v>48</v>
      </c>
      <c r="F27" s="105" t="s">
        <v>49</v>
      </c>
      <c r="G27" s="106"/>
      <c r="H27" s="107"/>
      <c r="I27" s="108"/>
      <c r="J27" s="103" t="s">
        <v>47</v>
      </c>
      <c r="K27" s="104" t="s">
        <v>48</v>
      </c>
      <c r="L27" s="105" t="s">
        <v>49</v>
      </c>
      <c r="M27" s="106"/>
      <c r="N27" s="107"/>
      <c r="O27" s="108"/>
      <c r="P27" s="103" t="s">
        <v>47</v>
      </c>
      <c r="Q27" s="104" t="s">
        <v>48</v>
      </c>
      <c r="R27" s="105" t="s">
        <v>49</v>
      </c>
      <c r="S27" s="106"/>
      <c r="T27" s="107"/>
      <c r="U27" s="108"/>
      <c r="V27" s="103" t="s">
        <v>47</v>
      </c>
      <c r="W27" s="104" t="s">
        <v>48</v>
      </c>
      <c r="X27" s="105" t="s">
        <v>49</v>
      </c>
      <c r="Y27" s="106"/>
      <c r="Z27" s="107"/>
      <c r="AA27" s="108"/>
      <c r="AB27" s="109"/>
      <c r="AC27" s="3"/>
      <c r="AD27" s="3"/>
    </row>
    <row r="28" spans="1:30" x14ac:dyDescent="0.25">
      <c r="A28" s="1"/>
      <c r="B28" s="42" t="s">
        <v>50</v>
      </c>
      <c r="C28" s="110" t="s">
        <v>51</v>
      </c>
      <c r="D28" s="111">
        <f>+'[1]Vyhodnocení hospodaření PO'!P28</f>
        <v>4640945.5674211979</v>
      </c>
      <c r="E28" s="111">
        <f>+'[1]Vyhodnocení hospodaření PO'!Q28</f>
        <v>0</v>
      </c>
      <c r="F28" s="111">
        <f>+'[1]Vyhodnocení hospodaření PO'!R28</f>
        <v>706110.52257880091</v>
      </c>
      <c r="G28" s="112">
        <f>SUM(D28:F28)</f>
        <v>5347056.0899999989</v>
      </c>
      <c r="H28" s="112">
        <f>+'[1]Vyhodnocení hospodaření PO'!T28</f>
        <v>52386.33</v>
      </c>
      <c r="I28" s="113">
        <f>G28+H28</f>
        <v>5399442.419999999</v>
      </c>
      <c r="J28" s="114">
        <f>+'[2]NR 2022'!V28</f>
        <v>5800000</v>
      </c>
      <c r="K28" s="111">
        <f>+'[2]NR 2022'!W28</f>
        <v>0</v>
      </c>
      <c r="L28" s="111">
        <f>+'[2]NR 2022'!X28</f>
        <v>1020000</v>
      </c>
      <c r="M28" s="112">
        <f>SUM(J28:L28)</f>
        <v>6820000</v>
      </c>
      <c r="N28" s="112">
        <f>+'[4]NR 2022'!Z28</f>
        <v>30000</v>
      </c>
      <c r="O28" s="113">
        <f>M28+N28</f>
        <v>6850000</v>
      </c>
      <c r="P28" s="114">
        <f>+'[3]Vyhodnocení hosp. 1.pol. 2022'!P28</f>
        <v>4654797.1664887117</v>
      </c>
      <c r="Q28" s="111">
        <f>+'[3]Vyhodnocení hosp. 1.pol. 2022'!Q28</f>
        <v>0</v>
      </c>
      <c r="R28" s="111">
        <f>+'[3]Vyhodnocení hosp. 1.pol. 2022'!R28</f>
        <v>793759.77351128811</v>
      </c>
      <c r="S28" s="112">
        <f>SUM(P28:R28)</f>
        <v>5448556.9399999995</v>
      </c>
      <c r="T28" s="112">
        <f>+'[3]Vyhodnocení hosp. 1.pol. 2022'!T28</f>
        <v>32520.46</v>
      </c>
      <c r="U28" s="113">
        <f>S28+T28</f>
        <v>5481077.3999999994</v>
      </c>
      <c r="V28" s="114">
        <f>+J28+80000</f>
        <v>5880000</v>
      </c>
      <c r="W28" s="111">
        <f t="shared" ref="W28:X38" si="15">+K28</f>
        <v>0</v>
      </c>
      <c r="X28" s="111">
        <f t="shared" si="15"/>
        <v>1020000</v>
      </c>
      <c r="Y28" s="112">
        <f>SUM(V28:X28)</f>
        <v>6900000</v>
      </c>
      <c r="Z28" s="112">
        <f t="shared" ref="Z28:Z38" si="16">+N28</f>
        <v>30000</v>
      </c>
      <c r="AA28" s="113">
        <f>Y28+Z28</f>
        <v>6930000</v>
      </c>
      <c r="AB28" s="50">
        <f t="shared" ref="AB28:AB41" si="17">(AA28/O28)</f>
        <v>1.0116788321167882</v>
      </c>
      <c r="AC28" s="3"/>
      <c r="AD28" s="3"/>
    </row>
    <row r="29" spans="1:30" x14ac:dyDescent="0.25">
      <c r="A29" s="1"/>
      <c r="B29" s="51" t="s">
        <v>52</v>
      </c>
      <c r="C29" s="115" t="s">
        <v>53</v>
      </c>
      <c r="D29" s="116">
        <f>+'[1]Vyhodnocení hospodaření PO'!P29</f>
        <v>11125787.557241421</v>
      </c>
      <c r="E29" s="116">
        <f>+'[1]Vyhodnocení hospodaření PO'!Q29</f>
        <v>0</v>
      </c>
      <c r="F29" s="116">
        <f>+'[1]Vyhodnocení hospodaření PO'!R29</f>
        <v>1692766.1727585762</v>
      </c>
      <c r="G29" s="117">
        <f t="shared" ref="G29:G38" si="18">SUM(D29:F29)</f>
        <v>12818553.729999997</v>
      </c>
      <c r="H29" s="118">
        <f>+'[1]Vyhodnocení hospodaření PO'!T29</f>
        <v>2539735.5</v>
      </c>
      <c r="I29" s="49">
        <f t="shared" ref="I29:I38" si="19">G29+H29</f>
        <v>15358289.229999997</v>
      </c>
      <c r="J29" s="119">
        <f>+'[2]NR 2022'!V29</f>
        <v>9712966</v>
      </c>
      <c r="K29" s="116">
        <f>+'[2]NR 2022'!W29</f>
        <v>0</v>
      </c>
      <c r="L29" s="116">
        <f>+'[2]NR 2022'!X29</f>
        <v>1430000</v>
      </c>
      <c r="M29" s="117">
        <f t="shared" ref="M29:M38" si="20">SUM(J29:L29)</f>
        <v>11142966</v>
      </c>
      <c r="N29" s="118">
        <f>+'[4]NR 2022'!Z29</f>
        <v>2300000</v>
      </c>
      <c r="O29" s="49">
        <f t="shared" ref="O29:O38" si="21">M29+N29</f>
        <v>13442966</v>
      </c>
      <c r="P29" s="119">
        <f>+'[3]Vyhodnocení hosp. 1.pol. 2022'!P29</f>
        <v>5816182.7230278449</v>
      </c>
      <c r="Q29" s="116">
        <f>+'[3]Vyhodnocení hosp. 1.pol. 2022'!Q29</f>
        <v>0</v>
      </c>
      <c r="R29" s="116">
        <f>+'[3]Vyhodnocení hosp. 1.pol. 2022'!R29</f>
        <v>991805.16697215475</v>
      </c>
      <c r="S29" s="117">
        <f t="shared" ref="S29:S38" si="22">SUM(P29:R29)</f>
        <v>6807987.8899999997</v>
      </c>
      <c r="T29" s="118">
        <f>+'[3]Vyhodnocení hosp. 1.pol. 2022'!T29</f>
        <v>1344653.21</v>
      </c>
      <c r="U29" s="49">
        <f t="shared" ref="U29:U38" si="23">S29+T29</f>
        <v>8152641.0999999996</v>
      </c>
      <c r="V29" s="119">
        <f>+J29+450000+50000</f>
        <v>10212966</v>
      </c>
      <c r="W29" s="116">
        <f t="shared" si="15"/>
        <v>0</v>
      </c>
      <c r="X29" s="116">
        <f t="shared" si="15"/>
        <v>1430000</v>
      </c>
      <c r="Y29" s="117">
        <f t="shared" ref="Y29:Y38" si="24">SUM(V29:X29)</f>
        <v>11642966</v>
      </c>
      <c r="Z29" s="118">
        <f t="shared" si="16"/>
        <v>2300000</v>
      </c>
      <c r="AA29" s="49">
        <f t="shared" ref="AA29:AA38" si="25">Y29+Z29</f>
        <v>13942966</v>
      </c>
      <c r="AB29" s="50">
        <f t="shared" si="17"/>
        <v>1.0371941727740739</v>
      </c>
      <c r="AC29" s="3"/>
      <c r="AD29" s="3"/>
    </row>
    <row r="30" spans="1:30" x14ac:dyDescent="0.25">
      <c r="A30" s="1"/>
      <c r="B30" s="51" t="s">
        <v>54</v>
      </c>
      <c r="C30" s="70" t="s">
        <v>55</v>
      </c>
      <c r="D30" s="120">
        <f>+'[1]Vyhodnocení hospodaření PO'!P30</f>
        <v>8717637.8898303099</v>
      </c>
      <c r="E30" s="120">
        <f>+'[1]Vyhodnocení hospodaření PO'!Q30</f>
        <v>0</v>
      </c>
      <c r="F30" s="120">
        <f>+'[1]Vyhodnocení hospodaření PO'!R30</f>
        <v>1326371.0501696928</v>
      </c>
      <c r="G30" s="117">
        <f t="shared" si="18"/>
        <v>10044008.940000003</v>
      </c>
      <c r="H30" s="117">
        <f>+'[1]Vyhodnocení hospodaření PO'!T30</f>
        <v>68551.95</v>
      </c>
      <c r="I30" s="49">
        <f t="shared" si="19"/>
        <v>10112560.890000002</v>
      </c>
      <c r="J30" s="121">
        <f>+'[2]NR 2022'!V30</f>
        <v>19011472</v>
      </c>
      <c r="K30" s="120">
        <f>+'[2]NR 2022'!W30</f>
        <v>0</v>
      </c>
      <c r="L30" s="120">
        <f>+'[2]NR 2022'!X30</f>
        <v>1700000</v>
      </c>
      <c r="M30" s="117">
        <f t="shared" si="20"/>
        <v>20711472</v>
      </c>
      <c r="N30" s="117">
        <f>+'[4]NR 2022'!Z30</f>
        <v>70000</v>
      </c>
      <c r="O30" s="49">
        <f t="shared" si="21"/>
        <v>20781472</v>
      </c>
      <c r="P30" s="121">
        <f>+'[3]Vyhodnocení hosp. 1.pol. 2022'!P30</f>
        <v>7642808.5695598237</v>
      </c>
      <c r="Q30" s="120">
        <f>+'[3]Vyhodnocení hosp. 1.pol. 2022'!Q30</f>
        <v>0</v>
      </c>
      <c r="R30" s="120">
        <f>+'[3]Vyhodnocení hosp. 1.pol. 2022'!R30</f>
        <v>1303290.7304401766</v>
      </c>
      <c r="S30" s="117">
        <f t="shared" si="22"/>
        <v>8946099.3000000007</v>
      </c>
      <c r="T30" s="117">
        <f>+'[3]Vyhodnocení hosp. 1.pol. 2022'!T30</f>
        <v>78597.569999999992</v>
      </c>
      <c r="U30" s="49">
        <f t="shared" si="23"/>
        <v>9024696.870000001</v>
      </c>
      <c r="V30" s="121">
        <f t="shared" ref="V30:V38" si="26">+J30</f>
        <v>19011472</v>
      </c>
      <c r="W30" s="120">
        <f t="shared" si="15"/>
        <v>0</v>
      </c>
      <c r="X30" s="120">
        <f t="shared" si="15"/>
        <v>1700000</v>
      </c>
      <c r="Y30" s="117">
        <f t="shared" si="24"/>
        <v>20711472</v>
      </c>
      <c r="Z30" s="117">
        <f t="shared" si="16"/>
        <v>70000</v>
      </c>
      <c r="AA30" s="49">
        <f t="shared" si="25"/>
        <v>20781472</v>
      </c>
      <c r="AB30" s="50">
        <f t="shared" si="17"/>
        <v>1</v>
      </c>
      <c r="AC30" s="3"/>
      <c r="AD30" s="3"/>
    </row>
    <row r="31" spans="1:30" x14ac:dyDescent="0.25">
      <c r="A31" s="1"/>
      <c r="B31" s="51" t="s">
        <v>56</v>
      </c>
      <c r="C31" s="70" t="s">
        <v>57</v>
      </c>
      <c r="D31" s="120">
        <f>+'[1]Vyhodnocení hospodaření PO'!P31</f>
        <v>28821698.388624992</v>
      </c>
      <c r="E31" s="120">
        <f>+'[1]Vyhodnocení hospodaření PO'!Q31</f>
        <v>0</v>
      </c>
      <c r="F31" s="120">
        <f>+'[1]Vyhodnocení hospodaření PO'!R31</f>
        <v>4385163.3713749945</v>
      </c>
      <c r="G31" s="117">
        <f t="shared" si="18"/>
        <v>33206861.759999987</v>
      </c>
      <c r="H31" s="117">
        <f>+'[1]Vyhodnocení hospodaření PO'!T31</f>
        <v>4094145.4</v>
      </c>
      <c r="I31" s="49">
        <f t="shared" si="19"/>
        <v>37301007.159999989</v>
      </c>
      <c r="J31" s="121">
        <f>+'[2]NR 2022'!V31</f>
        <v>27834789</v>
      </c>
      <c r="K31" s="120">
        <f>+'[2]NR 2022'!W31</f>
        <v>0</v>
      </c>
      <c r="L31" s="120">
        <f>+'[2]NR 2022'!X31</f>
        <v>5000000</v>
      </c>
      <c r="M31" s="117">
        <f t="shared" si="20"/>
        <v>32834789</v>
      </c>
      <c r="N31" s="117">
        <f>+'[4]NR 2022'!Z31</f>
        <v>4000000</v>
      </c>
      <c r="O31" s="49">
        <f t="shared" si="21"/>
        <v>36834789</v>
      </c>
      <c r="P31" s="121">
        <f>+'[3]Vyhodnocení hosp. 1.pol. 2022'!P31</f>
        <v>14452933.23836031</v>
      </c>
      <c r="Q31" s="120">
        <f>+'[3]Vyhodnocení hosp. 1.pol. 2022'!Q31</f>
        <v>0</v>
      </c>
      <c r="R31" s="120">
        <f>+'[3]Vyhodnocení hosp. 1.pol. 2022'!R31</f>
        <v>2464587.95163969</v>
      </c>
      <c r="S31" s="117">
        <f t="shared" si="22"/>
        <v>16917521.190000001</v>
      </c>
      <c r="T31" s="117">
        <f>+'[3]Vyhodnocení hosp. 1.pol. 2022'!T31</f>
        <v>1971360.67</v>
      </c>
      <c r="U31" s="49">
        <f t="shared" si="23"/>
        <v>18888881.859999999</v>
      </c>
      <c r="V31" s="121">
        <f>+J31+2800000+3620000+150000</f>
        <v>34404789</v>
      </c>
      <c r="W31" s="120">
        <f t="shared" si="15"/>
        <v>0</v>
      </c>
      <c r="X31" s="120">
        <f t="shared" si="15"/>
        <v>5000000</v>
      </c>
      <c r="Y31" s="117">
        <f t="shared" si="24"/>
        <v>39404789</v>
      </c>
      <c r="Z31" s="117">
        <f t="shared" si="16"/>
        <v>4000000</v>
      </c>
      <c r="AA31" s="49">
        <f t="shared" si="25"/>
        <v>43404789</v>
      </c>
      <c r="AB31" s="50">
        <f t="shared" si="17"/>
        <v>1.1783639917144633</v>
      </c>
      <c r="AC31" s="3"/>
      <c r="AD31" s="3"/>
    </row>
    <row r="32" spans="1:30" x14ac:dyDescent="0.25">
      <c r="A32" s="1"/>
      <c r="B32" s="51" t="s">
        <v>58</v>
      </c>
      <c r="C32" s="70" t="s">
        <v>59</v>
      </c>
      <c r="D32" s="122">
        <f>+'[1]Vyhodnocení hospodaření PO'!P32</f>
        <v>48699934.259771712</v>
      </c>
      <c r="E32" s="120">
        <f>+'[1]Vyhodnocení hospodaření PO'!Q32</f>
        <v>0</v>
      </c>
      <c r="F32" s="120">
        <f>+'[1]Vyhodnocení hospodaření PO'!R32</f>
        <v>7409596.9302282799</v>
      </c>
      <c r="G32" s="117">
        <f t="shared" si="18"/>
        <v>56109531.18999999</v>
      </c>
      <c r="H32" s="117">
        <f>+'[1]Vyhodnocení hospodaření PO'!T32</f>
        <v>3235672.81</v>
      </c>
      <c r="I32" s="49">
        <f t="shared" si="19"/>
        <v>59345203.999999993</v>
      </c>
      <c r="J32" s="123">
        <f>+'[2]NR 2022'!V32</f>
        <v>53826525</v>
      </c>
      <c r="K32" s="120">
        <f>+'[2]NR 2022'!W32</f>
        <v>0</v>
      </c>
      <c r="L32" s="120">
        <f>+'[2]NR 2022'!X32</f>
        <v>8100000</v>
      </c>
      <c r="M32" s="117">
        <f t="shared" si="20"/>
        <v>61926525</v>
      </c>
      <c r="N32" s="117">
        <f>+'[4]NR 2022'!Z32</f>
        <v>3300000</v>
      </c>
      <c r="O32" s="49">
        <f t="shared" si="21"/>
        <v>65226525</v>
      </c>
      <c r="P32" s="123">
        <f>+'[3]Vyhodnocení hosp. 1.pol. 2022'!P32</f>
        <v>23089743.564456102</v>
      </c>
      <c r="Q32" s="120">
        <f>+'[3]Vyhodnocení hosp. 1.pol. 2022'!Q32</f>
        <v>0</v>
      </c>
      <c r="R32" s="120">
        <f>+'[3]Vyhodnocení hosp. 1.pol. 2022'!R32</f>
        <v>3937380.9355438957</v>
      </c>
      <c r="S32" s="117">
        <f t="shared" si="22"/>
        <v>27027124.499999996</v>
      </c>
      <c r="T32" s="117">
        <f>+'[3]Vyhodnocení hosp. 1.pol. 2022'!T32</f>
        <v>1512920.5</v>
      </c>
      <c r="U32" s="49">
        <f t="shared" si="23"/>
        <v>28540044.999999996</v>
      </c>
      <c r="V32" s="123">
        <f>+J32+4558823+625000</f>
        <v>59010348</v>
      </c>
      <c r="W32" s="120">
        <f t="shared" si="15"/>
        <v>0</v>
      </c>
      <c r="X32" s="120">
        <f t="shared" si="15"/>
        <v>8100000</v>
      </c>
      <c r="Y32" s="117">
        <f t="shared" si="24"/>
        <v>67110348</v>
      </c>
      <c r="Z32" s="117">
        <f t="shared" si="16"/>
        <v>3300000</v>
      </c>
      <c r="AA32" s="49">
        <f t="shared" si="25"/>
        <v>70410348</v>
      </c>
      <c r="AB32" s="50">
        <f t="shared" si="17"/>
        <v>1.079474155644502</v>
      </c>
      <c r="AC32" s="3"/>
      <c r="AD32" s="3"/>
    </row>
    <row r="33" spans="1:30" x14ac:dyDescent="0.25">
      <c r="A33" s="1"/>
      <c r="B33" s="51" t="s">
        <v>60</v>
      </c>
      <c r="C33" s="64" t="s">
        <v>61</v>
      </c>
      <c r="D33" s="122">
        <f>+'[1]Vyhodnocení hospodaření PO'!P33</f>
        <v>47877716.965404935</v>
      </c>
      <c r="E33" s="120">
        <f>+'[1]Vyhodnocení hospodaření PO'!Q33</f>
        <v>0</v>
      </c>
      <c r="F33" s="120">
        <f>+'[1]Vyhodnocení hospodaření PO'!R33</f>
        <v>7284498.2245950541</v>
      </c>
      <c r="G33" s="117">
        <f t="shared" si="18"/>
        <v>55162215.18999999</v>
      </c>
      <c r="H33" s="117">
        <f>+'[1]Vyhodnocení hospodaření PO'!T33</f>
        <v>3235672.81</v>
      </c>
      <c r="I33" s="49">
        <f t="shared" si="19"/>
        <v>58397887.999999993</v>
      </c>
      <c r="J33" s="123">
        <f>+'[2]NR 2022'!V33</f>
        <v>52926525</v>
      </c>
      <c r="K33" s="120">
        <f>+'[2]NR 2022'!W33</f>
        <v>0</v>
      </c>
      <c r="L33" s="120">
        <f>+'[2]NR 2022'!X33</f>
        <v>7900000</v>
      </c>
      <c r="M33" s="117">
        <f t="shared" si="20"/>
        <v>60826525</v>
      </c>
      <c r="N33" s="117">
        <f>+'[4]NR 2022'!Z33</f>
        <v>3300000</v>
      </c>
      <c r="O33" s="49">
        <f t="shared" si="21"/>
        <v>64126525</v>
      </c>
      <c r="P33" s="123">
        <f>+'[3]Vyhodnocení hosp. 1.pol. 2022'!P33</f>
        <v>22682535.724022787</v>
      </c>
      <c r="Q33" s="120">
        <f>+'[3]Vyhodnocení hosp. 1.pol. 2022'!Q33</f>
        <v>0</v>
      </c>
      <c r="R33" s="120">
        <f>+'[3]Vyhodnocení hosp. 1.pol. 2022'!R33</f>
        <v>3867941.7759772097</v>
      </c>
      <c r="S33" s="117">
        <f t="shared" si="22"/>
        <v>26550477.499999996</v>
      </c>
      <c r="T33" s="117">
        <f>+'[3]Vyhodnocení hosp. 1.pol. 2022'!T33</f>
        <v>1512920.5</v>
      </c>
      <c r="U33" s="49">
        <f t="shared" si="23"/>
        <v>28063397.999999996</v>
      </c>
      <c r="V33" s="123">
        <f>+J33+4558823+625000</f>
        <v>58110348</v>
      </c>
      <c r="W33" s="120">
        <f t="shared" si="15"/>
        <v>0</v>
      </c>
      <c r="X33" s="120">
        <f t="shared" si="15"/>
        <v>7900000</v>
      </c>
      <c r="Y33" s="117">
        <f t="shared" si="24"/>
        <v>66010348</v>
      </c>
      <c r="Z33" s="117">
        <f t="shared" si="16"/>
        <v>3300000</v>
      </c>
      <c r="AA33" s="49">
        <f t="shared" si="25"/>
        <v>69310348</v>
      </c>
      <c r="AB33" s="50">
        <f t="shared" si="17"/>
        <v>1.0808374225798139</v>
      </c>
      <c r="AC33" s="3"/>
      <c r="AD33" s="3"/>
    </row>
    <row r="34" spans="1:30" x14ac:dyDescent="0.25">
      <c r="A34" s="1"/>
      <c r="B34" s="51" t="s">
        <v>62</v>
      </c>
      <c r="C34" s="124" t="s">
        <v>63</v>
      </c>
      <c r="D34" s="122">
        <f>+'[1]Vyhodnocení hospodaření PO'!P34</f>
        <v>822217.29436677368</v>
      </c>
      <c r="E34" s="120">
        <f>+'[1]Vyhodnocení hospodaření PO'!Q34</f>
        <v>0</v>
      </c>
      <c r="F34" s="120">
        <f>+'[1]Vyhodnocení hospodaření PO'!R34</f>
        <v>125098.70563322619</v>
      </c>
      <c r="G34" s="117">
        <f t="shared" si="18"/>
        <v>947315.99999999988</v>
      </c>
      <c r="H34" s="117">
        <f>+'[1]Vyhodnocení hospodaření PO'!T34</f>
        <v>0</v>
      </c>
      <c r="I34" s="49">
        <f t="shared" si="19"/>
        <v>947315.99999999988</v>
      </c>
      <c r="J34" s="123">
        <f>+'[2]NR 2022'!V34</f>
        <v>900000</v>
      </c>
      <c r="K34" s="120">
        <f>+'[2]NR 2022'!W34</f>
        <v>0</v>
      </c>
      <c r="L34" s="120">
        <f>+'[2]NR 2022'!X34</f>
        <v>200000</v>
      </c>
      <c r="M34" s="117">
        <f>SUM(J34:L34)</f>
        <v>1100000</v>
      </c>
      <c r="N34" s="117">
        <f>+'[4]NR 2022'!Z34</f>
        <v>0</v>
      </c>
      <c r="O34" s="49">
        <f t="shared" si="21"/>
        <v>1100000</v>
      </c>
      <c r="P34" s="123">
        <f>+'[3]Vyhodnocení hosp. 1.pol. 2022'!P34</f>
        <v>407207.84043331386</v>
      </c>
      <c r="Q34" s="120">
        <f>+'[3]Vyhodnocení hosp. 1.pol. 2022'!Q34</f>
        <v>0</v>
      </c>
      <c r="R34" s="120">
        <f>+'[3]Vyhodnocení hosp. 1.pol. 2022'!R34</f>
        <v>69439.159566686096</v>
      </c>
      <c r="S34" s="117">
        <f t="shared" si="22"/>
        <v>476646.99999999994</v>
      </c>
      <c r="T34" s="117">
        <f>+'[3]Vyhodnocení hosp. 1.pol. 2022'!T34</f>
        <v>0</v>
      </c>
      <c r="U34" s="49">
        <f t="shared" si="23"/>
        <v>476646.99999999994</v>
      </c>
      <c r="V34" s="123">
        <f t="shared" si="26"/>
        <v>900000</v>
      </c>
      <c r="W34" s="120">
        <f t="shared" si="15"/>
        <v>0</v>
      </c>
      <c r="X34" s="120">
        <f t="shared" si="15"/>
        <v>200000</v>
      </c>
      <c r="Y34" s="117">
        <f t="shared" si="24"/>
        <v>1100000</v>
      </c>
      <c r="Z34" s="117">
        <f t="shared" si="16"/>
        <v>0</v>
      </c>
      <c r="AA34" s="49">
        <f t="shared" si="25"/>
        <v>1100000</v>
      </c>
      <c r="AB34" s="50">
        <f t="shared" si="17"/>
        <v>1</v>
      </c>
      <c r="AC34" s="3"/>
      <c r="AD34" s="3"/>
    </row>
    <row r="35" spans="1:30" x14ac:dyDescent="0.25">
      <c r="A35" s="1"/>
      <c r="B35" s="51" t="s">
        <v>64</v>
      </c>
      <c r="C35" s="70" t="s">
        <v>65</v>
      </c>
      <c r="D35" s="122">
        <f>+'[1]Vyhodnocení hospodaření PO'!P35</f>
        <v>17197122.87459603</v>
      </c>
      <c r="E35" s="120">
        <f>+'[1]Vyhodnocení hospodaření PO'!Q35</f>
        <v>0</v>
      </c>
      <c r="F35" s="120">
        <f>+'[1]Vyhodnocení hospodaření PO'!R35</f>
        <v>2616507.6154039674</v>
      </c>
      <c r="G35" s="117">
        <f t="shared" si="18"/>
        <v>19813630.489999998</v>
      </c>
      <c r="H35" s="117">
        <f>+'[1]Vyhodnocení hospodaření PO'!T35</f>
        <v>1191993.53</v>
      </c>
      <c r="I35" s="49">
        <f t="shared" si="19"/>
        <v>21005624.02</v>
      </c>
      <c r="J35" s="123">
        <f>+'[2]NR 2022'!V35</f>
        <v>17951441</v>
      </c>
      <c r="K35" s="120">
        <f>+'[2]NR 2022'!W35</f>
        <v>0</v>
      </c>
      <c r="L35" s="120">
        <f>+'[2]NR 2022'!X35</f>
        <v>2670000</v>
      </c>
      <c r="M35" s="117">
        <f t="shared" si="20"/>
        <v>20621441</v>
      </c>
      <c r="N35" s="117">
        <f>+'[4]NR 2022'!Z35</f>
        <v>1150000</v>
      </c>
      <c r="O35" s="49">
        <f t="shared" si="21"/>
        <v>21771441</v>
      </c>
      <c r="P35" s="123">
        <f>+'[3]Vyhodnocení hosp. 1.pol. 2022'!P35</f>
        <v>8113823.3797959844</v>
      </c>
      <c r="Q35" s="120">
        <f>+'[3]Vyhodnocení hosp. 1.pol. 2022'!Q35</f>
        <v>0</v>
      </c>
      <c r="R35" s="120">
        <f>+'[3]Vyhodnocení hosp. 1.pol. 2022'!R35</f>
        <v>1383610.5802040158</v>
      </c>
      <c r="S35" s="117">
        <f t="shared" si="22"/>
        <v>9497433.9600000009</v>
      </c>
      <c r="T35" s="117">
        <f>+'[3]Vyhodnocení hosp. 1.pol. 2022'!T35</f>
        <v>567117.49</v>
      </c>
      <c r="U35" s="49">
        <f t="shared" si="23"/>
        <v>10064551.450000001</v>
      </c>
      <c r="V35" s="123">
        <f>+J35+1550000+91177+225000</f>
        <v>19817618</v>
      </c>
      <c r="W35" s="120">
        <f t="shared" si="15"/>
        <v>0</v>
      </c>
      <c r="X35" s="120">
        <f t="shared" si="15"/>
        <v>2670000</v>
      </c>
      <c r="Y35" s="117">
        <f t="shared" si="24"/>
        <v>22487618</v>
      </c>
      <c r="Z35" s="117">
        <f t="shared" si="16"/>
        <v>1150000</v>
      </c>
      <c r="AA35" s="49">
        <f t="shared" si="25"/>
        <v>23637618</v>
      </c>
      <c r="AB35" s="50">
        <f t="shared" si="17"/>
        <v>1.0857167424057967</v>
      </c>
      <c r="AC35" s="3"/>
      <c r="AD35" s="3"/>
    </row>
    <row r="36" spans="1:30" x14ac:dyDescent="0.25">
      <c r="A36" s="1"/>
      <c r="B36" s="51" t="s">
        <v>66</v>
      </c>
      <c r="C36" s="70" t="s">
        <v>67</v>
      </c>
      <c r="D36" s="120">
        <f>+'[1]Vyhodnocení hospodaření PO'!P36</f>
        <v>66203.301058063022</v>
      </c>
      <c r="E36" s="120">
        <f>+'[1]Vyhodnocení hospodaření PO'!Q36</f>
        <v>0</v>
      </c>
      <c r="F36" s="120">
        <f>+'[1]Vyhodnocení hospodaření PO'!R36</f>
        <v>10072.698941936967</v>
      </c>
      <c r="G36" s="117">
        <f t="shared" si="18"/>
        <v>76275.999999999985</v>
      </c>
      <c r="H36" s="117">
        <f>+'[1]Vyhodnocení hospodaření PO'!T36</f>
        <v>253981</v>
      </c>
      <c r="I36" s="49">
        <f t="shared" si="19"/>
        <v>330257</v>
      </c>
      <c r="J36" s="121">
        <f>+'[2]NR 2022'!V36</f>
        <v>60000</v>
      </c>
      <c r="K36" s="120">
        <f>+'[2]NR 2022'!W36</f>
        <v>0</v>
      </c>
      <c r="L36" s="120">
        <f>+'[2]NR 2022'!X36</f>
        <v>10000</v>
      </c>
      <c r="M36" s="117">
        <f t="shared" si="20"/>
        <v>70000</v>
      </c>
      <c r="N36" s="117">
        <f>+'[4]NR 2022'!Z36</f>
        <v>250000</v>
      </c>
      <c r="O36" s="49">
        <f t="shared" si="21"/>
        <v>320000</v>
      </c>
      <c r="P36" s="121">
        <f>+'[3]Vyhodnocení hosp. 1.pol. 2022'!P36</f>
        <v>32690.926363730381</v>
      </c>
      <c r="Q36" s="120">
        <f>+'[3]Vyhodnocení hosp. 1.pol. 2022'!Q36</f>
        <v>0</v>
      </c>
      <c r="R36" s="120">
        <f>+'[3]Vyhodnocení hosp. 1.pol. 2022'!R36</f>
        <v>5574.62363626962</v>
      </c>
      <c r="S36" s="117">
        <f t="shared" si="22"/>
        <v>38265.550000000003</v>
      </c>
      <c r="T36" s="117">
        <f>+'[3]Vyhodnocení hosp. 1.pol. 2022'!T36</f>
        <v>3000</v>
      </c>
      <c r="U36" s="49">
        <f t="shared" si="23"/>
        <v>41265.550000000003</v>
      </c>
      <c r="V36" s="121">
        <f t="shared" si="26"/>
        <v>60000</v>
      </c>
      <c r="W36" s="120">
        <f t="shared" si="15"/>
        <v>0</v>
      </c>
      <c r="X36" s="120">
        <f t="shared" si="15"/>
        <v>10000</v>
      </c>
      <c r="Y36" s="117">
        <f t="shared" si="24"/>
        <v>70000</v>
      </c>
      <c r="Z36" s="117">
        <f t="shared" si="16"/>
        <v>250000</v>
      </c>
      <c r="AA36" s="49">
        <f t="shared" si="25"/>
        <v>320000</v>
      </c>
      <c r="AB36" s="50">
        <f t="shared" si="17"/>
        <v>1</v>
      </c>
      <c r="AC36" s="3"/>
      <c r="AD36" s="3"/>
    </row>
    <row r="37" spans="1:30" x14ac:dyDescent="0.25">
      <c r="A37" s="1"/>
      <c r="B37" s="51" t="s">
        <v>68</v>
      </c>
      <c r="C37" s="70" t="s">
        <v>69</v>
      </c>
      <c r="D37" s="120">
        <f>+'[1]Vyhodnocení hospodaření PO'!P37</f>
        <v>13157992.706107128</v>
      </c>
      <c r="E37" s="120">
        <f>+'[1]Vyhodnocení hospodaření PO'!Q37</f>
        <v>0</v>
      </c>
      <c r="F37" s="120">
        <f>+'[1]Vyhodnocení hospodaření PO'!R37</f>
        <v>2001962.0938928658</v>
      </c>
      <c r="G37" s="117">
        <f t="shared" si="18"/>
        <v>15159954.799999993</v>
      </c>
      <c r="H37" s="117">
        <f>+'[1]Vyhodnocení hospodaření PO'!T37</f>
        <v>878761.19999999984</v>
      </c>
      <c r="I37" s="49">
        <f t="shared" si="19"/>
        <v>16038715.999999993</v>
      </c>
      <c r="J37" s="121">
        <f>+'[2]NR 2022'!V37</f>
        <v>17366407</v>
      </c>
      <c r="K37" s="120">
        <f>+'[2]NR 2022'!W37</f>
        <v>0</v>
      </c>
      <c r="L37" s="120">
        <f>+'[2]NR 2022'!X37</f>
        <v>2250000</v>
      </c>
      <c r="M37" s="117">
        <f t="shared" si="20"/>
        <v>19616407</v>
      </c>
      <c r="N37" s="117">
        <f>+'[4]NR 2022'!Z37</f>
        <v>1000000</v>
      </c>
      <c r="O37" s="49">
        <f t="shared" si="21"/>
        <v>20616407</v>
      </c>
      <c r="P37" s="121">
        <f>+'[3]Vyhodnocení hosp. 1.pol. 2022'!P37</f>
        <v>6258555.8237701608</v>
      </c>
      <c r="Q37" s="120">
        <f>+'[3]Vyhodnocení hosp. 1.pol. 2022'!Q37</f>
        <v>0</v>
      </c>
      <c r="R37" s="120">
        <f>+'[3]Vyhodnocení hosp. 1.pol. 2022'!R37</f>
        <v>1067240.8862298389</v>
      </c>
      <c r="S37" s="117">
        <f t="shared" si="22"/>
        <v>7325796.71</v>
      </c>
      <c r="T37" s="117">
        <f>+'[3]Vyhodnocení hosp. 1.pol. 2022'!T37</f>
        <v>454628.29</v>
      </c>
      <c r="U37" s="49">
        <f t="shared" si="23"/>
        <v>7780425</v>
      </c>
      <c r="V37" s="121">
        <f>+J37+150000</f>
        <v>17516407</v>
      </c>
      <c r="W37" s="120">
        <f t="shared" si="15"/>
        <v>0</v>
      </c>
      <c r="X37" s="120">
        <f t="shared" si="15"/>
        <v>2250000</v>
      </c>
      <c r="Y37" s="117">
        <f t="shared" si="24"/>
        <v>19766407</v>
      </c>
      <c r="Z37" s="117">
        <f t="shared" si="16"/>
        <v>1000000</v>
      </c>
      <c r="AA37" s="49">
        <f t="shared" si="25"/>
        <v>20766407</v>
      </c>
      <c r="AB37" s="50">
        <f t="shared" si="17"/>
        <v>1.0072757585742269</v>
      </c>
      <c r="AC37" s="3"/>
      <c r="AD37" s="3"/>
    </row>
    <row r="38" spans="1:30" ht="15.75" thickBot="1" x14ac:dyDescent="0.3">
      <c r="A38" s="1"/>
      <c r="B38" s="125" t="s">
        <v>70</v>
      </c>
      <c r="C38" s="126" t="s">
        <v>71</v>
      </c>
      <c r="D38" s="127">
        <f>+'[1]Vyhodnocení hospodaření PO'!P38</f>
        <v>8520598.1929330602</v>
      </c>
      <c r="E38" s="127">
        <f>+'[1]Vyhodnocení hospodaření PO'!Q38</f>
        <v>0</v>
      </c>
      <c r="F38" s="127">
        <f>+'[1]Vyhodnocení hospodaření PO'!R38</f>
        <v>1296391.8570669829</v>
      </c>
      <c r="G38" s="117">
        <f t="shared" si="18"/>
        <v>9816990.0500000436</v>
      </c>
      <c r="H38" s="128">
        <f>+'[1]Vyhodnocení hospodaření PO'!T38</f>
        <v>2548512.4600000004</v>
      </c>
      <c r="I38" s="79">
        <f t="shared" si="19"/>
        <v>12365502.510000044</v>
      </c>
      <c r="J38" s="129">
        <f>+'[2]NR 2022'!V38</f>
        <v>6200000</v>
      </c>
      <c r="K38" s="127">
        <f>+'[2]NR 2022'!W38</f>
        <v>0</v>
      </c>
      <c r="L38" s="127">
        <f>+'[2]NR 2022'!X38</f>
        <v>1100000</v>
      </c>
      <c r="M38" s="128">
        <f t="shared" si="20"/>
        <v>7300000</v>
      </c>
      <c r="N38" s="128">
        <f>+'[4]NR 2022'!Z38</f>
        <v>2283000</v>
      </c>
      <c r="O38" s="79">
        <f t="shared" si="21"/>
        <v>9583000</v>
      </c>
      <c r="P38" s="129">
        <f>+'[3]Vyhodnocení hosp. 1.pol. 2022'!P38</f>
        <v>7621747.7312198197</v>
      </c>
      <c r="Q38" s="127">
        <f>+'[3]Vyhodnocení hosp. 1.pol. 2022'!Q38</f>
        <v>0</v>
      </c>
      <c r="R38" s="127">
        <f>+'[3]Vyhodnocení hosp. 1.pol. 2022'!R38</f>
        <v>1299699.3287801705</v>
      </c>
      <c r="S38" s="128">
        <f t="shared" si="22"/>
        <v>8921447.0599999912</v>
      </c>
      <c r="T38" s="128">
        <f>+'[3]Vyhodnocení hosp. 1.pol. 2022'!T38</f>
        <v>1077287.49</v>
      </c>
      <c r="U38" s="79">
        <f t="shared" si="23"/>
        <v>9998734.5499999914</v>
      </c>
      <c r="V38" s="129">
        <f t="shared" si="26"/>
        <v>6200000</v>
      </c>
      <c r="W38" s="127">
        <f t="shared" si="15"/>
        <v>0</v>
      </c>
      <c r="X38" s="127">
        <f t="shared" si="15"/>
        <v>1100000</v>
      </c>
      <c r="Y38" s="128">
        <f t="shared" si="24"/>
        <v>7300000</v>
      </c>
      <c r="Z38" s="128">
        <f t="shared" si="16"/>
        <v>2283000</v>
      </c>
      <c r="AA38" s="79">
        <f t="shared" si="25"/>
        <v>9583000</v>
      </c>
      <c r="AB38" s="80">
        <f t="shared" si="17"/>
        <v>1</v>
      </c>
      <c r="AC38" s="3"/>
      <c r="AD38" s="3"/>
    </row>
    <row r="39" spans="1:30" ht="15.75" thickBot="1" x14ac:dyDescent="0.3">
      <c r="A39" s="1"/>
      <c r="B39" s="81" t="s">
        <v>72</v>
      </c>
      <c r="C39" s="130" t="s">
        <v>73</v>
      </c>
      <c r="D39" s="131">
        <f>SUM(D35:D38)+SUM(D28:D32)</f>
        <v>140947920.73758391</v>
      </c>
      <c r="E39" s="131">
        <f>SUM(E35:E38)+SUM(E28:E32)</f>
        <v>0</v>
      </c>
      <c r="F39" s="131">
        <f>SUM(F35:F38)+SUM(F28:F32)</f>
        <v>21444942.312416099</v>
      </c>
      <c r="G39" s="132">
        <f>SUM(D39:F39)</f>
        <v>162392863.05000001</v>
      </c>
      <c r="H39" s="133">
        <f>SUM(H28:H32)+SUM(H35:H38)</f>
        <v>14863740.18</v>
      </c>
      <c r="I39" s="134">
        <f>SUM(I35:I38)+SUM(I28:I32)</f>
        <v>177256603.23000002</v>
      </c>
      <c r="J39" s="131">
        <f>SUM(J35:J38)+SUM(J28:J32)</f>
        <v>157763600</v>
      </c>
      <c r="K39" s="131">
        <f>SUM(K35:K38)+SUM(K28:K32)</f>
        <v>0</v>
      </c>
      <c r="L39" s="131">
        <f>SUM(L35:L38)+SUM(L28:L32)</f>
        <v>23280000</v>
      </c>
      <c r="M39" s="132">
        <f>SUM(J39:L39)</f>
        <v>181043600</v>
      </c>
      <c r="N39" s="133">
        <f>SUM(N28:N32)+SUM(N35:N38)</f>
        <v>14383000</v>
      </c>
      <c r="O39" s="134">
        <f>SUM(O35:O38)+SUM(O28:O32)</f>
        <v>195426600</v>
      </c>
      <c r="P39" s="131">
        <f>SUM(P35:P38)+SUM(P28:P32)</f>
        <v>77683283.123042494</v>
      </c>
      <c r="Q39" s="131">
        <f>SUM(Q35:Q38)+SUM(Q28:Q32)</f>
        <v>0</v>
      </c>
      <c r="R39" s="131">
        <f>SUM(R35:R38)+SUM(R28:R32)</f>
        <v>13246949.9769575</v>
      </c>
      <c r="S39" s="132">
        <f>SUM(P39:R39)</f>
        <v>90930233.099999994</v>
      </c>
      <c r="T39" s="133">
        <f>SUM(T28:T32)+SUM(T35:T38)</f>
        <v>7042085.6799999997</v>
      </c>
      <c r="U39" s="134">
        <f>SUM(U35:U38)+SUM(U28:U32)</f>
        <v>97972318.780000001</v>
      </c>
      <c r="V39" s="131">
        <f>SUM(V35:V38)+SUM(V28:V32)</f>
        <v>172113600</v>
      </c>
      <c r="W39" s="131">
        <f>SUM(W35:W38)+SUM(W28:W32)</f>
        <v>0</v>
      </c>
      <c r="X39" s="131">
        <f>SUM(X35:X38)+SUM(X28:X32)</f>
        <v>23280000</v>
      </c>
      <c r="Y39" s="132">
        <f>SUM(V39:X39)</f>
        <v>195393600</v>
      </c>
      <c r="Z39" s="133">
        <f>SUM(Z28:Z32)+SUM(Z35:Z38)</f>
        <v>14383000</v>
      </c>
      <c r="AA39" s="134">
        <f>SUM(AA35:AA38)+SUM(AA28:AA32)</f>
        <v>209776600</v>
      </c>
      <c r="AB39" s="135">
        <f t="shared" si="17"/>
        <v>1.0734291033052819</v>
      </c>
      <c r="AC39" s="3"/>
      <c r="AD39" s="3"/>
    </row>
    <row r="40" spans="1:30" ht="19.5" thickBot="1" x14ac:dyDescent="0.35">
      <c r="A40" s="1"/>
      <c r="B40" s="136" t="s">
        <v>74</v>
      </c>
      <c r="C40" s="137" t="s">
        <v>75</v>
      </c>
      <c r="D40" s="138">
        <f t="shared" ref="D40:AA40" si="27">D24-D39</f>
        <v>-10678220.737583891</v>
      </c>
      <c r="E40" s="138">
        <f t="shared" si="27"/>
        <v>0</v>
      </c>
      <c r="F40" s="138">
        <f t="shared" si="27"/>
        <v>8007825.0175838992</v>
      </c>
      <c r="G40" s="139">
        <f t="shared" si="27"/>
        <v>-2670395.7199999988</v>
      </c>
      <c r="H40" s="139">
        <f t="shared" si="27"/>
        <v>2699121.450000003</v>
      </c>
      <c r="I40" s="140">
        <f t="shared" si="27"/>
        <v>28725.730000019073</v>
      </c>
      <c r="J40" s="138">
        <f t="shared" si="27"/>
        <v>-3097000</v>
      </c>
      <c r="K40" s="138">
        <f t="shared" si="27"/>
        <v>0</v>
      </c>
      <c r="L40" s="138">
        <f t="shared" si="27"/>
        <v>380000</v>
      </c>
      <c r="M40" s="139">
        <f t="shared" si="27"/>
        <v>-2717000</v>
      </c>
      <c r="N40" s="139">
        <f t="shared" si="27"/>
        <v>2717000</v>
      </c>
      <c r="O40" s="140">
        <f t="shared" si="27"/>
        <v>0</v>
      </c>
      <c r="P40" s="138">
        <f t="shared" si="27"/>
        <v>-6406983.1230424941</v>
      </c>
      <c r="Q40" s="138">
        <f t="shared" si="27"/>
        <v>0</v>
      </c>
      <c r="R40" s="138">
        <f t="shared" si="27"/>
        <v>2305064.5530425012</v>
      </c>
      <c r="S40" s="139">
        <f t="shared" si="27"/>
        <v>-4101918.5699999928</v>
      </c>
      <c r="T40" s="139">
        <f t="shared" si="27"/>
        <v>1905090.6400000006</v>
      </c>
      <c r="U40" s="140">
        <f t="shared" si="27"/>
        <v>-2196827.9300000072</v>
      </c>
      <c r="V40" s="138">
        <f t="shared" si="27"/>
        <v>-3097000</v>
      </c>
      <c r="W40" s="138">
        <f t="shared" si="27"/>
        <v>0</v>
      </c>
      <c r="X40" s="138">
        <f t="shared" si="27"/>
        <v>380000</v>
      </c>
      <c r="Y40" s="139">
        <f t="shared" si="27"/>
        <v>-2717000</v>
      </c>
      <c r="Z40" s="139">
        <f t="shared" si="27"/>
        <v>2717000</v>
      </c>
      <c r="AA40" s="140">
        <f t="shared" si="27"/>
        <v>0</v>
      </c>
      <c r="AB40" s="141"/>
      <c r="AC40" s="3"/>
      <c r="AD40" s="3"/>
    </row>
    <row r="41" spans="1:30" ht="15.75" thickBot="1" x14ac:dyDescent="0.3">
      <c r="A41" s="1"/>
      <c r="B41" s="142" t="s">
        <v>76</v>
      </c>
      <c r="C41" s="143" t="s">
        <v>77</v>
      </c>
      <c r="D41" s="144"/>
      <c r="E41" s="145"/>
      <c r="F41" s="145"/>
      <c r="G41" s="146"/>
      <c r="H41" s="147"/>
      <c r="I41" s="148">
        <f>I40-D16</f>
        <v>-130240974.27</v>
      </c>
      <c r="J41" s="144"/>
      <c r="K41" s="145"/>
      <c r="L41" s="145"/>
      <c r="M41" s="146"/>
      <c r="N41" s="149"/>
      <c r="O41" s="148">
        <f>O40-J16</f>
        <v>-154666600</v>
      </c>
      <c r="P41" s="144"/>
      <c r="Q41" s="145"/>
      <c r="R41" s="145"/>
      <c r="S41" s="146"/>
      <c r="T41" s="149"/>
      <c r="U41" s="148">
        <f>U40-P16</f>
        <v>-73473127.930000007</v>
      </c>
      <c r="V41" s="144"/>
      <c r="W41" s="145"/>
      <c r="X41" s="145"/>
      <c r="Y41" s="146"/>
      <c r="Z41" s="149"/>
      <c r="AA41" s="148">
        <f>AA40-V16</f>
        <v>-169016600</v>
      </c>
      <c r="AB41" s="50">
        <f t="shared" si="17"/>
        <v>1.0927802124052639</v>
      </c>
      <c r="AC41" s="3"/>
      <c r="AD41" s="3"/>
    </row>
    <row r="42" spans="1:30" s="156" customFormat="1" ht="8.25" customHeight="1" thickBot="1" x14ac:dyDescent="0.3">
      <c r="A42" s="150"/>
      <c r="B42" s="151"/>
      <c r="C42" s="152"/>
      <c r="D42" s="153"/>
      <c r="E42" s="154"/>
      <c r="F42" s="154"/>
      <c r="G42" s="150"/>
      <c r="H42" s="154"/>
      <c r="I42" s="154"/>
      <c r="J42" s="153"/>
      <c r="K42" s="154"/>
      <c r="L42" s="154"/>
      <c r="M42" s="150"/>
      <c r="N42" s="154"/>
      <c r="O42" s="154"/>
      <c r="P42" s="154"/>
      <c r="Q42" s="154"/>
      <c r="R42" s="154"/>
      <c r="S42" s="154"/>
      <c r="T42" s="154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</row>
    <row r="43" spans="1:30" s="156" customFormat="1" ht="15.75" customHeight="1" thickBot="1" x14ac:dyDescent="0.3">
      <c r="A43" s="150"/>
      <c r="B43" s="157"/>
      <c r="C43" s="158" t="s">
        <v>78</v>
      </c>
      <c r="D43" s="159" t="s">
        <v>79</v>
      </c>
      <c r="E43" s="160" t="s">
        <v>80</v>
      </c>
      <c r="F43" s="161" t="s">
        <v>81</v>
      </c>
      <c r="G43" s="154"/>
      <c r="H43" s="154"/>
      <c r="I43" s="162"/>
      <c r="J43" s="159" t="s">
        <v>79</v>
      </c>
      <c r="K43" s="160" t="s">
        <v>80</v>
      </c>
      <c r="L43" s="161" t="s">
        <v>81</v>
      </c>
      <c r="M43" s="154"/>
      <c r="N43" s="154"/>
      <c r="O43" s="154"/>
      <c r="P43" s="159" t="s">
        <v>79</v>
      </c>
      <c r="Q43" s="160" t="s">
        <v>80</v>
      </c>
      <c r="R43" s="161" t="s">
        <v>81</v>
      </c>
      <c r="S43" s="155"/>
      <c r="T43" s="155"/>
      <c r="U43" s="155"/>
      <c r="V43" s="159" t="s">
        <v>79</v>
      </c>
      <c r="W43" s="160" t="s">
        <v>80</v>
      </c>
      <c r="X43" s="161" t="s">
        <v>81</v>
      </c>
      <c r="Y43" s="155"/>
      <c r="Z43" s="155"/>
      <c r="AA43" s="155"/>
      <c r="AB43" s="155"/>
      <c r="AC43" s="155"/>
      <c r="AD43" s="155"/>
    </row>
    <row r="44" spans="1:30" ht="15.75" thickBot="1" x14ac:dyDescent="0.3">
      <c r="A44" s="1"/>
      <c r="B44" s="157"/>
      <c r="C44" s="163"/>
      <c r="D44" s="164">
        <v>0</v>
      </c>
      <c r="E44" s="165">
        <v>0</v>
      </c>
      <c r="F44" s="166">
        <v>0</v>
      </c>
      <c r="G44" s="154"/>
      <c r="H44" s="154"/>
      <c r="I44" s="162"/>
      <c r="J44" s="164">
        <v>0</v>
      </c>
      <c r="K44" s="165">
        <v>0</v>
      </c>
      <c r="L44" s="166">
        <v>0</v>
      </c>
      <c r="M44" s="167"/>
      <c r="N44" s="167"/>
      <c r="O44" s="167"/>
      <c r="P44" s="164">
        <v>0</v>
      </c>
      <c r="Q44" s="165">
        <v>0</v>
      </c>
      <c r="R44" s="166">
        <v>0</v>
      </c>
      <c r="S44" s="3"/>
      <c r="T44" s="3"/>
      <c r="U44" s="3"/>
      <c r="V44" s="164">
        <v>0</v>
      </c>
      <c r="W44" s="165">
        <v>0</v>
      </c>
      <c r="X44" s="166">
        <v>0</v>
      </c>
      <c r="Y44" s="3"/>
      <c r="Z44" s="3"/>
      <c r="AA44" s="3"/>
      <c r="AB44" s="3"/>
      <c r="AC44" s="3"/>
      <c r="AD44" s="3"/>
    </row>
    <row r="45" spans="1:30" s="156" customFormat="1" ht="8.25" customHeight="1" thickBot="1" x14ac:dyDescent="0.3">
      <c r="A45" s="150"/>
      <c r="B45" s="157"/>
      <c r="C45" s="152"/>
      <c r="D45" s="167"/>
      <c r="E45" s="154"/>
      <c r="F45" s="154"/>
      <c r="G45" s="154"/>
      <c r="H45" s="154"/>
      <c r="I45" s="162"/>
      <c r="J45" s="154"/>
      <c r="K45" s="154"/>
      <c r="L45" s="154"/>
      <c r="M45" s="154"/>
      <c r="N45" s="154"/>
      <c r="O45" s="162"/>
      <c r="P45" s="162"/>
      <c r="Q45" s="162"/>
      <c r="R45" s="162"/>
      <c r="S45" s="162"/>
      <c r="T45" s="162"/>
      <c r="U45" s="162"/>
      <c r="V45" s="155"/>
      <c r="W45" s="155"/>
      <c r="X45" s="155"/>
      <c r="Y45" s="155"/>
      <c r="Z45" s="155"/>
      <c r="AA45" s="155"/>
      <c r="AB45" s="155"/>
      <c r="AC45" s="155"/>
      <c r="AD45" s="155"/>
    </row>
    <row r="46" spans="1:30" s="156" customFormat="1" ht="37.5" customHeight="1" thickBot="1" x14ac:dyDescent="0.3">
      <c r="A46" s="150"/>
      <c r="B46" s="157"/>
      <c r="C46" s="158" t="s">
        <v>82</v>
      </c>
      <c r="D46" s="168" t="s">
        <v>83</v>
      </c>
      <c r="E46" s="169" t="s">
        <v>84</v>
      </c>
      <c r="F46" s="154"/>
      <c r="G46" s="154"/>
      <c r="H46" s="154"/>
      <c r="I46" s="162"/>
      <c r="J46" s="168" t="s">
        <v>83</v>
      </c>
      <c r="K46" s="169" t="s">
        <v>84</v>
      </c>
      <c r="L46" s="170"/>
      <c r="M46" s="170"/>
      <c r="N46" s="155"/>
      <c r="O46" s="155"/>
      <c r="P46" s="168" t="s">
        <v>83</v>
      </c>
      <c r="Q46" s="169" t="s">
        <v>84</v>
      </c>
      <c r="R46" s="155"/>
      <c r="S46" s="155"/>
      <c r="T46" s="155"/>
      <c r="U46" s="155"/>
      <c r="V46" s="168" t="s">
        <v>83</v>
      </c>
      <c r="W46" s="169" t="s">
        <v>84</v>
      </c>
      <c r="X46" s="155"/>
      <c r="Y46" s="155"/>
      <c r="Z46" s="155"/>
      <c r="AA46" s="155"/>
      <c r="AB46" s="155"/>
      <c r="AC46" s="155"/>
      <c r="AD46" s="155"/>
    </row>
    <row r="47" spans="1:30" ht="15.75" thickBot="1" x14ac:dyDescent="0.3">
      <c r="A47" s="1"/>
      <c r="B47" s="171"/>
      <c r="C47" s="172"/>
      <c r="D47" s="164"/>
      <c r="E47" s="173">
        <v>0</v>
      </c>
      <c r="F47" s="154"/>
      <c r="G47" s="154"/>
      <c r="H47" s="154"/>
      <c r="I47" s="162"/>
      <c r="J47" s="164">
        <v>13080800</v>
      </c>
      <c r="K47" s="173">
        <v>0</v>
      </c>
      <c r="L47" s="174"/>
      <c r="M47" s="174"/>
      <c r="N47" s="3"/>
      <c r="O47" s="3"/>
      <c r="P47" s="164">
        <v>4090000</v>
      </c>
      <c r="Q47" s="173">
        <v>0</v>
      </c>
      <c r="R47" s="3"/>
      <c r="S47" s="3"/>
      <c r="T47" s="3"/>
      <c r="U47" s="3"/>
      <c r="V47" s="164">
        <v>0</v>
      </c>
      <c r="W47" s="173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71"/>
      <c r="C48" s="152"/>
      <c r="D48" s="154"/>
      <c r="E48" s="154"/>
      <c r="F48" s="154"/>
      <c r="G48" s="154"/>
      <c r="H48" s="154"/>
      <c r="I48" s="162"/>
      <c r="J48" s="154"/>
      <c r="K48" s="154"/>
      <c r="L48" s="154"/>
      <c r="M48" s="154"/>
      <c r="N48" s="154"/>
      <c r="O48" s="162"/>
      <c r="P48" s="162"/>
      <c r="Q48" s="162"/>
      <c r="R48" s="162"/>
      <c r="S48" s="162"/>
      <c r="T48" s="162"/>
      <c r="U48" s="162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71"/>
      <c r="C49" s="175" t="s">
        <v>85</v>
      </c>
      <c r="D49" s="176" t="s">
        <v>86</v>
      </c>
      <c r="E49" s="176" t="s">
        <v>87</v>
      </c>
      <c r="F49" s="176" t="s">
        <v>88</v>
      </c>
      <c r="G49" s="176" t="s">
        <v>89</v>
      </c>
      <c r="H49" s="154"/>
      <c r="I49" s="3"/>
      <c r="J49" s="176" t="s">
        <v>86</v>
      </c>
      <c r="K49" s="176" t="s">
        <v>87</v>
      </c>
      <c r="L49" s="176" t="s">
        <v>88</v>
      </c>
      <c r="M49" s="176" t="s">
        <v>90</v>
      </c>
      <c r="N49" s="3"/>
      <c r="O49" s="3"/>
      <c r="P49" s="176" t="s">
        <v>86</v>
      </c>
      <c r="Q49" s="176" t="s">
        <v>87</v>
      </c>
      <c r="R49" s="176" t="s">
        <v>88</v>
      </c>
      <c r="S49" s="176" t="s">
        <v>91</v>
      </c>
      <c r="T49" s="3"/>
      <c r="U49" s="3"/>
      <c r="V49" s="176" t="s">
        <v>92</v>
      </c>
      <c r="W49" s="176" t="s">
        <v>87</v>
      </c>
      <c r="X49" s="176" t="s">
        <v>88</v>
      </c>
      <c r="Y49" s="176" t="s">
        <v>90</v>
      </c>
      <c r="Z49" s="3"/>
      <c r="AA49" s="3"/>
      <c r="AB49" s="3"/>
      <c r="AC49" s="3"/>
      <c r="AD49" s="3"/>
    </row>
    <row r="50" spans="1:30" x14ac:dyDescent="0.25">
      <c r="A50" s="1"/>
      <c r="B50" s="171"/>
      <c r="C50" s="177" t="s">
        <v>93</v>
      </c>
      <c r="D50" s="178">
        <f>SUM(D51:D54)</f>
        <v>6577027.6800000006</v>
      </c>
      <c r="E50" s="178">
        <f t="shared" ref="E50:F50" si="28">SUM(E51:E54)</f>
        <v>9015712.0800000001</v>
      </c>
      <c r="F50" s="178">
        <f t="shared" si="28"/>
        <v>4050116.02</v>
      </c>
      <c r="G50" s="179">
        <f>D50+E50-F50</f>
        <v>11542623.740000002</v>
      </c>
      <c r="H50" s="154"/>
      <c r="I50" s="3"/>
      <c r="J50" s="178">
        <f>SUM(J51:J54)</f>
        <v>12309185.869999999</v>
      </c>
      <c r="K50" s="178">
        <f t="shared" ref="K50:L50" si="29">SUM(K51:K54)</f>
        <v>21896290.440000001</v>
      </c>
      <c r="L50" s="178">
        <f t="shared" si="29"/>
        <v>28305000</v>
      </c>
      <c r="M50" s="179">
        <f>J50+K50-L50</f>
        <v>5900476.3100000024</v>
      </c>
      <c r="N50" s="3"/>
      <c r="O50" s="3"/>
      <c r="P50" s="178">
        <f>SUM(P51:P54)</f>
        <v>8049000</v>
      </c>
      <c r="Q50" s="178">
        <f t="shared" ref="Q50:R50" si="30">SUM(Q51:Q54)</f>
        <v>8342000</v>
      </c>
      <c r="R50" s="178">
        <f t="shared" si="30"/>
        <v>4814900</v>
      </c>
      <c r="S50" s="179">
        <f>P50+Q50-R50</f>
        <v>11576100</v>
      </c>
      <c r="T50" s="3"/>
      <c r="U50" s="3"/>
      <c r="V50" s="178">
        <f>SUM(V51:V54)</f>
        <v>5900476.3100000005</v>
      </c>
      <c r="W50" s="178">
        <f t="shared" ref="W50:X50" si="31">SUM(W51:W54)</f>
        <v>22174613.960000001</v>
      </c>
      <c r="X50" s="178">
        <f t="shared" si="31"/>
        <v>22286270</v>
      </c>
      <c r="Y50" s="179">
        <f>V50+W50-X50</f>
        <v>5788820.2700000033</v>
      </c>
      <c r="Z50" s="3"/>
      <c r="AA50" s="3"/>
      <c r="AB50" s="3"/>
      <c r="AC50" s="3"/>
      <c r="AD50" s="3"/>
    </row>
    <row r="51" spans="1:30" x14ac:dyDescent="0.25">
      <c r="A51" s="1"/>
      <c r="B51" s="171"/>
      <c r="C51" s="177" t="s">
        <v>94</v>
      </c>
      <c r="D51" s="178">
        <f>+'[1]Vyhodnocení hospodaření PO'!D51</f>
        <v>198936.75</v>
      </c>
      <c r="E51" s="178">
        <f>+'[1]Vyhodnocení hospodaření PO'!E51</f>
        <v>0</v>
      </c>
      <c r="F51" s="178">
        <f>+'[1]Vyhodnocení hospodaření PO'!F51</f>
        <v>0</v>
      </c>
      <c r="G51" s="179">
        <f t="shared" ref="G51:G54" si="32">D51+E51-F51</f>
        <v>198936.75</v>
      </c>
      <c r="H51" s="154"/>
      <c r="I51" s="3"/>
      <c r="J51" s="178">
        <v>198936.75</v>
      </c>
      <c r="K51" s="178">
        <v>0</v>
      </c>
      <c r="L51" s="178">
        <v>0</v>
      </c>
      <c r="M51" s="179">
        <v>198936.75</v>
      </c>
      <c r="N51" s="3"/>
      <c r="O51" s="3"/>
      <c r="P51" s="180">
        <f>+'[3]Vyhodnocení hosp. 1.pol. 2022'!D51*1000</f>
        <v>199000</v>
      </c>
      <c r="Q51" s="180">
        <f>+'[3]Vyhodnocení hosp. 1.pol. 2022'!E51*1000</f>
        <v>0</v>
      </c>
      <c r="R51" s="180">
        <f>+'[3]Vyhodnocení hosp. 1.pol. 2022'!F51*1000</f>
        <v>0</v>
      </c>
      <c r="S51" s="181">
        <f>+'[3]Vyhodnocení hosp. 1.pol. 2022'!G51*1000</f>
        <v>199000</v>
      </c>
      <c r="T51" s="3"/>
      <c r="U51" s="3"/>
      <c r="V51" s="178">
        <f>+M51</f>
        <v>198936.75</v>
      </c>
      <c r="W51" s="178">
        <v>0</v>
      </c>
      <c r="X51" s="178">
        <v>0</v>
      </c>
      <c r="Y51" s="179">
        <f t="shared" ref="Y51:Y54" si="33">V51+W51-X51</f>
        <v>198936.75</v>
      </c>
      <c r="Z51" s="3"/>
      <c r="AA51" s="3"/>
      <c r="AB51" s="3"/>
      <c r="AC51" s="3"/>
      <c r="AD51" s="3"/>
    </row>
    <row r="52" spans="1:30" x14ac:dyDescent="0.25">
      <c r="A52" s="1"/>
      <c r="B52" s="171"/>
      <c r="C52" s="177" t="s">
        <v>95</v>
      </c>
      <c r="D52" s="178">
        <f>+'[1]Vyhodnocení hospodaření PO'!D52</f>
        <v>6164029.6900000004</v>
      </c>
      <c r="E52" s="178">
        <f>+'[1]Vyhodnocení hospodaření PO'!E52</f>
        <v>8477234.1999999993</v>
      </c>
      <c r="F52" s="178">
        <f>+'[1]Vyhodnocení hospodaření PO'!F52</f>
        <v>3407826.02</v>
      </c>
      <c r="G52" s="179">
        <f t="shared" si="32"/>
        <v>11233437.870000001</v>
      </c>
      <c r="H52" s="154"/>
      <c r="I52" s="3"/>
      <c r="J52" s="178">
        <v>12000000</v>
      </c>
      <c r="K52" s="178">
        <v>20616407</v>
      </c>
      <c r="L52" s="178">
        <v>27105000</v>
      </c>
      <c r="M52" s="179">
        <f>+J52+K52-L52</f>
        <v>5511407</v>
      </c>
      <c r="N52" s="3"/>
      <c r="O52" s="3"/>
      <c r="P52" s="180">
        <f>+'[3]Vyhodnocení hosp. 1.pol. 2022'!D52*1000</f>
        <v>7727600</v>
      </c>
      <c r="Q52" s="180">
        <f>+'[3]Vyhodnocení hosp. 1.pol. 2022'!E52*1000</f>
        <v>7780400</v>
      </c>
      <c r="R52" s="180">
        <f>+'[3]Vyhodnocení hosp. 1.pol. 2022'!F52*1000</f>
        <v>4214200</v>
      </c>
      <c r="S52" s="181">
        <f>+'[3]Vyhodnocení hosp. 1.pol. 2022'!G52*1000</f>
        <v>11293800</v>
      </c>
      <c r="T52" s="3"/>
      <c r="U52" s="3"/>
      <c r="V52" s="178">
        <f>+M52</f>
        <v>5511407</v>
      </c>
      <c r="W52" s="178">
        <f>+AA37</f>
        <v>20766407</v>
      </c>
      <c r="X52" s="178">
        <v>20886270</v>
      </c>
      <c r="Y52" s="179">
        <f t="shared" si="33"/>
        <v>5391544</v>
      </c>
      <c r="Z52" s="3"/>
      <c r="AA52" s="3"/>
      <c r="AB52" s="3"/>
      <c r="AC52" s="3"/>
      <c r="AD52" s="3"/>
    </row>
    <row r="53" spans="1:30" x14ac:dyDescent="0.25">
      <c r="A53" s="1"/>
      <c r="B53" s="171"/>
      <c r="C53" s="177" t="s">
        <v>96</v>
      </c>
      <c r="D53" s="178">
        <f>+'[1]Vyhodnocení hospodaření PO'!D53</f>
        <v>0</v>
      </c>
      <c r="E53" s="178">
        <f>+'[1]Vyhodnocení hospodaření PO'!E53</f>
        <v>0</v>
      </c>
      <c r="F53" s="178">
        <f>+'[1]Vyhodnocení hospodaření PO'!F53</f>
        <v>0</v>
      </c>
      <c r="G53" s="179">
        <f t="shared" si="32"/>
        <v>0</v>
      </c>
      <c r="H53" s="154"/>
      <c r="I53" s="3"/>
      <c r="J53" s="178">
        <v>0</v>
      </c>
      <c r="K53" s="178">
        <v>0</v>
      </c>
      <c r="L53" s="178">
        <v>0</v>
      </c>
      <c r="M53" s="179">
        <v>0</v>
      </c>
      <c r="N53" s="3"/>
      <c r="O53" s="3"/>
      <c r="P53" s="180">
        <f>+'[3]Vyhodnocení hosp. 1.pol. 2022'!D53*1000</f>
        <v>0</v>
      </c>
      <c r="Q53" s="180">
        <f>+'[3]Vyhodnocení hosp. 1.pol. 2022'!E53*1000</f>
        <v>0</v>
      </c>
      <c r="R53" s="180">
        <f>+'[3]Vyhodnocení hosp. 1.pol. 2022'!F53*1000</f>
        <v>0</v>
      </c>
      <c r="S53" s="181">
        <f>+'[3]Vyhodnocení hosp. 1.pol. 2022'!G53*1000</f>
        <v>0</v>
      </c>
      <c r="T53" s="3"/>
      <c r="U53" s="3"/>
      <c r="V53" s="178">
        <f>+M53</f>
        <v>0</v>
      </c>
      <c r="W53" s="178">
        <v>0</v>
      </c>
      <c r="X53" s="178">
        <v>0</v>
      </c>
      <c r="Y53" s="179">
        <f t="shared" si="33"/>
        <v>0</v>
      </c>
      <c r="Z53" s="3"/>
      <c r="AA53" s="3"/>
      <c r="AB53" s="3"/>
      <c r="AC53" s="3"/>
      <c r="AD53" s="3"/>
    </row>
    <row r="54" spans="1:30" x14ac:dyDescent="0.25">
      <c r="A54" s="1"/>
      <c r="B54" s="171"/>
      <c r="C54" s="182" t="s">
        <v>97</v>
      </c>
      <c r="D54" s="178">
        <f>+'[1]Vyhodnocení hospodaření PO'!D54</f>
        <v>214061.24</v>
      </c>
      <c r="E54" s="178">
        <f>+'[1]Vyhodnocení hospodaření PO'!E54</f>
        <v>538477.88</v>
      </c>
      <c r="F54" s="178">
        <f>+'[1]Vyhodnocení hospodaření PO'!F54</f>
        <v>642290</v>
      </c>
      <c r="G54" s="179">
        <f t="shared" si="32"/>
        <v>110249.12</v>
      </c>
      <c r="H54" s="154"/>
      <c r="I54" s="3"/>
      <c r="J54" s="178">
        <v>110249.12</v>
      </c>
      <c r="K54" s="178">
        <v>1279883.44</v>
      </c>
      <c r="L54" s="178">
        <v>1200000</v>
      </c>
      <c r="M54" s="179">
        <v>190132.56000000006</v>
      </c>
      <c r="N54" s="3"/>
      <c r="O54" s="3"/>
      <c r="P54" s="180">
        <f>+'[3]Vyhodnocení hosp. 1.pol. 2022'!D54*1000</f>
        <v>122400</v>
      </c>
      <c r="Q54" s="180">
        <f>+'[3]Vyhodnocení hosp. 1.pol. 2022'!E54*1000</f>
        <v>561600</v>
      </c>
      <c r="R54" s="180">
        <f>+'[3]Vyhodnocení hosp. 1.pol. 2022'!F54*1000</f>
        <v>600700</v>
      </c>
      <c r="S54" s="181">
        <f>+'[3]Vyhodnocení hosp. 1.pol. 2022'!G54*1000</f>
        <v>83299.999999999956</v>
      </c>
      <c r="T54" s="3"/>
      <c r="U54" s="3"/>
      <c r="V54" s="178">
        <f>+M54</f>
        <v>190132.56000000006</v>
      </c>
      <c r="W54" s="178">
        <f>+AA32*0.02</f>
        <v>1408206.96</v>
      </c>
      <c r="X54" s="178">
        <v>1400000</v>
      </c>
      <c r="Y54" s="179">
        <f t="shared" si="33"/>
        <v>198339.52000000002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71"/>
      <c r="C55" s="152"/>
      <c r="D55" s="154"/>
      <c r="E55" s="154"/>
      <c r="F55" s="154"/>
      <c r="G55" s="154"/>
      <c r="H55" s="15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71"/>
      <c r="C56" s="175" t="s">
        <v>98</v>
      </c>
      <c r="D56" s="176" t="s">
        <v>99</v>
      </c>
      <c r="E56" s="176" t="s">
        <v>100</v>
      </c>
      <c r="F56" s="154"/>
      <c r="G56" s="154"/>
      <c r="H56" s="154"/>
      <c r="I56" s="162"/>
      <c r="J56" s="176" t="s">
        <v>101</v>
      </c>
      <c r="K56" s="154"/>
      <c r="L56" s="154"/>
      <c r="M56" s="154"/>
      <c r="N56" s="154"/>
      <c r="O56" s="162"/>
      <c r="P56" s="176" t="s">
        <v>102</v>
      </c>
      <c r="Q56" s="162"/>
      <c r="R56" s="162"/>
      <c r="S56" s="162"/>
      <c r="T56" s="162"/>
      <c r="U56" s="162"/>
      <c r="V56" s="176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71"/>
      <c r="C57" s="177"/>
      <c r="D57" s="183">
        <v>175</v>
      </c>
      <c r="E57" s="183">
        <v>176</v>
      </c>
      <c r="F57" s="154"/>
      <c r="G57" s="154"/>
      <c r="H57" s="154"/>
      <c r="I57" s="162"/>
      <c r="J57" s="183">
        <f>+'[4]NR 2022'!$V$57</f>
        <v>179</v>
      </c>
      <c r="K57" s="154"/>
      <c r="L57" s="154"/>
      <c r="M57" s="154"/>
      <c r="N57" s="154"/>
      <c r="O57" s="162"/>
      <c r="P57" s="183">
        <v>184</v>
      </c>
      <c r="Q57" s="162"/>
      <c r="R57" s="162"/>
      <c r="S57" s="162"/>
      <c r="T57" s="162"/>
      <c r="U57" s="162"/>
      <c r="V57" s="183">
        <v>185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71"/>
      <c r="C58" s="152"/>
      <c r="D58" s="154"/>
      <c r="E58" s="154"/>
      <c r="F58" s="154"/>
      <c r="G58" s="154"/>
      <c r="H58" s="154"/>
      <c r="I58" s="162"/>
      <c r="J58" s="154"/>
      <c r="K58" s="154"/>
      <c r="L58" s="154"/>
      <c r="M58" s="154"/>
      <c r="N58" s="154"/>
      <c r="O58" s="162"/>
      <c r="P58" s="162"/>
      <c r="Q58" s="162"/>
      <c r="R58" s="162"/>
      <c r="S58" s="162"/>
      <c r="T58" s="162"/>
      <c r="U58" s="162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84" t="s">
        <v>103</v>
      </c>
      <c r="C59" s="185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7"/>
      <c r="W59" s="187"/>
      <c r="X59" s="187"/>
      <c r="Y59" s="187"/>
      <c r="Z59" s="187"/>
      <c r="AA59" s="187"/>
      <c r="AB59" s="188"/>
      <c r="AC59" s="3"/>
      <c r="AD59" s="3"/>
    </row>
    <row r="60" spans="1:30" x14ac:dyDescent="0.25">
      <c r="A60" s="1"/>
      <c r="B60" s="189" t="s">
        <v>104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90"/>
      <c r="AC60" s="3"/>
      <c r="AD60" s="3"/>
    </row>
    <row r="61" spans="1:30" x14ac:dyDescent="0.25">
      <c r="A61" s="1"/>
      <c r="B61" s="191" t="s">
        <v>105</v>
      </c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56"/>
      <c r="W61" s="156"/>
      <c r="X61" s="156"/>
      <c r="Y61" s="156"/>
      <c r="Z61" s="156"/>
      <c r="AA61" s="156"/>
      <c r="AB61" s="190"/>
      <c r="AC61" s="3"/>
      <c r="AD61" s="3"/>
    </row>
    <row r="62" spans="1:30" x14ac:dyDescent="0.25">
      <c r="A62" s="1"/>
      <c r="B62" s="191" t="s">
        <v>106</v>
      </c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56"/>
      <c r="W62" s="156"/>
      <c r="X62" s="156"/>
      <c r="Y62" s="156"/>
      <c r="Z62" s="156"/>
      <c r="AA62" s="156"/>
      <c r="AB62" s="190"/>
      <c r="AC62" s="3"/>
      <c r="AD62" s="3"/>
    </row>
    <row r="63" spans="1:30" x14ac:dyDescent="0.25">
      <c r="A63" s="1"/>
      <c r="B63" s="191" t="s">
        <v>107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56"/>
      <c r="W63" s="156"/>
      <c r="X63" s="156"/>
      <c r="Y63" s="156"/>
      <c r="Z63" s="156"/>
      <c r="AA63" s="156"/>
      <c r="AB63" s="190"/>
      <c r="AC63" s="3"/>
      <c r="AD63" s="3"/>
    </row>
    <row r="64" spans="1:30" x14ac:dyDescent="0.25">
      <c r="A64" s="1"/>
      <c r="B64" s="193" t="s">
        <v>108</v>
      </c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56"/>
      <c r="W64" s="156"/>
      <c r="X64" s="156"/>
      <c r="Y64" s="156"/>
      <c r="Z64" s="156"/>
      <c r="AA64" s="156"/>
      <c r="AB64" s="190"/>
      <c r="AC64" s="3"/>
      <c r="AD64" s="3"/>
    </row>
    <row r="65" spans="1:30" x14ac:dyDescent="0.25">
      <c r="A65" s="1"/>
      <c r="B65" s="195"/>
      <c r="C65" s="196"/>
      <c r="D65" s="197"/>
      <c r="E65" s="197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56"/>
      <c r="W65" s="156"/>
      <c r="X65" s="156"/>
      <c r="Y65" s="156"/>
      <c r="Z65" s="156"/>
      <c r="AA65" s="156"/>
      <c r="AB65" s="190"/>
      <c r="AC65" s="3"/>
      <c r="AD65" s="3"/>
    </row>
    <row r="66" spans="1:30" x14ac:dyDescent="0.25">
      <c r="A66" s="1"/>
      <c r="B66" s="198"/>
      <c r="C66" s="199"/>
      <c r="D66" s="200"/>
      <c r="E66" s="200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2"/>
      <c r="W66" s="202"/>
      <c r="X66" s="202"/>
      <c r="Y66" s="202"/>
      <c r="Z66" s="202"/>
      <c r="AA66" s="202"/>
      <c r="AB66" s="203"/>
      <c r="AC66" s="3"/>
      <c r="AD66" s="3"/>
    </row>
    <row r="67" spans="1:30" x14ac:dyDescent="0.25">
      <c r="A67" s="150"/>
      <c r="B67" s="204"/>
      <c r="C67" s="205"/>
      <c r="D67" s="204"/>
      <c r="E67" s="204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s="150"/>
      <c r="B68" s="204"/>
      <c r="C68" s="205"/>
      <c r="D68" s="204"/>
      <c r="E68" s="204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1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1"/>
      <c r="B70" s="207" t="s">
        <v>109</v>
      </c>
      <c r="C70" s="208">
        <v>44824</v>
      </c>
      <c r="D70" s="207" t="s">
        <v>110</v>
      </c>
      <c r="E70" s="192" t="s">
        <v>111</v>
      </c>
      <c r="F70" s="192"/>
      <c r="G70" s="192"/>
      <c r="H70" s="207"/>
      <c r="I70" s="207" t="s">
        <v>112</v>
      </c>
      <c r="J70" s="209" t="s">
        <v>113</v>
      </c>
      <c r="K70" s="209"/>
      <c r="L70" s="209"/>
      <c r="M70" s="209"/>
      <c r="N70" s="207"/>
      <c r="O70" s="207"/>
      <c r="P70" s="207"/>
      <c r="Q70" s="207"/>
      <c r="R70" s="207"/>
      <c r="S70" s="207"/>
      <c r="T70" s="207"/>
      <c r="U70" s="207"/>
      <c r="V70" s="3"/>
      <c r="W70" s="3"/>
      <c r="X70" s="3"/>
      <c r="Y70" s="3"/>
      <c r="Z70" s="3"/>
      <c r="AA70" s="3"/>
      <c r="AB70" s="3"/>
      <c r="AC70" s="3"/>
      <c r="AD70" s="3"/>
    </row>
    <row r="71" spans="1:30" ht="7.5" customHeight="1" x14ac:dyDescent="0.25">
      <c r="A71" s="1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s="1"/>
      <c r="B72" s="207"/>
      <c r="C72" s="207"/>
      <c r="D72" s="207" t="s">
        <v>114</v>
      </c>
      <c r="E72" s="210"/>
      <c r="F72" s="210"/>
      <c r="G72" s="210"/>
      <c r="H72" s="207"/>
      <c r="I72" s="207" t="s">
        <v>114</v>
      </c>
      <c r="J72" s="211"/>
      <c r="K72" s="211"/>
      <c r="L72" s="211"/>
      <c r="M72" s="211"/>
      <c r="N72" s="207"/>
      <c r="O72" s="207"/>
      <c r="P72" s="207"/>
      <c r="Q72" s="207"/>
      <c r="R72" s="207"/>
      <c r="S72" s="207"/>
      <c r="T72" s="207"/>
      <c r="U72" s="207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A73" s="1"/>
      <c r="B73" s="207"/>
      <c r="C73" s="207"/>
      <c r="D73" s="207"/>
      <c r="E73" s="210"/>
      <c r="F73" s="210"/>
      <c r="G73" s="210"/>
      <c r="H73" s="207"/>
      <c r="I73" s="207"/>
      <c r="J73" s="211"/>
      <c r="K73" s="211"/>
      <c r="L73" s="211"/>
      <c r="M73" s="211"/>
      <c r="N73" s="207"/>
      <c r="O73" s="207"/>
      <c r="P73" s="207"/>
      <c r="Q73" s="207"/>
      <c r="R73" s="207"/>
      <c r="S73" s="207"/>
      <c r="T73" s="207"/>
      <c r="U73" s="207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1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1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3"/>
      <c r="W75" s="3"/>
      <c r="X75" s="3"/>
      <c r="Y75" s="3"/>
      <c r="Z75" s="3"/>
      <c r="AA75" s="3"/>
      <c r="AB75" s="3"/>
      <c r="AC75" s="3"/>
      <c r="AD75" s="3"/>
    </row>
    <row r="76" spans="1:30" hidden="1" x14ac:dyDescent="0.25">
      <c r="AC76" s="4"/>
      <c r="AD76" s="4"/>
    </row>
    <row r="78" spans="1:30" x14ac:dyDescent="0.25"/>
    <row r="79" spans="1:30" x14ac:dyDescent="0.25"/>
    <row r="80" spans="1:3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ht="15" hidden="1" customHeight="1" x14ac:dyDescent="0.25"/>
    <row r="93" x14ac:dyDescent="0.25"/>
    <row r="94" x14ac:dyDescent="0.25"/>
    <row r="95" x14ac:dyDescent="0.25"/>
    <row r="96" x14ac:dyDescent="0.25"/>
    <row r="97" x14ac:dyDescent="0.25"/>
    <row r="106" ht="15" hidden="1" customHeight="1" x14ac:dyDescent="0.25"/>
    <row r="107" ht="15" hidden="1" customHeight="1" x14ac:dyDescent="0.25"/>
    <row r="113" x14ac:dyDescent="0.25"/>
    <row r="127" x14ac:dyDescent="0.25"/>
    <row r="128" x14ac:dyDescent="0.25"/>
  </sheetData>
  <mergeCells count="64">
    <mergeCell ref="B62:U62"/>
    <mergeCell ref="B63:U63"/>
    <mergeCell ref="E70:G70"/>
    <mergeCell ref="J70:M70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TSmCh</vt:lpstr>
      <vt:lpstr>TSmCh!Oblast_tisku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2022-12-19T09:54:13Z</dcterms:created>
  <dcterms:modified xsi:type="dcterms:W3CDTF">2022-12-19T09:54:13Z</dcterms:modified>
</cp:coreProperties>
</file>