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hhonigova\Desktop\Documents\ROZPOČTY\ROZPOČET 2021\ZMĚNY ROZPOČTU BĚHEM ROKU 2021\ZŠ Březenecká\"/>
    </mc:Choice>
  </mc:AlternateContent>
  <xr:revisionPtr revIDLastSave="0" documentId="13_ncr:1_{667D5599-B788-4029-B548-58C4D67556A3}" xr6:coauthVersionLast="36" xr6:coauthVersionMax="47" xr10:uidLastSave="{00000000-0000-0000-0000-000000000000}"/>
  <bookViews>
    <workbookView xWindow="0" yWindow="0" windowWidth="23040" windowHeight="8772" xr2:uid="{00000000-000D-0000-FFFF-FFFF00000000}"/>
  </bookViews>
  <sheets>
    <sheet name="návrh změny rozpočtu " sheetId="3" r:id="rId1"/>
  </sheets>
  <definedNames>
    <definedName name="_xlnm.Print_Area" localSheetId="0">'návrh změny rozpočtu '!$A$1:$Q$78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3" l="1"/>
  <c r="L29" i="3"/>
  <c r="L33" i="3"/>
  <c r="L32" i="3" s="1"/>
  <c r="M34" i="3"/>
  <c r="L20" i="3"/>
  <c r="N32" i="3"/>
  <c r="K35" i="3"/>
  <c r="K33" i="3"/>
  <c r="K34" i="3"/>
  <c r="K32" i="3" l="1"/>
  <c r="L39" i="3"/>
  <c r="K18" i="3" l="1"/>
  <c r="N24" i="3"/>
  <c r="M29" i="3" l="1"/>
  <c r="O29" i="3" s="1"/>
  <c r="P29" i="3" s="1"/>
  <c r="M30" i="3"/>
  <c r="O30" i="3" s="1"/>
  <c r="P30" i="3" s="1"/>
  <c r="M31" i="3"/>
  <c r="O31" i="3" s="1"/>
  <c r="P31" i="3" s="1"/>
  <c r="M33" i="3"/>
  <c r="O33" i="3" s="1"/>
  <c r="P33" i="3" s="1"/>
  <c r="O34" i="3"/>
  <c r="P34" i="3" s="1"/>
  <c r="M35" i="3"/>
  <c r="O35" i="3" s="1"/>
  <c r="P35" i="3" s="1"/>
  <c r="M36" i="3"/>
  <c r="O36" i="3" s="1"/>
  <c r="P36" i="3" s="1"/>
  <c r="M37" i="3"/>
  <c r="O37" i="3" s="1"/>
  <c r="P37" i="3" s="1"/>
  <c r="M38" i="3"/>
  <c r="O38" i="3" s="1"/>
  <c r="P38" i="3" s="1"/>
  <c r="M28" i="3"/>
  <c r="O28" i="3" s="1"/>
  <c r="P28" i="3" s="1"/>
  <c r="M16" i="3"/>
  <c r="M17" i="3"/>
  <c r="M18" i="3"/>
  <c r="M19" i="3"/>
  <c r="M20" i="3"/>
  <c r="M21" i="3"/>
  <c r="M22" i="3"/>
  <c r="M23" i="3"/>
  <c r="M15" i="3"/>
  <c r="F50" i="3"/>
  <c r="G54" i="3"/>
  <c r="G53" i="3"/>
  <c r="G52" i="3"/>
  <c r="G51" i="3"/>
  <c r="E50" i="3"/>
  <c r="D50" i="3"/>
  <c r="G50" i="3" l="1"/>
  <c r="G22" i="3" l="1"/>
  <c r="G23" i="3"/>
  <c r="E24" i="3"/>
  <c r="F24" i="3"/>
  <c r="K24" i="3"/>
  <c r="D24" i="3"/>
  <c r="J24" i="3"/>
  <c r="G16" i="3" l="1"/>
  <c r="G17" i="3"/>
  <c r="G18" i="3"/>
  <c r="G19" i="3"/>
  <c r="G20" i="3"/>
  <c r="G21" i="3"/>
  <c r="G15" i="3"/>
  <c r="G24" i="3" l="1"/>
  <c r="D39" i="3"/>
  <c r="E39" i="3" l="1"/>
  <c r="I20" i="3" l="1"/>
  <c r="L24" i="3" l="1"/>
  <c r="L40" i="3" s="1"/>
  <c r="H24" i="3"/>
  <c r="E40" i="3"/>
  <c r="M24" i="3" l="1"/>
  <c r="N39" i="3" l="1"/>
  <c r="J39" i="3"/>
  <c r="O23" i="3"/>
  <c r="O22" i="3"/>
  <c r="O21" i="3"/>
  <c r="O20" i="3"/>
  <c r="P20" i="3" s="1"/>
  <c r="O19" i="3"/>
  <c r="O18" i="3"/>
  <c r="O17" i="3"/>
  <c r="O16" i="3"/>
  <c r="O15" i="3"/>
  <c r="F39" i="3"/>
  <c r="H39" i="3"/>
  <c r="I15" i="3"/>
  <c r="I16" i="3"/>
  <c r="I17" i="3"/>
  <c r="I18" i="3"/>
  <c r="I19" i="3"/>
  <c r="I21" i="3"/>
  <c r="I22" i="3"/>
  <c r="I23" i="3"/>
  <c r="P15" i="3" l="1"/>
  <c r="P17" i="3"/>
  <c r="P19" i="3"/>
  <c r="P23" i="3"/>
  <c r="I24" i="3"/>
  <c r="P16" i="3"/>
  <c r="P21" i="3"/>
  <c r="P18" i="3"/>
  <c r="P22" i="3"/>
  <c r="I39" i="3"/>
  <c r="O24" i="3"/>
  <c r="N40" i="3"/>
  <c r="J40" i="3"/>
  <c r="H40" i="3"/>
  <c r="F40" i="3"/>
  <c r="P24" i="3" l="1"/>
  <c r="I40" i="3"/>
  <c r="G39" i="3"/>
  <c r="I41" i="3" l="1"/>
  <c r="M32" i="3"/>
  <c r="O32" i="3" s="1"/>
  <c r="K39" i="3"/>
  <c r="K40" i="3" s="1"/>
  <c r="M39" i="3" l="1"/>
  <c r="M40" i="3" s="1"/>
  <c r="O39" i="3"/>
  <c r="P32" i="3"/>
  <c r="P39" i="3" l="1"/>
  <c r="O40" i="3"/>
  <c r="P40" i="3" l="1"/>
  <c r="O41" i="3"/>
  <c r="P4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vbuchtova</author>
  </authors>
  <commentList>
    <comment ref="N15" authorId="0" shapeId="0" xr:uid="{62319059-0A6C-47E5-A66A-65B8299BFD06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stravování cizí </t>
        </r>
      </text>
    </comment>
    <comment ref="J16" authorId="0" shapeId="0" xr:uid="{33A3577F-FE80-458F-B65E-0C88F9638917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navýšení o předaný majetek - dopadová plocha</t>
        </r>
      </text>
    </comment>
    <comment ref="K18" authorId="0" shapeId="0" xr:uid="{98A0E056-F16A-4E86-A683-B7C809F5DB5F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proti 30.6.2022 konečný rozpočet SR k 15.12. snížený o 395 tis</t>
        </r>
      </text>
    </comment>
    <comment ref="L20" authorId="0" shapeId="0" xr:uid="{42F3A8A3-FA0B-49A5-A1FF-86B8D1A977E3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 tis - předpokládané přečerpání mezd SR + čerpání z fondů převod šablony III a Spol cestou z roku 2021 - zůstatky prostředků
</t>
        </r>
      </text>
    </comment>
    <comment ref="N21" authorId="0" shapeId="0" xr:uid="{F92C85A8-06CD-45C5-8A00-1515F5C74621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pronájmy</t>
        </r>
      </text>
    </comment>
    <comment ref="K33" authorId="0" shapeId="0" xr:uid="{D0D127C2-3F6C-4F97-8BE3-02D7FC9E609E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snížení mezd v SR o 515 tis.</t>
        </r>
      </text>
    </comment>
    <comment ref="L33" authorId="0" shapeId="0" xr:uid="{434F50A2-44B9-4004-9502-5DFF64846CF5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zohlednění předpokladu přečerpání SR ve mzdách + odhad mzdy Spol cestou
</t>
        </r>
      </text>
    </comment>
    <comment ref="K34" authorId="0" shapeId="0" xr:uid="{EE9E31E3-E27A-4B87-9DEA-74C00380F375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168 +na dohodách + 280 - doučování a přesuny</t>
        </r>
      </text>
    </comment>
    <comment ref="L34" authorId="0" shapeId="0" xr:uid="{BAEE2FD9-51E8-460E-A2D1-4281F0E49E7E}">
      <text>
        <r>
          <rPr>
            <b/>
            <sz val="9"/>
            <color indexed="81"/>
            <rFont val="Tahoma"/>
            <charset val="1"/>
          </rPr>
          <t>vbuchtova:</t>
        </r>
        <r>
          <rPr>
            <sz val="9"/>
            <color indexed="81"/>
            <rFont val="Tahoma"/>
            <charset val="1"/>
          </rPr>
          <t xml:space="preserve">
odhad dohody šablony a spol cestou 
čerpání z zapojení fondů
</t>
        </r>
      </text>
    </comment>
    <comment ref="K35" authorId="0" shapeId="0" xr:uid="{C8E148B2-98EA-426C-9F2C-3FE36BFFA9CF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snížení odvodů SR protože snížení mezd k poslednímu rozpočtu 15.12.2022
</t>
        </r>
      </text>
    </comment>
    <comment ref="L35" authorId="0" shapeId="0" xr:uid="{AF969C27-6EF1-446F-B498-CA88B5770CCE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100 odvody Spol cestou</t>
        </r>
      </text>
    </comment>
    <comment ref="J37" authorId="0" shapeId="0" xr:uid="{FD06CA9F-D272-46DA-8214-EB21FEF07FCE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navýšení o předaný majetek - ddopadová plocha - kačirek</t>
        </r>
      </text>
    </comment>
    <comment ref="L38" authorId="0" shapeId="0" xr:uid="{DB4FFFC8-0726-4948-B4C5-F5A046A0A278}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z fondů 558  učební pomůcky šablony + 200 tis. + 527 10 tis.</t>
        </r>
      </text>
    </comment>
  </commentList>
</comments>
</file>

<file path=xl/sharedStrings.xml><?xml version="1.0" encoding="utf-8"?>
<sst xmlns="http://schemas.openxmlformats.org/spreadsheetml/2006/main" count="148" uniqueCount="118">
  <si>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</si>
  <si>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</si>
  <si>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</si>
  <si>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</si>
  <si>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</si>
  <si>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</si>
  <si>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</si>
  <si>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</si>
  <si>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</si>
  <si>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</si>
  <si>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</si>
  <si>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</si>
  <si>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</si>
  <si>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</si>
  <si>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</si>
  <si>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</si>
  <si>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</si>
  <si>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</si>
  <si>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</si>
  <si>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</si>
  <si>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</si>
  <si>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</si>
  <si>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</si>
  <si>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</si>
  <si>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</si>
  <si>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</si>
  <si>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</si>
  <si>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</si>
  <si>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</si>
  <si>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</si>
  <si>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</si>
  <si>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</si>
  <si>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</si>
  <si>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</si>
  <si>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</si>
  <si>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</si>
  <si>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</si>
  <si>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</si>
  <si>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</si>
  <si>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</si>
  <si>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</si>
  <si>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</si>
  <si>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</si>
  <si>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</si>
  <si>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</si>
  <si>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</si>
  <si>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</si>
  <si>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</si>
  <si>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</si>
  <si>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</si>
  <si>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</si>
  <si>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</si>
  <si>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</si>
  <si>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</si>
  <si>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</si>
  <si>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</si>
  <si>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</si>
  <si>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</si>
  <si>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</si>
  <si>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</si>
  <si>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</si>
  <si>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</si>
  <si>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</si>
  <si>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</si>
  <si>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</si>
  <si>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</si>
  <si>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</si>
  <si>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</si>
  <si>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</si>
  <si>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</si>
  <si>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</si>
  <si>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</si>
  <si>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</si>
  <si>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</si>
  <si>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</si>
  <si>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</si>
  <si>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</si>
  <si>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</si>
  <si>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</si>
  <si>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</si>
  <si>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</si>
  <si>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</si>
  <si>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</si>
  <si>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</si>
  <si>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</si>
  <si>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</si>
  <si>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</si>
  <si>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</si>
  <si>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</si>
  <si>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</si>
  <si>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</si>
  <si>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</si>
  <si>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</si>
  <si>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</si>
  <si>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</si>
  <si>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Investiční příspěvek zřizovatel</t>
  </si>
  <si>
    <t>Fond odměn</t>
  </si>
  <si>
    <t>FKSP</t>
  </si>
  <si>
    <t>ostatní transfery</t>
  </si>
  <si>
    <t>Návrh změny rozpočtu na rok 2021</t>
  </si>
  <si>
    <t>Schválený rozpočet na rok 2021</t>
  </si>
  <si>
    <t>Upravený rozpočet na rok 2021</t>
  </si>
  <si>
    <t>Základní škola Chomutov, Březenecká 4679</t>
  </si>
  <si>
    <t>Březenecká 4679, Chomutov 43004</t>
  </si>
  <si>
    <t>Ing. Vladimíra Nováková</t>
  </si>
  <si>
    <t>Bc. Adamová Michaela</t>
  </si>
  <si>
    <t>Odpisy - ve schváleném rozpočtu nesprávně uvedena  celková výše odpisů odvodu zřizovateli- poté sníženo v nesprávné vyšší částce o -278,3 tis., dále zohledněno zvýšení odvodu o 1,2 tis předáním dopadové plochy z majetku MMCH - deficit proti skutečné výši odpisů celkem činí : 255,5 tis.</t>
  </si>
  <si>
    <t xml:space="preserve">Odpisy transfer - úprava výše - aktualizace - předaný majetek </t>
  </si>
  <si>
    <t>Náklady:</t>
  </si>
  <si>
    <t xml:space="preserve">Výnosy : </t>
  </si>
  <si>
    <t xml:space="preserve">403- aktualizace tvorby 403 - předaný majetek </t>
  </si>
  <si>
    <t>SR - snížení  - aktualizace státního rozpočtu - k 15.12.2022</t>
  </si>
  <si>
    <t>SR -snížení  - aktualizace státního rozpočtu - k 15.12.2022</t>
  </si>
  <si>
    <r>
      <t xml:space="preserve">RF- </t>
    </r>
    <r>
      <rPr>
        <i/>
        <sz val="11"/>
        <color theme="1"/>
        <rFont val="Calibri"/>
        <family val="2"/>
        <charset val="238"/>
        <scheme val="minor"/>
      </rPr>
      <t xml:space="preserve">navýšení čerpání - převedení z fondů -čerpání nespotřebovaných dotací projektů v částce 1061,4 tisíc Kč (Šablony, projekt Spol.cestou) + 1 tisíc na přečerpání mezd z SR           </t>
    </r>
    <r>
      <rPr>
        <b/>
        <i/>
        <sz val="11"/>
        <color theme="1"/>
        <rFont val="Calibri"/>
        <family val="2"/>
        <charset val="238"/>
        <scheme val="minor"/>
      </rPr>
      <t xml:space="preserve">  </t>
    </r>
  </si>
  <si>
    <r>
      <t xml:space="preserve">FKSP - </t>
    </r>
    <r>
      <rPr>
        <i/>
        <sz val="11"/>
        <color theme="1"/>
        <rFont val="Calibri"/>
        <family val="2"/>
        <charset val="238"/>
        <scheme val="minor"/>
      </rPr>
      <t xml:space="preserve">uvolnění  - možnosti konání akcí  , čerpání flexy pasů - zvýšení čerpání oproti odhadu </t>
    </r>
  </si>
  <si>
    <t xml:space="preserve">pronájmy - zvýšení odhadu výnosů  pronájmů tělocvičny - uvolňování opatření COVID </t>
  </si>
  <si>
    <t>snížení odhadu výnosů tržeb ze stravování - cizí strávníci a svačinky dle skutečnosti za období 1-3 Q 2021</t>
  </si>
  <si>
    <t xml:space="preserve">CELKOVĚ - upravený rozpočet zřizovatele ve výnosech a nákladech o restrikce zřizovatele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</si>
</sst>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70C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74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3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0" fontId="0" fillId="0" borderId="51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1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1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6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1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0" fontId="0" fillId="14" borderId="60" xfId="0" applyFill="1" applyBorder="1" applyAlignment="1" applyProtection="1">
      <alignment horizontal="center"/>
    </xf>
    <xf numFmtId="0" fontId="1" fillId="14" borderId="61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2" xfId="0" applyFill="1" applyBorder="1" applyProtection="1"/>
    <xf numFmtId="0" fontId="0" fillId="0" borderId="52" xfId="0" applyBorder="1" applyProtection="1"/>
    <xf numFmtId="0" fontId="8" fillId="0" borderId="52" xfId="0" applyFont="1" applyBorder="1" applyProtection="1"/>
    <xf numFmtId="0" fontId="1" fillId="8" borderId="0" xfId="0" applyFont="1" applyFill="1" applyProtection="1"/>
    <xf numFmtId="0" fontId="8" fillId="0" borderId="52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8" xfId="0" applyNumberFormat="1" applyFont="1" applyFill="1" applyBorder="1" applyProtection="1"/>
    <xf numFmtId="164" fontId="1" fillId="5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1" xfId="0" applyNumberFormat="1" applyFont="1" applyFill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6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6" xfId="0" applyNumberFormat="1" applyFont="1" applyBorder="1" applyProtection="1">
      <protection locked="0"/>
    </xf>
    <xf numFmtId="164" fontId="0" fillId="0" borderId="56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59" xfId="0" applyNumberFormat="1" applyFont="1" applyBorder="1" applyProtection="1">
      <protection locked="0"/>
    </xf>
    <xf numFmtId="164" fontId="0" fillId="0" borderId="51" xfId="0" applyNumberFormat="1" applyFont="1" applyBorder="1" applyProtection="1">
      <protection locked="0"/>
    </xf>
    <xf numFmtId="0" fontId="0" fillId="0" borderId="51" xfId="0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47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0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8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54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2" xfId="0" applyFill="1" applyBorder="1" applyProtection="1"/>
    <xf numFmtId="0" fontId="8" fillId="5" borderId="52" xfId="0" applyFont="1" applyFill="1" applyBorder="1" applyProtection="1"/>
    <xf numFmtId="0" fontId="8" fillId="0" borderId="52" xfId="0" applyFont="1" applyFill="1" applyBorder="1" applyAlignment="1" applyProtection="1">
      <alignment horizontal="left"/>
    </xf>
    <xf numFmtId="0" fontId="4" fillId="0" borderId="52" xfId="0" applyFont="1" applyBorder="1" applyProtection="1"/>
    <xf numFmtId="0" fontId="0" fillId="0" borderId="47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4" xfId="0" applyFont="1" applyFill="1" applyBorder="1"/>
    <xf numFmtId="0" fontId="12" fillId="0" borderId="54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164" fontId="0" fillId="5" borderId="57" xfId="0" applyNumberFormat="1" applyFont="1" applyFill="1" applyBorder="1" applyProtection="1">
      <protection locked="0"/>
    </xf>
    <xf numFmtId="0" fontId="1" fillId="0" borderId="24" xfId="0" applyFont="1" applyFill="1" applyBorder="1"/>
    <xf numFmtId="0" fontId="4" fillId="0" borderId="9" xfId="0" applyFont="1" applyBorder="1"/>
    <xf numFmtId="0" fontId="4" fillId="0" borderId="2" xfId="0" applyFont="1" applyBorder="1"/>
    <xf numFmtId="4" fontId="4" fillId="0" borderId="2" xfId="0" applyNumberFormat="1" applyFont="1" applyBorder="1"/>
    <xf numFmtId="0" fontId="4" fillId="0" borderId="43" xfId="0" applyFont="1" applyBorder="1"/>
    <xf numFmtId="164" fontId="0" fillId="13" borderId="2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0" borderId="24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39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8" fillId="5" borderId="51" xfId="0" applyNumberFormat="1" applyFont="1" applyFill="1" applyBorder="1" applyAlignment="1" applyProtection="1">
      <alignment horizontal="right"/>
      <protection locked="0"/>
    </xf>
    <xf numFmtId="164" fontId="8" fillId="11" borderId="1" xfId="0" applyNumberFormat="1" applyFont="1" applyFill="1" applyBorder="1" applyAlignment="1" applyProtection="1">
      <alignment horizontal="right"/>
    </xf>
    <xf numFmtId="164" fontId="8" fillId="11" borderId="51" xfId="0" applyNumberFormat="1" applyFont="1" applyFill="1" applyBorder="1" applyAlignment="1" applyProtection="1">
      <alignment horizontal="right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8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/>
    <xf numFmtId="164" fontId="1" fillId="0" borderId="1" xfId="0" applyNumberFormat="1" applyFont="1" applyBorder="1" applyProtection="1">
      <protection locked="0"/>
    </xf>
    <xf numFmtId="164" fontId="0" fillId="0" borderId="15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16" xfId="0" applyNumberFormat="1" applyBorder="1" applyAlignment="1">
      <alignment horizontal="right"/>
    </xf>
    <xf numFmtId="10" fontId="6" fillId="0" borderId="25" xfId="0" applyNumberFormat="1" applyFont="1" applyBorder="1"/>
    <xf numFmtId="10" fontId="6" fillId="0" borderId="17" xfId="0" applyNumberFormat="1" applyFont="1" applyBorder="1"/>
    <xf numFmtId="10" fontId="6" fillId="0" borderId="18" xfId="0" applyNumberFormat="1" applyFont="1" applyBorder="1"/>
    <xf numFmtId="10" fontId="6" fillId="0" borderId="3" xfId="0" applyNumberFormat="1" applyFont="1" applyBorder="1"/>
    <xf numFmtId="164" fontId="23" fillId="0" borderId="1" xfId="0" applyNumberFormat="1" applyFont="1" applyBorder="1" applyAlignment="1" applyProtection="1">
      <alignment horizontal="right"/>
      <protection locked="0"/>
    </xf>
    <xf numFmtId="164" fontId="24" fillId="0" borderId="51" xfId="0" applyNumberFormat="1" applyFont="1" applyBorder="1" applyProtection="1">
      <protection locked="0"/>
    </xf>
    <xf numFmtId="164" fontId="27" fillId="0" borderId="7" xfId="0" applyNumberFormat="1" applyFont="1" applyFill="1" applyBorder="1" applyProtection="1">
      <protection locked="0"/>
    </xf>
    <xf numFmtId="164" fontId="24" fillId="0" borderId="2" xfId="0" applyNumberFormat="1" applyFont="1" applyBorder="1" applyProtection="1">
      <protection locked="0"/>
    </xf>
    <xf numFmtId="164" fontId="24" fillId="0" borderId="1" xfId="0" applyNumberFormat="1" applyFont="1" applyBorder="1" applyAlignment="1" applyProtection="1">
      <alignment horizontal="right"/>
      <protection locked="0"/>
    </xf>
    <xf numFmtId="164" fontId="24" fillId="0" borderId="17" xfId="0" applyNumberFormat="1" applyFont="1" applyBorder="1" applyAlignment="1" applyProtection="1">
      <alignment horizontal="right"/>
      <protection locked="0"/>
    </xf>
    <xf numFmtId="164" fontId="24" fillId="0" borderId="25" xfId="0" applyNumberFormat="1" applyFont="1" applyFill="1" applyBorder="1" applyAlignment="1" applyProtection="1">
      <alignment horizontal="right"/>
      <protection locked="0"/>
    </xf>
    <xf numFmtId="164" fontId="24" fillId="0" borderId="1" xfId="0" applyNumberFormat="1" applyFont="1" applyFill="1" applyBorder="1" applyAlignment="1" applyProtection="1">
      <alignment horizontal="right"/>
      <protection locked="0"/>
    </xf>
    <xf numFmtId="164" fontId="24" fillId="13" borderId="2" xfId="0" applyNumberFormat="1" applyFont="1" applyFill="1" applyBorder="1" applyProtection="1">
      <protection locked="0"/>
    </xf>
    <xf numFmtId="0" fontId="0" fillId="0" borderId="24" xfId="0" applyFont="1" applyFill="1" applyBorder="1"/>
    <xf numFmtId="164" fontId="24" fillId="0" borderId="56" xfId="0" applyNumberFormat="1" applyFont="1" applyFill="1" applyBorder="1" applyProtection="1">
      <protection locked="0"/>
    </xf>
    <xf numFmtId="164" fontId="24" fillId="0" borderId="56" xfId="0" applyNumberFormat="1" applyFont="1" applyBorder="1" applyProtection="1">
      <protection locked="0"/>
    </xf>
    <xf numFmtId="164" fontId="27" fillId="0" borderId="1" xfId="0" applyNumberFormat="1" applyFont="1" applyBorder="1" applyAlignment="1" applyProtection="1">
      <alignment horizontal="right"/>
      <protection locked="0"/>
    </xf>
    <xf numFmtId="164" fontId="24" fillId="0" borderId="43" xfId="0" applyNumberFormat="1" applyFont="1" applyBorder="1" applyProtection="1">
      <protection locked="0"/>
    </xf>
    <xf numFmtId="164" fontId="5" fillId="0" borderId="0" xfId="0" applyNumberFormat="1" applyFont="1" applyFill="1" applyBorder="1" applyAlignment="1" applyProtection="1">
      <alignment vertical="top" wrapText="1"/>
      <protection locked="0"/>
    </xf>
    <xf numFmtId="164" fontId="5" fillId="0" borderId="39" xfId="0" applyNumberFormat="1" applyFont="1" applyFill="1" applyBorder="1" applyAlignment="1" applyProtection="1">
      <alignment vertical="top" wrapText="1"/>
      <protection locked="0"/>
    </xf>
    <xf numFmtId="0" fontId="0" fillId="0" borderId="24" xfId="0" applyFill="1" applyBorder="1"/>
    <xf numFmtId="164" fontId="0" fillId="5" borderId="51" xfId="0" applyNumberFormat="1" applyFont="1" applyFill="1" applyBorder="1" applyAlignment="1" applyProtection="1">
      <alignment horizontal="right"/>
      <protection locked="0"/>
    </xf>
    <xf numFmtId="0" fontId="0" fillId="13" borderId="24" xfId="0" applyFill="1" applyBorder="1" applyProtection="1"/>
    <xf numFmtId="0" fontId="0" fillId="13" borderId="0" xfId="0" applyFill="1" applyBorder="1" applyProtection="1"/>
    <xf numFmtId="0" fontId="0" fillId="13" borderId="39" xfId="0" applyFill="1" applyBorder="1" applyProtection="1"/>
    <xf numFmtId="164" fontId="24" fillId="0" borderId="4" xfId="0" applyNumberFormat="1" applyFont="1" applyBorder="1" applyProtection="1">
      <protection locked="0"/>
    </xf>
    <xf numFmtId="164" fontId="24" fillId="0" borderId="51" xfId="0" applyNumberFormat="1" applyFont="1" applyFill="1" applyBorder="1" applyProtection="1">
      <protection locked="0"/>
    </xf>
    <xf numFmtId="164" fontId="24" fillId="0" borderId="13" xfId="0" applyNumberFormat="1" applyFont="1" applyBorder="1" applyProtection="1">
      <protection locked="0"/>
    </xf>
    <xf numFmtId="164" fontId="24" fillId="13" borderId="43" xfId="0" applyNumberFormat="1" applyFont="1" applyFill="1" applyBorder="1" applyProtection="1">
      <protection locked="0"/>
    </xf>
    <xf numFmtId="0" fontId="30" fillId="0" borderId="24" xfId="2" applyFont="1" applyBorder="1" applyProtection="1"/>
    <xf numFmtId="164" fontId="31" fillId="10" borderId="51" xfId="0" applyNumberFormat="1" applyFont="1" applyFill="1" applyBorder="1" applyAlignment="1" applyProtection="1">
      <alignment horizontal="right"/>
      <protection locked="0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1" xfId="0" applyNumberFormat="1" applyFont="1" applyFill="1" applyBorder="1" applyAlignment="1" applyProtection="1">
      <alignment horizontal="center"/>
    </xf>
    <xf numFmtId="164" fontId="9" fillId="5" borderId="55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5" xfId="0" applyFont="1" applyFill="1" applyBorder="1" applyAlignment="1" applyProtection="1">
      <alignment horizontal="center" vertical="center"/>
    </xf>
    <xf numFmtId="0" fontId="16" fillId="0" borderId="5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0" xfId="0" applyFont="1" applyFill="1" applyBorder="1" applyAlignment="1" applyProtection="1">
      <alignment horizontal="left" vertical="center"/>
    </xf>
    <xf numFmtId="0" fontId="1" fillId="12" borderId="49" xfId="0" applyFont="1" applyFill="1" applyBorder="1" applyAlignment="1" applyProtection="1">
      <alignment horizontal="left" vertical="center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3" xfId="0" applyNumberFormat="1" applyFont="1" applyFill="1" applyBorder="1" applyAlignment="1" applyProtection="1">
      <alignment horizontal="right"/>
      <protection locked="0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8" xfId="0" applyFont="1" applyFill="1" applyBorder="1" applyAlignment="1" applyProtection="1">
      <alignment horizontal="center" vertical="center" wrapText="1"/>
    </xf>
    <xf numFmtId="164" fontId="5" fillId="0" borderId="24" xfId="0" applyNumberFormat="1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Fill="1" applyBorder="1" applyAlignment="1" applyProtection="1">
      <alignment horizontal="left" vertical="top" wrapText="1"/>
      <protection locked="0"/>
    </xf>
    <xf numFmtId="164" fontId="5" fillId="0" borderId="39" xfId="0" applyNumberFormat="1" applyFont="1" applyFill="1" applyBorder="1" applyAlignment="1" applyProtection="1">
      <alignment horizontal="left" vertical="top" wrapText="1"/>
      <protection locked="0"/>
    </xf>
    <xf numFmtId="164" fontId="5" fillId="0" borderId="10" xfId="0" applyNumberFormat="1" applyFont="1" applyFill="1" applyBorder="1" applyAlignment="1" applyProtection="1">
      <alignment horizontal="left" vertical="top" wrapText="1"/>
      <protection locked="0"/>
    </xf>
    <xf numFmtId="164" fontId="5" fillId="0" borderId="54" xfId="0" applyNumberFormat="1" applyFont="1" applyFill="1" applyBorder="1" applyAlignment="1" applyProtection="1">
      <alignment horizontal="left" vertical="top" wrapText="1"/>
      <protection locked="0"/>
    </xf>
    <xf numFmtId="164" fontId="5" fillId="0" borderId="12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1" fillId="12" borderId="42" xfId="0" applyNumberFormat="1" applyFont="1" applyFill="1" applyBorder="1" applyAlignment="1" applyProtection="1">
      <alignment horizontal="left"/>
      <protection locked="0"/>
    </xf>
    <xf numFmtId="164" fontId="1" fillId="12" borderId="43" xfId="0" applyNumberFormat="1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10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V263"/>
  <sheetViews>
    <sheetView showGridLines="0" tabSelected="1" topLeftCell="A4" zoomScale="69" zoomScaleNormal="69" zoomScaleSheetLayoutView="80" workbookViewId="0">
      <selection activeCell="C29" sqref="C29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65.6640625" customWidth="1"/>
    <col min="4" max="4" width="16.5546875" customWidth="1"/>
    <col min="5" max="5" width="17.88671875" bestFit="1" customWidth="1"/>
    <col min="6" max="6" width="16.88671875" bestFit="1" customWidth="1"/>
    <col min="7" max="7" width="21.33203125" bestFit="1" customWidth="1"/>
    <col min="8" max="9" width="11.33203125" customWidth="1"/>
    <col min="10" max="10" width="16.109375" bestFit="1" customWidth="1"/>
    <col min="11" max="11" width="15" customWidth="1"/>
    <col min="12" max="12" width="13.6640625" bestFit="1" customWidth="1"/>
    <col min="13" max="13" width="17.77734375" style="1" bestFit="1" customWidth="1"/>
    <col min="14" max="15" width="11.33203125" customWidth="1"/>
    <col min="16" max="16" width="15" customWidth="1"/>
    <col min="17" max="17" width="6.109375" customWidth="1"/>
    <col min="18" max="19" width="9.109375" hidden="1" customWidth="1"/>
    <col min="20" max="22" width="0" hidden="1" customWidth="1"/>
    <col min="23" max="16384" width="9.109375" hidden="1"/>
  </cols>
  <sheetData>
    <row r="1" spans="1:19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4">
      <c r="A2" s="5"/>
      <c r="B2" s="7" t="s">
        <v>101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4">
      <c r="A4" s="5"/>
      <c r="B4" s="5" t="s">
        <v>43</v>
      </c>
      <c r="C4" s="5"/>
      <c r="D4" s="240" t="s">
        <v>102</v>
      </c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5"/>
      <c r="R4" s="4"/>
      <c r="S4" s="4"/>
    </row>
    <row r="5" spans="1:19" ht="3.7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3">
      <c r="A6" s="5"/>
      <c r="B6" s="5" t="s">
        <v>44</v>
      </c>
      <c r="C6" s="5"/>
      <c r="D6" s="80">
        <v>46789766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3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3">
      <c r="A8" s="5"/>
      <c r="B8" s="5" t="s">
        <v>45</v>
      </c>
      <c r="C8" s="5"/>
      <c r="D8" s="241" t="s">
        <v>103</v>
      </c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5"/>
      <c r="R8" s="4"/>
      <c r="S8" s="4"/>
    </row>
    <row r="9" spans="1:19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5">
      <c r="A10" s="5"/>
      <c r="B10" s="207" t="s">
        <v>37</v>
      </c>
      <c r="C10" s="216" t="s">
        <v>38</v>
      </c>
      <c r="D10" s="210" t="s">
        <v>100</v>
      </c>
      <c r="E10" s="211"/>
      <c r="F10" s="211"/>
      <c r="G10" s="211"/>
      <c r="H10" s="211"/>
      <c r="I10" s="212"/>
      <c r="J10" s="210" t="s">
        <v>99</v>
      </c>
      <c r="K10" s="211"/>
      <c r="L10" s="211"/>
      <c r="M10" s="211"/>
      <c r="N10" s="211"/>
      <c r="O10" s="212"/>
      <c r="P10" s="253" t="s">
        <v>71</v>
      </c>
      <c r="Q10" s="5"/>
    </row>
    <row r="11" spans="1:19" ht="29.4" thickBot="1" x14ac:dyDescent="0.35">
      <c r="A11" s="5"/>
      <c r="B11" s="208"/>
      <c r="C11" s="217"/>
      <c r="D11" s="213" t="s">
        <v>39</v>
      </c>
      <c r="E11" s="214"/>
      <c r="F11" s="214"/>
      <c r="G11" s="215"/>
      <c r="H11" s="9" t="s">
        <v>40</v>
      </c>
      <c r="I11" s="9" t="s">
        <v>62</v>
      </c>
      <c r="J11" s="213" t="s">
        <v>39</v>
      </c>
      <c r="K11" s="214"/>
      <c r="L11" s="214"/>
      <c r="M11" s="215"/>
      <c r="N11" s="9" t="s">
        <v>40</v>
      </c>
      <c r="O11" s="9" t="s">
        <v>62</v>
      </c>
      <c r="P11" s="254"/>
      <c r="Q11" s="5"/>
    </row>
    <row r="12" spans="1:19" ht="15" thickBot="1" x14ac:dyDescent="0.35">
      <c r="A12" s="5"/>
      <c r="B12" s="208"/>
      <c r="C12" s="218"/>
      <c r="D12" s="259" t="s">
        <v>63</v>
      </c>
      <c r="E12" s="260"/>
      <c r="F12" s="260"/>
      <c r="G12" s="260"/>
      <c r="H12" s="260"/>
      <c r="I12" s="261"/>
      <c r="J12" s="259" t="s">
        <v>63</v>
      </c>
      <c r="K12" s="260"/>
      <c r="L12" s="260"/>
      <c r="M12" s="260"/>
      <c r="N12" s="260"/>
      <c r="O12" s="261"/>
      <c r="P12" s="254"/>
      <c r="Q12" s="5"/>
    </row>
    <row r="13" spans="1:19" ht="15" thickBot="1" x14ac:dyDescent="0.35">
      <c r="A13" s="5"/>
      <c r="B13" s="209"/>
      <c r="C13" s="219"/>
      <c r="D13" s="220" t="s">
        <v>58</v>
      </c>
      <c r="E13" s="221"/>
      <c r="F13" s="221"/>
      <c r="G13" s="203" t="s">
        <v>64</v>
      </c>
      <c r="H13" s="205" t="s">
        <v>67</v>
      </c>
      <c r="I13" s="226" t="s">
        <v>63</v>
      </c>
      <c r="J13" s="220" t="s">
        <v>58</v>
      </c>
      <c r="K13" s="221"/>
      <c r="L13" s="221"/>
      <c r="M13" s="203" t="s">
        <v>64</v>
      </c>
      <c r="N13" s="205" t="s">
        <v>67</v>
      </c>
      <c r="O13" s="226" t="s">
        <v>63</v>
      </c>
      <c r="P13" s="254"/>
      <c r="Q13" s="5"/>
    </row>
    <row r="14" spans="1:19" ht="15" thickBot="1" x14ac:dyDescent="0.35">
      <c r="A14" s="5"/>
      <c r="B14" s="10"/>
      <c r="C14" s="11"/>
      <c r="D14" s="146" t="s">
        <v>59</v>
      </c>
      <c r="E14" s="147" t="s">
        <v>98</v>
      </c>
      <c r="F14" s="147" t="s">
        <v>60</v>
      </c>
      <c r="G14" s="204"/>
      <c r="H14" s="206"/>
      <c r="I14" s="227"/>
      <c r="J14" s="146" t="s">
        <v>59</v>
      </c>
      <c r="K14" s="147" t="s">
        <v>98</v>
      </c>
      <c r="L14" s="147" t="s">
        <v>60</v>
      </c>
      <c r="M14" s="204"/>
      <c r="N14" s="206"/>
      <c r="O14" s="227"/>
      <c r="P14" s="255"/>
      <c r="Q14" s="5"/>
    </row>
    <row r="15" spans="1:19" x14ac:dyDescent="0.3">
      <c r="A15" s="5"/>
      <c r="B15" s="36" t="s">
        <v>0</v>
      </c>
      <c r="C15" s="131" t="s">
        <v>52</v>
      </c>
      <c r="D15" s="12"/>
      <c r="E15" s="13"/>
      <c r="F15" s="59">
        <v>2000</v>
      </c>
      <c r="G15" s="63">
        <f>SUM(D15:F15)</f>
        <v>2000</v>
      </c>
      <c r="H15" s="64">
        <v>270</v>
      </c>
      <c r="I15" s="14">
        <f>G15+H15</f>
        <v>2270</v>
      </c>
      <c r="J15" s="12"/>
      <c r="K15" s="13"/>
      <c r="L15" s="59">
        <v>2000</v>
      </c>
      <c r="M15" s="63">
        <f>SUM(J15:L15)</f>
        <v>2000</v>
      </c>
      <c r="N15" s="182">
        <v>95</v>
      </c>
      <c r="O15" s="14">
        <f>M15+N15</f>
        <v>2095</v>
      </c>
      <c r="P15" s="172">
        <f>(O15-I15)/I15</f>
        <v>-7.7092511013215861E-2</v>
      </c>
      <c r="Q15" s="5"/>
    </row>
    <row r="16" spans="1:19" x14ac:dyDescent="0.3">
      <c r="A16" s="5"/>
      <c r="B16" s="15" t="s">
        <v>1</v>
      </c>
      <c r="C16" s="132" t="s">
        <v>61</v>
      </c>
      <c r="D16" s="60">
        <v>4723.3999999999996</v>
      </c>
      <c r="E16" s="16"/>
      <c r="F16" s="16"/>
      <c r="G16" s="63">
        <f t="shared" ref="G16:G23" si="0">SUM(D16:F16)</f>
        <v>4723.3999999999996</v>
      </c>
      <c r="H16" s="65"/>
      <c r="I16" s="14">
        <f t="shared" ref="I16:I23" si="1">G16+H16</f>
        <v>4723.3999999999996</v>
      </c>
      <c r="J16" s="202">
        <v>4357.2</v>
      </c>
      <c r="K16" s="16"/>
      <c r="L16" s="16"/>
      <c r="M16" s="63">
        <f t="shared" ref="M16:M23" si="2">SUM(J16:L16)</f>
        <v>4357.2</v>
      </c>
      <c r="N16" s="65"/>
      <c r="O16" s="14">
        <f t="shared" ref="O16:O20" si="3">M16+N16</f>
        <v>4357.2</v>
      </c>
      <c r="P16" s="172">
        <f>(O16-I16)/I16</f>
        <v>-7.7528898674683461E-2</v>
      </c>
      <c r="Q16" s="5"/>
    </row>
    <row r="17" spans="1:17" x14ac:dyDescent="0.3">
      <c r="A17" s="5"/>
      <c r="B17" s="15" t="s">
        <v>3</v>
      </c>
      <c r="C17" s="133" t="s">
        <v>84</v>
      </c>
      <c r="D17" s="161">
        <v>736.2</v>
      </c>
      <c r="E17" s="162"/>
      <c r="F17" s="162"/>
      <c r="G17" s="63">
        <f t="shared" si="0"/>
        <v>736.2</v>
      </c>
      <c r="H17" s="66"/>
      <c r="I17" s="14">
        <f t="shared" si="1"/>
        <v>736.2</v>
      </c>
      <c r="J17" s="193">
        <v>736.2</v>
      </c>
      <c r="K17" s="17"/>
      <c r="L17" s="16"/>
      <c r="M17" s="63">
        <f t="shared" si="2"/>
        <v>736.2</v>
      </c>
      <c r="N17" s="66"/>
      <c r="O17" s="14">
        <f t="shared" si="3"/>
        <v>736.2</v>
      </c>
      <c r="P17" s="173">
        <f t="shared" ref="P17:P23" si="4">(O17-I17)/I17</f>
        <v>0</v>
      </c>
      <c r="Q17" s="5"/>
    </row>
    <row r="18" spans="1:17" x14ac:dyDescent="0.3">
      <c r="A18" s="5"/>
      <c r="B18" s="15" t="s">
        <v>5</v>
      </c>
      <c r="C18" s="134" t="s">
        <v>53</v>
      </c>
      <c r="D18" s="163"/>
      <c r="E18" s="164">
        <v>37594.6</v>
      </c>
      <c r="F18" s="162"/>
      <c r="G18" s="63">
        <f t="shared" si="0"/>
        <v>37594.6</v>
      </c>
      <c r="H18" s="64"/>
      <c r="I18" s="14">
        <f t="shared" si="1"/>
        <v>37594.6</v>
      </c>
      <c r="J18" s="18"/>
      <c r="K18" s="183">
        <f>44581.8-395</f>
        <v>44186.8</v>
      </c>
      <c r="L18" s="16"/>
      <c r="M18" s="63">
        <f t="shared" si="2"/>
        <v>44186.8</v>
      </c>
      <c r="N18" s="64">
        <v>0</v>
      </c>
      <c r="O18" s="14">
        <f t="shared" si="3"/>
        <v>44186.8</v>
      </c>
      <c r="P18" s="173">
        <f t="shared" si="4"/>
        <v>0.1753496512797052</v>
      </c>
      <c r="Q18" s="19"/>
    </row>
    <row r="19" spans="1:17" x14ac:dyDescent="0.3">
      <c r="A19" s="5"/>
      <c r="B19" s="15" t="s">
        <v>7</v>
      </c>
      <c r="C19" s="41" t="s">
        <v>46</v>
      </c>
      <c r="D19" s="163"/>
      <c r="E19" s="162"/>
      <c r="F19" s="165">
        <v>888.2</v>
      </c>
      <c r="G19" s="63">
        <f t="shared" si="0"/>
        <v>888.2</v>
      </c>
      <c r="H19" s="67"/>
      <c r="I19" s="14">
        <f t="shared" si="1"/>
        <v>888.2</v>
      </c>
      <c r="J19" s="20"/>
      <c r="K19" s="17"/>
      <c r="L19" s="180">
        <v>893</v>
      </c>
      <c r="M19" s="63">
        <f t="shared" si="2"/>
        <v>893</v>
      </c>
      <c r="N19" s="67">
        <v>0</v>
      </c>
      <c r="O19" s="14">
        <f t="shared" si="3"/>
        <v>893</v>
      </c>
      <c r="P19" s="173">
        <f t="shared" si="4"/>
        <v>5.4041882458905136E-3</v>
      </c>
      <c r="Q19" s="5"/>
    </row>
    <row r="20" spans="1:17" x14ac:dyDescent="0.3">
      <c r="A20" s="5"/>
      <c r="B20" s="15" t="s">
        <v>9</v>
      </c>
      <c r="C20" s="135" t="s">
        <v>47</v>
      </c>
      <c r="D20" s="18"/>
      <c r="E20" s="16"/>
      <c r="F20" s="61">
        <v>50</v>
      </c>
      <c r="G20" s="63">
        <f t="shared" si="0"/>
        <v>50</v>
      </c>
      <c r="H20" s="67"/>
      <c r="I20" s="14">
        <f>F20</f>
        <v>50</v>
      </c>
      <c r="J20" s="18"/>
      <c r="K20" s="16"/>
      <c r="L20" s="180">
        <f>750+1</f>
        <v>751</v>
      </c>
      <c r="M20" s="63">
        <f t="shared" si="2"/>
        <v>751</v>
      </c>
      <c r="N20" s="67">
        <v>0</v>
      </c>
      <c r="O20" s="14">
        <f t="shared" si="3"/>
        <v>751</v>
      </c>
      <c r="P20" s="173">
        <f t="shared" si="4"/>
        <v>14.02</v>
      </c>
      <c r="Q20" s="5"/>
    </row>
    <row r="21" spans="1:17" x14ac:dyDescent="0.3">
      <c r="A21" s="5"/>
      <c r="B21" s="15" t="s">
        <v>11</v>
      </c>
      <c r="C21" s="40" t="s">
        <v>2</v>
      </c>
      <c r="D21" s="18"/>
      <c r="E21" s="16"/>
      <c r="F21" s="61">
        <v>220</v>
      </c>
      <c r="G21" s="63">
        <f t="shared" si="0"/>
        <v>220</v>
      </c>
      <c r="H21" s="68">
        <v>260</v>
      </c>
      <c r="I21" s="14">
        <f>G21+H21</f>
        <v>480</v>
      </c>
      <c r="J21" s="18"/>
      <c r="K21" s="16"/>
      <c r="L21" s="180">
        <v>195</v>
      </c>
      <c r="M21" s="63">
        <f t="shared" si="2"/>
        <v>195</v>
      </c>
      <c r="N21" s="181">
        <v>310</v>
      </c>
      <c r="O21" s="14">
        <f>M21+N21</f>
        <v>505</v>
      </c>
      <c r="P21" s="173">
        <f t="shared" si="4"/>
        <v>5.2083333333333336E-2</v>
      </c>
      <c r="Q21" s="5"/>
    </row>
    <row r="22" spans="1:17" x14ac:dyDescent="0.3">
      <c r="A22" s="5"/>
      <c r="B22" s="15" t="s">
        <v>13</v>
      </c>
      <c r="C22" s="40" t="s">
        <v>4</v>
      </c>
      <c r="D22" s="18"/>
      <c r="E22" s="16"/>
      <c r="F22" s="61"/>
      <c r="G22" s="63">
        <f t="shared" si="0"/>
        <v>0</v>
      </c>
      <c r="H22" s="68">
        <v>260</v>
      </c>
      <c r="I22" s="14">
        <f t="shared" si="1"/>
        <v>260</v>
      </c>
      <c r="J22" s="18"/>
      <c r="K22" s="16"/>
      <c r="L22" s="176"/>
      <c r="M22" s="63">
        <f t="shared" si="2"/>
        <v>0</v>
      </c>
      <c r="N22" s="181">
        <v>310</v>
      </c>
      <c r="O22" s="14">
        <f t="shared" ref="O22:O23" si="5">M22+N22</f>
        <v>310</v>
      </c>
      <c r="P22" s="173">
        <f t="shared" si="4"/>
        <v>0.19230769230769232</v>
      </c>
      <c r="Q22" s="5"/>
    </row>
    <row r="23" spans="1:17" ht="15" thickBot="1" x14ac:dyDescent="0.35">
      <c r="A23" s="5"/>
      <c r="B23" s="136" t="s">
        <v>15</v>
      </c>
      <c r="C23" s="137" t="s">
        <v>6</v>
      </c>
      <c r="D23" s="22"/>
      <c r="E23" s="23"/>
      <c r="F23" s="62"/>
      <c r="G23" s="63">
        <f t="shared" si="0"/>
        <v>0</v>
      </c>
      <c r="H23" s="69"/>
      <c r="I23" s="24">
        <f t="shared" si="1"/>
        <v>0</v>
      </c>
      <c r="J23" s="22"/>
      <c r="K23" s="23"/>
      <c r="L23" s="62">
        <v>0</v>
      </c>
      <c r="M23" s="63">
        <f t="shared" si="2"/>
        <v>0</v>
      </c>
      <c r="N23" s="69">
        <v>0</v>
      </c>
      <c r="O23" s="24">
        <f t="shared" si="5"/>
        <v>0</v>
      </c>
      <c r="P23" s="173" t="e">
        <f t="shared" si="4"/>
        <v>#DIV/0!</v>
      </c>
      <c r="Q23" s="5"/>
    </row>
    <row r="24" spans="1:17" ht="15" thickBot="1" x14ac:dyDescent="0.35">
      <c r="A24" s="5"/>
      <c r="B24" s="25" t="s">
        <v>17</v>
      </c>
      <c r="C24" s="26" t="s">
        <v>8</v>
      </c>
      <c r="D24" s="27">
        <f>SUM(D15:D21)</f>
        <v>5459.5999999999995</v>
      </c>
      <c r="E24" s="27">
        <f t="shared" ref="E24:G24" si="6">SUM(E15:E21)</f>
        <v>37594.6</v>
      </c>
      <c r="F24" s="27">
        <f t="shared" si="6"/>
        <v>3158.2</v>
      </c>
      <c r="G24" s="27">
        <f t="shared" si="6"/>
        <v>46212.399999999994</v>
      </c>
      <c r="H24" s="30">
        <f>SUM(H15:H21)</f>
        <v>530</v>
      </c>
      <c r="I24" s="30">
        <f>SUM(I15:I21)</f>
        <v>46742.399999999994</v>
      </c>
      <c r="J24" s="27">
        <f>SUM(J15:J21)</f>
        <v>5093.3999999999996</v>
      </c>
      <c r="K24" s="28">
        <f>SUM(K15:K21)</f>
        <v>44186.8</v>
      </c>
      <c r="L24" s="28">
        <f>SUM(L15:L21)</f>
        <v>3839</v>
      </c>
      <c r="M24" s="29">
        <f>SUM(J24:L24)</f>
        <v>53119.200000000004</v>
      </c>
      <c r="N24" s="30">
        <f>SUM(N15:N21)</f>
        <v>405</v>
      </c>
      <c r="O24" s="30">
        <f>SUM(O15:O21)</f>
        <v>53524.200000000004</v>
      </c>
      <c r="P24" s="174">
        <f>(O24-I24)/I24</f>
        <v>0.1450888272745946</v>
      </c>
      <c r="Q24" s="5"/>
    </row>
    <row r="25" spans="1:17" ht="15" thickBot="1" x14ac:dyDescent="0.35">
      <c r="A25" s="5"/>
      <c r="B25" s="31"/>
      <c r="C25" s="32"/>
      <c r="D25" s="228" t="s">
        <v>69</v>
      </c>
      <c r="E25" s="229"/>
      <c r="F25" s="229"/>
      <c r="G25" s="230"/>
      <c r="H25" s="230"/>
      <c r="I25" s="231"/>
      <c r="J25" s="228" t="s">
        <v>69</v>
      </c>
      <c r="K25" s="229"/>
      <c r="L25" s="229"/>
      <c r="M25" s="230"/>
      <c r="N25" s="230"/>
      <c r="O25" s="231"/>
      <c r="P25" s="256" t="s">
        <v>71</v>
      </c>
      <c r="Q25" s="5"/>
    </row>
    <row r="26" spans="1:17" ht="15" thickBot="1" x14ac:dyDescent="0.35">
      <c r="A26" s="5"/>
      <c r="B26" s="224" t="s">
        <v>37</v>
      </c>
      <c r="C26" s="216" t="s">
        <v>38</v>
      </c>
      <c r="D26" s="232" t="s">
        <v>70</v>
      </c>
      <c r="E26" s="233"/>
      <c r="F26" s="233"/>
      <c r="G26" s="234" t="s">
        <v>65</v>
      </c>
      <c r="H26" s="236" t="s">
        <v>68</v>
      </c>
      <c r="I26" s="238" t="s">
        <v>69</v>
      </c>
      <c r="J26" s="232" t="s">
        <v>70</v>
      </c>
      <c r="K26" s="233"/>
      <c r="L26" s="233"/>
      <c r="M26" s="234" t="s">
        <v>65</v>
      </c>
      <c r="N26" s="236" t="s">
        <v>68</v>
      </c>
      <c r="O26" s="238" t="s">
        <v>69</v>
      </c>
      <c r="P26" s="257"/>
      <c r="Q26" s="5"/>
    </row>
    <row r="27" spans="1:17" ht="15" thickBot="1" x14ac:dyDescent="0.35">
      <c r="A27" s="5"/>
      <c r="B27" s="225"/>
      <c r="C27" s="217"/>
      <c r="D27" s="33" t="s">
        <v>55</v>
      </c>
      <c r="E27" s="34" t="s">
        <v>56</v>
      </c>
      <c r="F27" s="35" t="s">
        <v>57</v>
      </c>
      <c r="G27" s="235"/>
      <c r="H27" s="237"/>
      <c r="I27" s="239"/>
      <c r="J27" s="33" t="s">
        <v>55</v>
      </c>
      <c r="K27" s="34" t="s">
        <v>56</v>
      </c>
      <c r="L27" s="35" t="s">
        <v>57</v>
      </c>
      <c r="M27" s="235"/>
      <c r="N27" s="237"/>
      <c r="O27" s="239"/>
      <c r="P27" s="258"/>
      <c r="Q27" s="5"/>
    </row>
    <row r="28" spans="1:17" x14ac:dyDescent="0.3">
      <c r="A28" s="5"/>
      <c r="B28" s="36" t="s">
        <v>19</v>
      </c>
      <c r="C28" s="37" t="s">
        <v>10</v>
      </c>
      <c r="D28" s="151">
        <v>312.10000000000002</v>
      </c>
      <c r="E28" s="151">
        <v>0</v>
      </c>
      <c r="F28" s="151">
        <v>16.600000000000001</v>
      </c>
      <c r="G28" s="71">
        <v>328.70000000000005</v>
      </c>
      <c r="H28" s="71">
        <v>35</v>
      </c>
      <c r="I28" s="38">
        <v>363.70000000000005</v>
      </c>
      <c r="J28" s="197">
        <v>262.10000000000002</v>
      </c>
      <c r="K28" s="70">
        <v>0</v>
      </c>
      <c r="L28" s="70">
        <v>16.600000000000001</v>
      </c>
      <c r="M28" s="71">
        <f>SUM(J28:L28)</f>
        <v>278.70000000000005</v>
      </c>
      <c r="N28" s="71">
        <v>35</v>
      </c>
      <c r="O28" s="169">
        <f>M28+N28</f>
        <v>313.70000000000005</v>
      </c>
      <c r="P28" s="172">
        <f t="shared" ref="P28:P39" si="7">(O28-I28)/I28</f>
        <v>-0.13747594171020069</v>
      </c>
      <c r="Q28" s="5"/>
    </row>
    <row r="29" spans="1:17" x14ac:dyDescent="0.3">
      <c r="A29" s="5"/>
      <c r="B29" s="15" t="s">
        <v>20</v>
      </c>
      <c r="C29" s="39" t="s">
        <v>12</v>
      </c>
      <c r="D29" s="152">
        <v>512.6</v>
      </c>
      <c r="E29" s="152">
        <v>282</v>
      </c>
      <c r="F29" s="152">
        <v>2153.4</v>
      </c>
      <c r="G29" s="73">
        <v>2948</v>
      </c>
      <c r="H29" s="74">
        <v>185</v>
      </c>
      <c r="I29" s="14">
        <v>3133</v>
      </c>
      <c r="J29" s="198">
        <v>494.6</v>
      </c>
      <c r="K29" s="155">
        <v>818.7</v>
      </c>
      <c r="L29" s="72">
        <f>2153.4</f>
        <v>2153.4</v>
      </c>
      <c r="M29" s="73">
        <f t="shared" ref="M29:M38" si="8">SUM(J29:L29)</f>
        <v>3466.7000000000003</v>
      </c>
      <c r="N29" s="186">
        <v>80</v>
      </c>
      <c r="O29" s="170">
        <f t="shared" ref="O29:O38" si="9">M29+N29</f>
        <v>3546.7000000000003</v>
      </c>
      <c r="P29" s="173">
        <f t="shared" si="7"/>
        <v>0.13204596233641885</v>
      </c>
      <c r="Q29" s="5"/>
    </row>
    <row r="30" spans="1:17" x14ac:dyDescent="0.3">
      <c r="A30" s="5"/>
      <c r="B30" s="15" t="s">
        <v>22</v>
      </c>
      <c r="C30" s="40" t="s">
        <v>14</v>
      </c>
      <c r="D30" s="152">
        <v>1940</v>
      </c>
      <c r="E30" s="152">
        <v>0</v>
      </c>
      <c r="F30" s="152">
        <v>0</v>
      </c>
      <c r="G30" s="73">
        <v>1940</v>
      </c>
      <c r="H30" s="73">
        <v>141</v>
      </c>
      <c r="I30" s="14">
        <v>2081</v>
      </c>
      <c r="J30" s="77">
        <v>1940</v>
      </c>
      <c r="K30" s="155">
        <v>0</v>
      </c>
      <c r="L30" s="75">
        <v>0</v>
      </c>
      <c r="M30" s="73">
        <f t="shared" si="8"/>
        <v>1940</v>
      </c>
      <c r="N30" s="73">
        <v>141</v>
      </c>
      <c r="O30" s="170">
        <f t="shared" si="9"/>
        <v>2081</v>
      </c>
      <c r="P30" s="173">
        <f t="shared" si="7"/>
        <v>0</v>
      </c>
      <c r="Q30" s="5"/>
    </row>
    <row r="31" spans="1:17" x14ac:dyDescent="0.3">
      <c r="A31" s="5"/>
      <c r="B31" s="15" t="s">
        <v>24</v>
      </c>
      <c r="C31" s="40" t="s">
        <v>16</v>
      </c>
      <c r="D31" s="152">
        <v>870.5</v>
      </c>
      <c r="E31" s="152">
        <v>24</v>
      </c>
      <c r="F31" s="152">
        <v>25</v>
      </c>
      <c r="G31" s="73">
        <v>919.5</v>
      </c>
      <c r="H31" s="73">
        <v>0</v>
      </c>
      <c r="I31" s="14">
        <v>919.5</v>
      </c>
      <c r="J31" s="177">
        <v>837.5</v>
      </c>
      <c r="K31" s="155">
        <v>61.9</v>
      </c>
      <c r="L31" s="75">
        <v>25</v>
      </c>
      <c r="M31" s="73">
        <f t="shared" si="8"/>
        <v>924.4</v>
      </c>
      <c r="N31" s="73">
        <v>0</v>
      </c>
      <c r="O31" s="170">
        <f t="shared" si="9"/>
        <v>924.4</v>
      </c>
      <c r="P31" s="173">
        <f t="shared" si="7"/>
        <v>5.3289831430124819E-3</v>
      </c>
      <c r="Q31" s="5"/>
    </row>
    <row r="32" spans="1:17" x14ac:dyDescent="0.3">
      <c r="A32" s="5"/>
      <c r="B32" s="15" t="s">
        <v>26</v>
      </c>
      <c r="C32" s="40" t="s">
        <v>18</v>
      </c>
      <c r="D32" s="152">
        <v>500</v>
      </c>
      <c r="E32" s="153">
        <v>26915.3</v>
      </c>
      <c r="F32" s="152">
        <v>0</v>
      </c>
      <c r="G32" s="73">
        <v>27415.3</v>
      </c>
      <c r="H32" s="73">
        <v>156</v>
      </c>
      <c r="I32" s="14">
        <v>27571.3</v>
      </c>
      <c r="J32" s="78">
        <v>500</v>
      </c>
      <c r="K32" s="155">
        <f>SUM(K33:K34)</f>
        <v>31091.4</v>
      </c>
      <c r="L32" s="179">
        <f>SUM(L33:L34)</f>
        <v>401</v>
      </c>
      <c r="M32" s="73">
        <f t="shared" si="8"/>
        <v>31992.400000000001</v>
      </c>
      <c r="N32" s="73">
        <f>SUM(N33:N34)</f>
        <v>136</v>
      </c>
      <c r="O32" s="170">
        <f t="shared" si="9"/>
        <v>32128.400000000001</v>
      </c>
      <c r="P32" s="173">
        <f t="shared" si="7"/>
        <v>0.16528419044441148</v>
      </c>
      <c r="Q32" s="5"/>
    </row>
    <row r="33" spans="1:17" x14ac:dyDescent="0.3">
      <c r="A33" s="5"/>
      <c r="B33" s="15" t="s">
        <v>28</v>
      </c>
      <c r="C33" s="41" t="s">
        <v>42</v>
      </c>
      <c r="D33" s="152">
        <v>440</v>
      </c>
      <c r="E33" s="153">
        <v>26743.3</v>
      </c>
      <c r="F33" s="152">
        <v>0</v>
      </c>
      <c r="G33" s="73">
        <v>27183.3</v>
      </c>
      <c r="H33" s="73">
        <v>35</v>
      </c>
      <c r="I33" s="14">
        <v>27218.3</v>
      </c>
      <c r="J33" s="78">
        <v>440</v>
      </c>
      <c r="K33" s="184">
        <f>31152.4-515</f>
        <v>30637.4</v>
      </c>
      <c r="L33" s="179">
        <f>1+350</f>
        <v>351</v>
      </c>
      <c r="M33" s="73">
        <f t="shared" si="8"/>
        <v>31428.400000000001</v>
      </c>
      <c r="N33" s="187">
        <v>35</v>
      </c>
      <c r="O33" s="170">
        <f t="shared" si="9"/>
        <v>31463.4</v>
      </c>
      <c r="P33" s="173">
        <f t="shared" si="7"/>
        <v>0.15596492065999723</v>
      </c>
      <c r="Q33" s="42"/>
    </row>
    <row r="34" spans="1:17" x14ac:dyDescent="0.3">
      <c r="A34" s="5"/>
      <c r="B34" s="15" t="s">
        <v>30</v>
      </c>
      <c r="C34" s="43" t="s">
        <v>21</v>
      </c>
      <c r="D34" s="152">
        <v>60</v>
      </c>
      <c r="E34" s="152">
        <v>172</v>
      </c>
      <c r="F34" s="152">
        <v>0</v>
      </c>
      <c r="G34" s="73">
        <v>232</v>
      </c>
      <c r="H34" s="73">
        <v>121</v>
      </c>
      <c r="I34" s="14">
        <v>353</v>
      </c>
      <c r="J34" s="78">
        <v>60</v>
      </c>
      <c r="K34" s="184">
        <f>168+286</f>
        <v>454</v>
      </c>
      <c r="L34" s="179">
        <v>50</v>
      </c>
      <c r="M34" s="73">
        <f>SUM(J34:L34)</f>
        <v>564</v>
      </c>
      <c r="N34" s="187">
        <v>101</v>
      </c>
      <c r="O34" s="170">
        <f t="shared" si="9"/>
        <v>665</v>
      </c>
      <c r="P34" s="173">
        <f>(O34-I34)/I34</f>
        <v>0.88385269121813026</v>
      </c>
      <c r="Q34" s="5"/>
    </row>
    <row r="35" spans="1:17" x14ac:dyDescent="0.3">
      <c r="A35" s="5"/>
      <c r="B35" s="15" t="s">
        <v>32</v>
      </c>
      <c r="C35" s="40" t="s">
        <v>23</v>
      </c>
      <c r="D35" s="152">
        <v>160.80000000000001</v>
      </c>
      <c r="E35" s="153">
        <v>9895.7999999999993</v>
      </c>
      <c r="F35" s="152">
        <v>0</v>
      </c>
      <c r="G35" s="73">
        <v>10056.599999999999</v>
      </c>
      <c r="H35" s="73">
        <v>12</v>
      </c>
      <c r="I35" s="14">
        <v>10068.599999999999</v>
      </c>
      <c r="J35" s="78">
        <v>160.80000000000001</v>
      </c>
      <c r="K35" s="184">
        <f>10556.6-166</f>
        <v>10390.6</v>
      </c>
      <c r="L35" s="179">
        <v>100</v>
      </c>
      <c r="M35" s="73">
        <f t="shared" si="8"/>
        <v>10651.4</v>
      </c>
      <c r="N35" s="73">
        <v>12</v>
      </c>
      <c r="O35" s="170">
        <f t="shared" si="9"/>
        <v>10663.4</v>
      </c>
      <c r="P35" s="173">
        <f t="shared" si="7"/>
        <v>5.9074747233975052E-2</v>
      </c>
      <c r="Q35" s="5"/>
    </row>
    <row r="36" spans="1:17" x14ac:dyDescent="0.3">
      <c r="A36" s="5"/>
      <c r="B36" s="15" t="s">
        <v>33</v>
      </c>
      <c r="C36" s="40" t="s">
        <v>25</v>
      </c>
      <c r="D36" s="152">
        <v>0</v>
      </c>
      <c r="E36" s="152">
        <v>0</v>
      </c>
      <c r="F36" s="152">
        <v>0</v>
      </c>
      <c r="G36" s="73">
        <v>0</v>
      </c>
      <c r="H36" s="73">
        <v>0</v>
      </c>
      <c r="I36" s="14">
        <v>0</v>
      </c>
      <c r="J36" s="77">
        <v>0</v>
      </c>
      <c r="K36" s="155">
        <v>0</v>
      </c>
      <c r="L36" s="75">
        <v>0</v>
      </c>
      <c r="M36" s="73">
        <f t="shared" si="8"/>
        <v>0</v>
      </c>
      <c r="N36" s="73">
        <v>0</v>
      </c>
      <c r="O36" s="170">
        <f t="shared" si="9"/>
        <v>0</v>
      </c>
      <c r="P36" s="173" t="e">
        <f t="shared" si="7"/>
        <v>#DIV/0!</v>
      </c>
      <c r="Q36" s="5"/>
    </row>
    <row r="37" spans="1:17" x14ac:dyDescent="0.3">
      <c r="A37" s="5"/>
      <c r="B37" s="15" t="s">
        <v>34</v>
      </c>
      <c r="C37" s="40" t="s">
        <v>27</v>
      </c>
      <c r="D37" s="152">
        <v>920</v>
      </c>
      <c r="E37" s="152">
        <v>0</v>
      </c>
      <c r="F37" s="152">
        <v>913.2</v>
      </c>
      <c r="G37" s="73">
        <v>1833.2</v>
      </c>
      <c r="H37" s="73">
        <v>0</v>
      </c>
      <c r="I37" s="14">
        <v>1833.2</v>
      </c>
      <c r="J37" s="177">
        <v>642.70000000000005</v>
      </c>
      <c r="K37" s="155">
        <v>0</v>
      </c>
      <c r="L37" s="179">
        <v>893</v>
      </c>
      <c r="M37" s="73">
        <f t="shared" si="8"/>
        <v>1535.7</v>
      </c>
      <c r="N37" s="73">
        <v>0</v>
      </c>
      <c r="O37" s="170">
        <f t="shared" si="9"/>
        <v>1535.7</v>
      </c>
      <c r="P37" s="173">
        <f t="shared" si="7"/>
        <v>-0.16228452978398428</v>
      </c>
      <c r="Q37" s="5"/>
    </row>
    <row r="38" spans="1:17" ht="15" thickBot="1" x14ac:dyDescent="0.35">
      <c r="A38" s="5"/>
      <c r="B38" s="21" t="s">
        <v>35</v>
      </c>
      <c r="C38" s="104" t="s">
        <v>29</v>
      </c>
      <c r="D38" s="154">
        <v>243.6</v>
      </c>
      <c r="E38" s="154">
        <v>477.5</v>
      </c>
      <c r="F38" s="154">
        <v>50</v>
      </c>
      <c r="G38" s="73">
        <v>771.1</v>
      </c>
      <c r="H38" s="76">
        <v>1</v>
      </c>
      <c r="I38" s="24">
        <v>772.1</v>
      </c>
      <c r="J38" s="199">
        <v>255.7</v>
      </c>
      <c r="K38" s="200">
        <v>1824.2</v>
      </c>
      <c r="L38" s="189">
        <f>50+200</f>
        <v>250</v>
      </c>
      <c r="M38" s="76">
        <f t="shared" si="8"/>
        <v>2329.9</v>
      </c>
      <c r="N38" s="76">
        <v>1</v>
      </c>
      <c r="O38" s="171">
        <f t="shared" si="9"/>
        <v>2330.9</v>
      </c>
      <c r="P38" s="173">
        <f t="shared" si="7"/>
        <v>2.0189094676855333</v>
      </c>
      <c r="Q38" s="5"/>
    </row>
    <row r="39" spans="1:17" ht="15" thickBot="1" x14ac:dyDescent="0.35">
      <c r="A39" s="5"/>
      <c r="B39" s="25" t="s">
        <v>48</v>
      </c>
      <c r="C39" s="105" t="s">
        <v>31</v>
      </c>
      <c r="D39" s="44">
        <f>SUM(D35:D38)+SUM(D28:D32)</f>
        <v>5459.5999999999995</v>
      </c>
      <c r="E39" s="44">
        <f>SUM(E35:E38)+SUM(E28:E32)</f>
        <v>37594.6</v>
      </c>
      <c r="F39" s="44">
        <f>SUM(F35:F38)+SUM(F28:F32)</f>
        <v>3158.2</v>
      </c>
      <c r="G39" s="149">
        <f>SUM(D39:F39)</f>
        <v>46212.399999999994</v>
      </c>
      <c r="H39" s="45">
        <f>SUM(H28:H32)+SUM(H35:H38)</f>
        <v>530</v>
      </c>
      <c r="I39" s="46">
        <f>SUM(I35:I38)+SUM(I28:I32)</f>
        <v>46742.400000000001</v>
      </c>
      <c r="J39" s="44">
        <f>SUM(J35:J38)+SUM(J28:J32)</f>
        <v>5093.3999999999996</v>
      </c>
      <c r="K39" s="44">
        <f>SUM(K35:K38)+SUM(K28:K32)</f>
        <v>44186.8</v>
      </c>
      <c r="L39" s="44">
        <f>SUM(L35:L38)+SUM(L28:L32)</f>
        <v>3839</v>
      </c>
      <c r="M39" s="149">
        <f>SUM(J39:L39)</f>
        <v>53119.200000000004</v>
      </c>
      <c r="N39" s="45">
        <f>SUM(N28:N32)+SUM(N35:N38)</f>
        <v>405</v>
      </c>
      <c r="O39" s="46">
        <f>SUM(O35:O38)+SUM(O28:O32)</f>
        <v>53524.200000000004</v>
      </c>
      <c r="P39" s="175">
        <f t="shared" si="7"/>
        <v>0.14508882727459443</v>
      </c>
      <c r="Q39" s="47"/>
    </row>
    <row r="40" spans="1:17" ht="18.600000000000001" thickBot="1" x14ac:dyDescent="0.4">
      <c r="A40" s="5"/>
      <c r="B40" s="109" t="s">
        <v>49</v>
      </c>
      <c r="C40" s="110" t="s">
        <v>51</v>
      </c>
      <c r="D40" s="111">
        <v>0</v>
      </c>
      <c r="E40" s="111">
        <f>E24-E39</f>
        <v>0</v>
      </c>
      <c r="F40" s="111">
        <f t="shared" ref="F40:N40" si="10">F24-F39</f>
        <v>0</v>
      </c>
      <c r="G40" s="122">
        <v>0</v>
      </c>
      <c r="H40" s="122">
        <f t="shared" si="10"/>
        <v>0</v>
      </c>
      <c r="I40" s="123">
        <f t="shared" si="10"/>
        <v>0</v>
      </c>
      <c r="J40" s="111">
        <f t="shared" si="10"/>
        <v>0</v>
      </c>
      <c r="K40" s="111">
        <f>K24-K39</f>
        <v>0</v>
      </c>
      <c r="L40" s="111">
        <f>L24-L39</f>
        <v>0</v>
      </c>
      <c r="M40" s="122">
        <f>M24-M39</f>
        <v>0</v>
      </c>
      <c r="N40" s="122">
        <f t="shared" si="10"/>
        <v>0</v>
      </c>
      <c r="O40" s="123">
        <f>O24-O39</f>
        <v>0</v>
      </c>
      <c r="P40" s="112" t="e">
        <f>(O40-I40)/I40</f>
        <v>#DIV/0!</v>
      </c>
      <c r="Q40" s="5"/>
    </row>
    <row r="41" spans="1:17" ht="15" thickBot="1" x14ac:dyDescent="0.35">
      <c r="A41" s="5"/>
      <c r="B41" s="113" t="s">
        <v>50</v>
      </c>
      <c r="C41" s="114" t="s">
        <v>66</v>
      </c>
      <c r="D41" s="115"/>
      <c r="E41" s="116"/>
      <c r="F41" s="116"/>
      <c r="G41" s="117"/>
      <c r="H41" s="118"/>
      <c r="I41" s="119">
        <f>I40-D16</f>
        <v>-4723.3999999999996</v>
      </c>
      <c r="J41" s="115"/>
      <c r="K41" s="116"/>
      <c r="L41" s="116"/>
      <c r="M41" s="117"/>
      <c r="N41" s="120"/>
      <c r="O41" s="119">
        <f>O40-J16</f>
        <v>-4357.2</v>
      </c>
      <c r="P41" s="121" t="e">
        <f>(#REF!-O41)/O41</f>
        <v>#REF!</v>
      </c>
      <c r="Q41" s="5"/>
    </row>
    <row r="42" spans="1:17" s="84" customFormat="1" ht="8.25" customHeight="1" thickBot="1" x14ac:dyDescent="0.35">
      <c r="A42" s="81"/>
      <c r="B42" s="82"/>
      <c r="C42" s="51"/>
      <c r="D42" s="83"/>
      <c r="E42" s="52"/>
      <c r="F42" s="52"/>
      <c r="G42" s="81"/>
      <c r="H42" s="52"/>
      <c r="I42" s="52"/>
      <c r="J42" s="83"/>
      <c r="K42" s="52"/>
      <c r="L42" s="52"/>
      <c r="M42" s="81"/>
      <c r="N42" s="52"/>
      <c r="O42" s="52"/>
      <c r="P42" s="54"/>
      <c r="Q42" s="81"/>
    </row>
    <row r="43" spans="1:17" s="84" customFormat="1" ht="15" thickBot="1" x14ac:dyDescent="0.35">
      <c r="A43" s="81"/>
      <c r="B43" s="86"/>
      <c r="C43" s="242" t="s">
        <v>89</v>
      </c>
      <c r="D43" s="108" t="s">
        <v>41</v>
      </c>
      <c r="E43" s="48" t="s">
        <v>90</v>
      </c>
      <c r="F43" s="49" t="s">
        <v>36</v>
      </c>
      <c r="G43" s="52"/>
      <c r="H43" s="52"/>
      <c r="I43" s="53"/>
      <c r="J43" s="242" t="s">
        <v>91</v>
      </c>
      <c r="K43" s="244"/>
      <c r="L43" s="245"/>
      <c r="M43" s="97" t="s">
        <v>41</v>
      </c>
      <c r="N43" s="98" t="s">
        <v>90</v>
      </c>
      <c r="O43" s="99" t="s">
        <v>36</v>
      </c>
      <c r="P43" s="54"/>
      <c r="Q43" s="81"/>
    </row>
    <row r="44" spans="1:17" s="4" customFormat="1" ht="15" thickBot="1" x14ac:dyDescent="0.35">
      <c r="A44" s="5"/>
      <c r="B44" s="86"/>
      <c r="C44" s="243"/>
      <c r="D44" s="89">
        <v>915.7</v>
      </c>
      <c r="E44" s="106">
        <v>915.7</v>
      </c>
      <c r="F44" s="107"/>
      <c r="G44" s="52"/>
      <c r="H44" s="52"/>
      <c r="I44" s="53"/>
      <c r="J44" s="243"/>
      <c r="K44" s="246"/>
      <c r="L44" s="247"/>
      <c r="M44" s="178">
        <v>638.6</v>
      </c>
      <c r="N44" s="178">
        <v>638.6</v>
      </c>
      <c r="O44" s="93"/>
      <c r="P44" s="54"/>
      <c r="Q44" s="81"/>
    </row>
    <row r="45" spans="1:17" s="85" customFormat="1" ht="8.25" customHeight="1" thickBot="1" x14ac:dyDescent="0.35">
      <c r="A45" s="81"/>
      <c r="B45" s="86"/>
      <c r="C45" s="51"/>
      <c r="D45" s="87"/>
      <c r="E45" s="52"/>
      <c r="F45" s="52"/>
      <c r="G45" s="52"/>
      <c r="H45" s="52"/>
      <c r="I45" s="53"/>
      <c r="J45" s="52"/>
      <c r="K45" s="52"/>
      <c r="L45" s="52"/>
      <c r="M45" s="52"/>
      <c r="N45" s="52"/>
      <c r="O45" s="53"/>
      <c r="P45" s="54"/>
      <c r="Q45" s="81"/>
    </row>
    <row r="46" spans="1:17" s="85" customFormat="1" ht="37.5" customHeight="1" thickBot="1" x14ac:dyDescent="0.35">
      <c r="A46" s="81"/>
      <c r="B46" s="86"/>
      <c r="C46" s="242" t="s">
        <v>93</v>
      </c>
      <c r="D46" s="90" t="s">
        <v>95</v>
      </c>
      <c r="E46" s="91" t="s">
        <v>92</v>
      </c>
      <c r="F46" s="52"/>
      <c r="G46" s="52"/>
      <c r="H46" s="52"/>
      <c r="I46" s="53"/>
      <c r="J46" s="242" t="s">
        <v>94</v>
      </c>
      <c r="K46" s="244"/>
      <c r="L46" s="244"/>
      <c r="M46" s="92" t="s">
        <v>95</v>
      </c>
      <c r="N46" s="249" t="s">
        <v>92</v>
      </c>
      <c r="O46" s="250"/>
      <c r="P46" s="54"/>
      <c r="Q46" s="81"/>
    </row>
    <row r="47" spans="1:17" ht="15" thickBot="1" x14ac:dyDescent="0.35">
      <c r="A47" s="5"/>
      <c r="B47" s="50"/>
      <c r="C47" s="248"/>
      <c r="D47" s="89"/>
      <c r="E47" s="94"/>
      <c r="F47" s="52"/>
      <c r="G47" s="52"/>
      <c r="H47" s="52"/>
      <c r="I47" s="53"/>
      <c r="J47" s="243"/>
      <c r="K47" s="246"/>
      <c r="L47" s="246"/>
      <c r="M47" s="88">
        <v>0</v>
      </c>
      <c r="N47" s="251">
        <v>0</v>
      </c>
      <c r="O47" s="252"/>
      <c r="P47" s="54"/>
      <c r="Q47" s="5"/>
    </row>
    <row r="48" spans="1:17" s="3" customFormat="1" x14ac:dyDescent="0.3">
      <c r="A48" s="5"/>
      <c r="B48" s="50"/>
      <c r="C48" s="51"/>
      <c r="D48" s="52"/>
      <c r="E48" s="52"/>
      <c r="F48" s="52"/>
      <c r="G48" s="52"/>
      <c r="H48" s="52"/>
      <c r="I48" s="53"/>
      <c r="J48" s="52"/>
      <c r="K48" s="52"/>
      <c r="L48" s="52"/>
      <c r="M48" s="52"/>
      <c r="N48" s="52"/>
      <c r="O48" s="53"/>
      <c r="P48" s="54"/>
      <c r="Q48" s="5"/>
    </row>
    <row r="49" spans="1:22" s="3" customFormat="1" x14ac:dyDescent="0.3">
      <c r="A49" s="5"/>
      <c r="B49" s="50"/>
      <c r="C49" s="95" t="s">
        <v>88</v>
      </c>
      <c r="D49" s="96" t="s">
        <v>75</v>
      </c>
      <c r="E49" s="96" t="s">
        <v>76</v>
      </c>
      <c r="F49" s="96" t="s">
        <v>77</v>
      </c>
      <c r="G49" s="96" t="s">
        <v>78</v>
      </c>
      <c r="H49" s="52"/>
      <c r="I49" s="102" t="s">
        <v>87</v>
      </c>
      <c r="J49" s="103"/>
      <c r="K49" s="103"/>
      <c r="L49" s="222"/>
      <c r="M49" s="222"/>
      <c r="N49" s="222"/>
      <c r="O49" s="222"/>
      <c r="P49" s="223"/>
      <c r="Q49" s="5"/>
    </row>
    <row r="50" spans="1:22" s="3" customFormat="1" ht="15" customHeight="1" x14ac:dyDescent="0.3">
      <c r="A50" s="5"/>
      <c r="B50" s="50"/>
      <c r="C50" s="55" t="s">
        <v>72</v>
      </c>
      <c r="D50" s="166">
        <f>SUM(D51:D54)</f>
        <v>3316.1000000000004</v>
      </c>
      <c r="E50" s="166">
        <f t="shared" ref="E50" si="11">SUM(E51:E54)</f>
        <v>1267.9000000000001</v>
      </c>
      <c r="F50" s="166">
        <f>SUM(F51:F54)</f>
        <v>1539.7</v>
      </c>
      <c r="G50" s="167">
        <f>D50+E50-F50</f>
        <v>3044.3</v>
      </c>
      <c r="H50" s="52"/>
      <c r="I50" s="192"/>
      <c r="J50" s="190"/>
      <c r="K50" s="190"/>
      <c r="L50" s="190"/>
      <c r="M50" s="190"/>
      <c r="N50" s="190"/>
      <c r="O50" s="190"/>
      <c r="P50" s="191"/>
      <c r="Q50" s="5"/>
    </row>
    <row r="51" spans="1:22" s="3" customFormat="1" ht="14.4" customHeight="1" x14ac:dyDescent="0.3">
      <c r="A51" s="5"/>
      <c r="B51" s="50"/>
      <c r="C51" s="55" t="s">
        <v>73</v>
      </c>
      <c r="D51" s="166">
        <v>2089.4</v>
      </c>
      <c r="E51" s="166">
        <v>155.6</v>
      </c>
      <c r="F51" s="188">
        <v>720</v>
      </c>
      <c r="G51" s="167">
        <f t="shared" ref="G51:G54" si="12">D51+E51-F51</f>
        <v>1525</v>
      </c>
      <c r="H51" s="52"/>
      <c r="I51" s="262" t="s">
        <v>113</v>
      </c>
      <c r="J51" s="263"/>
      <c r="K51" s="263"/>
      <c r="L51" s="263"/>
      <c r="M51" s="263"/>
      <c r="N51" s="263"/>
      <c r="O51" s="263"/>
      <c r="P51" s="264"/>
      <c r="Q51" s="5"/>
    </row>
    <row r="52" spans="1:22" s="3" customFormat="1" x14ac:dyDescent="0.3">
      <c r="A52" s="5"/>
      <c r="B52" s="50"/>
      <c r="C52" s="55" t="s">
        <v>74</v>
      </c>
      <c r="D52" s="166">
        <v>387.9</v>
      </c>
      <c r="E52" s="166">
        <v>453.4</v>
      </c>
      <c r="F52" s="166">
        <v>318.7</v>
      </c>
      <c r="G52" s="167">
        <f t="shared" si="12"/>
        <v>522.59999999999991</v>
      </c>
      <c r="H52" s="52"/>
      <c r="I52" s="262"/>
      <c r="J52" s="263"/>
      <c r="K52" s="263"/>
      <c r="L52" s="263"/>
      <c r="M52" s="263"/>
      <c r="N52" s="263"/>
      <c r="O52" s="263"/>
      <c r="P52" s="264"/>
      <c r="Q52" s="5"/>
    </row>
    <row r="53" spans="1:22" s="3" customFormat="1" x14ac:dyDescent="0.3">
      <c r="A53" s="5"/>
      <c r="B53" s="50"/>
      <c r="C53" s="55" t="s">
        <v>96</v>
      </c>
      <c r="D53" s="166">
        <v>134.30000000000001</v>
      </c>
      <c r="E53" s="166">
        <v>38.9</v>
      </c>
      <c r="F53" s="188">
        <v>1</v>
      </c>
      <c r="G53" s="167">
        <f t="shared" si="12"/>
        <v>172.20000000000002</v>
      </c>
      <c r="H53" s="52"/>
      <c r="I53" s="262"/>
      <c r="J53" s="263"/>
      <c r="K53" s="263"/>
      <c r="L53" s="263"/>
      <c r="M53" s="263"/>
      <c r="N53" s="263"/>
      <c r="O53" s="263"/>
      <c r="P53" s="264"/>
      <c r="Q53" s="5"/>
    </row>
    <row r="54" spans="1:22" s="3" customFormat="1" x14ac:dyDescent="0.3">
      <c r="A54" s="5"/>
      <c r="B54" s="50"/>
      <c r="C54" s="138" t="s">
        <v>97</v>
      </c>
      <c r="D54" s="166">
        <v>704.5</v>
      </c>
      <c r="E54" s="188">
        <v>620</v>
      </c>
      <c r="F54" s="188">
        <v>500</v>
      </c>
      <c r="G54" s="167">
        <f t="shared" si="12"/>
        <v>824.5</v>
      </c>
      <c r="H54" s="52"/>
      <c r="I54" s="265" t="s">
        <v>114</v>
      </c>
      <c r="J54" s="266"/>
      <c r="K54" s="266"/>
      <c r="L54" s="266"/>
      <c r="M54" s="266"/>
      <c r="N54" s="266"/>
      <c r="O54" s="266"/>
      <c r="P54" s="267"/>
      <c r="Q54" s="5"/>
    </row>
    <row r="55" spans="1:22" s="3" customFormat="1" ht="10.5" customHeight="1" x14ac:dyDescent="0.3">
      <c r="A55" s="5"/>
      <c r="B55" s="50"/>
      <c r="C55" s="51"/>
      <c r="D55" s="52"/>
      <c r="E55" s="52"/>
      <c r="F55" s="52"/>
      <c r="G55" s="52"/>
      <c r="H55" s="52"/>
      <c r="I55" s="53"/>
      <c r="J55" s="52"/>
      <c r="K55" s="52"/>
      <c r="L55" s="52"/>
      <c r="M55" s="52"/>
      <c r="N55" s="52"/>
      <c r="O55" s="53"/>
      <c r="P55" s="54"/>
      <c r="Q55" s="5"/>
    </row>
    <row r="56" spans="1:22" s="3" customFormat="1" x14ac:dyDescent="0.3">
      <c r="A56" s="5"/>
      <c r="B56" s="50"/>
      <c r="C56" s="95" t="s">
        <v>79</v>
      </c>
      <c r="D56" s="96" t="s">
        <v>80</v>
      </c>
      <c r="E56" s="96" t="s">
        <v>81</v>
      </c>
      <c r="F56" s="52"/>
      <c r="G56" s="52"/>
      <c r="H56" s="52"/>
      <c r="I56" s="53"/>
      <c r="J56" s="52"/>
      <c r="K56" s="52"/>
      <c r="L56" s="52"/>
      <c r="M56" s="52"/>
      <c r="N56" s="52"/>
      <c r="O56" s="53"/>
      <c r="P56" s="54"/>
      <c r="Q56" s="5"/>
    </row>
    <row r="57" spans="1:22" s="3" customFormat="1" x14ac:dyDescent="0.3">
      <c r="A57" s="5"/>
      <c r="B57" s="50"/>
      <c r="C57" s="55"/>
      <c r="D57" s="168">
        <v>70.400000000000006</v>
      </c>
      <c r="E57" s="79">
        <v>70.5</v>
      </c>
      <c r="F57" s="52"/>
      <c r="G57" s="52"/>
      <c r="H57" s="52"/>
      <c r="I57" s="53"/>
      <c r="J57" s="52"/>
      <c r="K57" s="52"/>
      <c r="L57" s="52"/>
      <c r="M57" s="52"/>
      <c r="N57" s="52"/>
      <c r="O57" s="53"/>
      <c r="P57" s="54"/>
      <c r="Q57" s="5"/>
    </row>
    <row r="58" spans="1:22" s="3" customFormat="1" x14ac:dyDescent="0.3">
      <c r="A58" s="5"/>
      <c r="B58" s="50"/>
      <c r="C58" s="51"/>
      <c r="D58" s="52"/>
      <c r="E58" s="52"/>
      <c r="F58" s="52"/>
      <c r="G58" s="52"/>
      <c r="H58" s="52"/>
      <c r="I58" s="53"/>
      <c r="J58" s="52"/>
      <c r="K58" s="52"/>
      <c r="L58" s="52"/>
      <c r="M58" s="52"/>
      <c r="N58" s="52"/>
      <c r="O58" s="53"/>
      <c r="P58" s="54"/>
      <c r="Q58" s="5"/>
    </row>
    <row r="59" spans="1:22" s="3" customFormat="1" x14ac:dyDescent="0.3">
      <c r="A59" s="5"/>
      <c r="B59" s="101" t="s">
        <v>54</v>
      </c>
      <c r="C59" s="100"/>
      <c r="D59" s="272"/>
      <c r="E59" s="272"/>
      <c r="F59" s="272"/>
      <c r="G59" s="272"/>
      <c r="H59" s="272"/>
      <c r="I59" s="272"/>
      <c r="J59" s="272"/>
      <c r="K59" s="272"/>
      <c r="L59" s="272"/>
      <c r="M59" s="272"/>
      <c r="N59" s="272"/>
      <c r="O59" s="272"/>
      <c r="P59" s="273"/>
      <c r="Q59" s="5"/>
    </row>
    <row r="60" spans="1:22" s="3" customFormat="1" x14ac:dyDescent="0.3">
      <c r="A60" s="5"/>
      <c r="B60" s="150" t="s">
        <v>108</v>
      </c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6"/>
      <c r="Q60" s="5"/>
    </row>
    <row r="61" spans="1:22" s="3" customFormat="1" x14ac:dyDescent="0.3">
      <c r="A61" s="5"/>
      <c r="B61" s="185" t="s">
        <v>111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6"/>
      <c r="Q61" s="5"/>
    </row>
    <row r="62" spans="1:22" s="3" customFormat="1" x14ac:dyDescent="0.3">
      <c r="A62" s="5"/>
      <c r="B62" s="194" t="s">
        <v>106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196"/>
      <c r="Q62" s="5"/>
      <c r="R62" s="5"/>
      <c r="S62" s="5"/>
      <c r="T62" s="5"/>
      <c r="U62" s="5"/>
      <c r="V62" s="5"/>
    </row>
    <row r="63" spans="1:22" s="3" customFormat="1" x14ac:dyDescent="0.3">
      <c r="A63" s="5"/>
      <c r="B63" s="157" t="s">
        <v>107</v>
      </c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9"/>
      <c r="Q63" s="5"/>
    </row>
    <row r="64" spans="1:22" s="3" customFormat="1" x14ac:dyDescent="0.3">
      <c r="A64" s="5"/>
      <c r="B64" s="270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71"/>
      <c r="Q64" s="5"/>
    </row>
    <row r="65" spans="1:22" s="3" customFormat="1" x14ac:dyDescent="0.3">
      <c r="A65" s="5"/>
      <c r="B65" s="270" t="s">
        <v>109</v>
      </c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71"/>
      <c r="Q65" s="5"/>
    </row>
    <row r="66" spans="1:22" s="3" customFormat="1" x14ac:dyDescent="0.3">
      <c r="A66" s="5"/>
      <c r="B66" s="127" t="s">
        <v>110</v>
      </c>
      <c r="C66" s="85"/>
      <c r="D66" s="85"/>
      <c r="E66" s="85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60"/>
      <c r="Q66" s="5"/>
    </row>
    <row r="67" spans="1:22" s="3" customFormat="1" x14ac:dyDescent="0.3">
      <c r="A67" s="5"/>
      <c r="B67" s="148" t="s">
        <v>116</v>
      </c>
      <c r="C67" s="145"/>
      <c r="D67" s="2"/>
      <c r="E67" s="2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60"/>
      <c r="Q67" s="5"/>
    </row>
    <row r="68" spans="1:22" s="3" customFormat="1" x14ac:dyDescent="0.3">
      <c r="A68" s="5"/>
      <c r="B68" s="148" t="s">
        <v>112</v>
      </c>
      <c r="C68" s="145"/>
      <c r="D68" s="2"/>
      <c r="E68" s="2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60"/>
      <c r="Q68" s="5"/>
    </row>
    <row r="69" spans="1:22" s="3" customFormat="1" x14ac:dyDescent="0.3">
      <c r="A69" s="81"/>
      <c r="B69" s="127" t="s">
        <v>115</v>
      </c>
      <c r="C69" s="128"/>
      <c r="D69" s="2"/>
      <c r="E69" s="2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60"/>
      <c r="Q69" s="5"/>
    </row>
    <row r="70" spans="1:22" s="3" customFormat="1" x14ac:dyDescent="0.3">
      <c r="A70" s="81"/>
      <c r="B70" s="127"/>
      <c r="C70" s="128"/>
      <c r="D70" s="2"/>
      <c r="E70" s="2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60"/>
      <c r="Q70" s="5"/>
    </row>
    <row r="71" spans="1:22" s="3" customFormat="1" x14ac:dyDescent="0.3">
      <c r="A71" s="81"/>
      <c r="B71" s="201" t="s">
        <v>117</v>
      </c>
      <c r="C71" s="128"/>
      <c r="D71" s="2"/>
      <c r="E71" s="2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60"/>
      <c r="Q71" s="5"/>
    </row>
    <row r="72" spans="1:22" s="3" customFormat="1" x14ac:dyDescent="0.3">
      <c r="A72" s="5"/>
      <c r="B72" s="139"/>
      <c r="C72" s="140"/>
      <c r="D72" s="141"/>
      <c r="E72" s="14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30"/>
      <c r="Q72" s="5"/>
    </row>
    <row r="73" spans="1:22" s="3" customFormat="1" x14ac:dyDescent="0.3">
      <c r="A73" s="5"/>
      <c r="B73" s="143"/>
      <c r="C73" s="142"/>
      <c r="D73" s="143"/>
      <c r="E73" s="143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81"/>
    </row>
    <row r="74" spans="1:22" s="3" customFormat="1" ht="7.5" customHeight="1" x14ac:dyDescent="0.3">
      <c r="A74" s="5"/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"/>
    </row>
    <row r="75" spans="1:22" s="3" customFormat="1" x14ac:dyDescent="0.3">
      <c r="A75" s="5"/>
      <c r="B75" s="56" t="s">
        <v>86</v>
      </c>
      <c r="C75" s="124">
        <v>44637</v>
      </c>
      <c r="D75" s="56" t="s">
        <v>82</v>
      </c>
      <c r="E75" s="268" t="s">
        <v>105</v>
      </c>
      <c r="F75" s="268"/>
      <c r="G75" s="268"/>
      <c r="H75" s="56"/>
      <c r="I75" s="56" t="s">
        <v>83</v>
      </c>
      <c r="J75" s="269" t="s">
        <v>104</v>
      </c>
      <c r="K75" s="269"/>
      <c r="L75" s="269"/>
      <c r="M75" s="269"/>
      <c r="N75" s="56"/>
      <c r="O75" s="56"/>
      <c r="P75" s="56"/>
      <c r="Q75" s="5"/>
    </row>
    <row r="76" spans="1:22" s="3" customFormat="1" x14ac:dyDescent="0.3">
      <c r="A76" s="5"/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"/>
    </row>
    <row r="77" spans="1:22" s="3" customFormat="1" x14ac:dyDescent="0.3">
      <c r="A77" s="5"/>
      <c r="B77" s="56"/>
      <c r="C77" s="56"/>
      <c r="D77" s="56" t="s">
        <v>85</v>
      </c>
      <c r="E77" s="58"/>
      <c r="F77" s="58"/>
      <c r="G77" s="58"/>
      <c r="H77" s="56"/>
      <c r="I77" s="56" t="s">
        <v>85</v>
      </c>
      <c r="J77" s="57"/>
      <c r="K77" s="57"/>
      <c r="L77" s="57"/>
      <c r="M77" s="57"/>
      <c r="N77" s="56"/>
      <c r="O77" s="56"/>
      <c r="P77" s="56"/>
      <c r="Q77" s="5"/>
    </row>
    <row r="78" spans="1:22" s="3" customFormat="1" x14ac:dyDescent="0.3">
      <c r="A78" s="5"/>
      <c r="B78" s="56"/>
      <c r="C78" s="56"/>
      <c r="D78" s="56"/>
      <c r="E78" s="58"/>
      <c r="F78" s="58"/>
      <c r="G78" s="58"/>
      <c r="H78" s="56"/>
      <c r="I78" s="56"/>
      <c r="J78" s="57"/>
      <c r="K78" s="57"/>
      <c r="L78" s="57"/>
      <c r="M78" s="57"/>
      <c r="N78" s="56"/>
      <c r="O78" s="56"/>
      <c r="P78" s="56"/>
      <c r="Q78" s="5"/>
    </row>
    <row r="79" spans="1:22" x14ac:dyDescent="0.3">
      <c r="A79" s="5"/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"/>
      <c r="R79" s="3"/>
      <c r="S79" s="3"/>
      <c r="T79" s="3"/>
      <c r="U79" s="3"/>
      <c r="V79" s="3"/>
    </row>
    <row r="80" spans="1:22" x14ac:dyDescent="0.3">
      <c r="A80" s="5"/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"/>
      <c r="R80" s="3"/>
      <c r="S80" s="3"/>
      <c r="T80" s="3"/>
      <c r="U80" s="3"/>
      <c r="V80" s="3"/>
    </row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</sheetData>
  <mergeCells count="47">
    <mergeCell ref="I53:P53"/>
    <mergeCell ref="I54:P54"/>
    <mergeCell ref="I51:P52"/>
    <mergeCell ref="E75:G75"/>
    <mergeCell ref="J75:M75"/>
    <mergeCell ref="B65:P65"/>
    <mergeCell ref="B64:P64"/>
    <mergeCell ref="D59:P59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J10:O10"/>
    <mergeCell ref="J11:M11"/>
    <mergeCell ref="J12:O12"/>
    <mergeCell ref="J13:L13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M13:M14"/>
    <mergeCell ref="N13:N14"/>
    <mergeCell ref="B10:B13"/>
    <mergeCell ref="D10:I10"/>
    <mergeCell ref="D11:G11"/>
    <mergeCell ref="C10:C13"/>
    <mergeCell ref="D13:F13"/>
  </mergeCells>
  <conditionalFormatting sqref="P44:P48 P40:P42">
    <cfRule type="cellIs" dxfId="9" priority="8" operator="equal">
      <formula>0</formula>
    </cfRule>
    <cfRule type="containsErrors" dxfId="8" priority="9">
      <formula>ISERROR(P40)</formula>
    </cfRule>
  </conditionalFormatting>
  <conditionalFormatting sqref="P55:P58 P25">
    <cfRule type="cellIs" dxfId="7" priority="7" operator="equal">
      <formula>0</formula>
    </cfRule>
    <cfRule type="containsErrors" dxfId="6" priority="10">
      <formula>ISERROR(P25)</formula>
    </cfRule>
  </conditionalFormatting>
  <conditionalFormatting sqref="P43">
    <cfRule type="cellIs" dxfId="5" priority="5" operator="equal">
      <formula>0</formula>
    </cfRule>
    <cfRule type="containsErrors" dxfId="4" priority="6">
      <formula>ISERROR(P43)</formula>
    </cfRule>
  </conditionalFormatting>
  <conditionalFormatting sqref="P15:P24">
    <cfRule type="cellIs" dxfId="3" priority="3" operator="equal">
      <formula>0</formula>
    </cfRule>
    <cfRule type="containsErrors" dxfId="2" priority="4">
      <formula>ISERROR(P15)</formula>
    </cfRule>
  </conditionalFormatting>
  <conditionalFormatting sqref="P28:P39">
    <cfRule type="cellIs" dxfId="1" priority="1" operator="equal">
      <formula>0</formula>
    </cfRule>
    <cfRule type="containsErrors" dxfId="0" priority="2">
      <formula>ISERROR(P28)</formula>
    </cfRule>
  </conditionalFormatting>
  <pageMargins left="0.70866141732283472" right="0.70866141732283472" top="0.78740157480314965" bottom="0.78740157480314965" header="0.31496062992125984" footer="0.31496062992125984"/>
  <pageSetup paperSize="9" scale="4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Hönigová Helena</cp:lastModifiedBy>
  <cp:lastPrinted>2022-03-18T13:05:17Z</cp:lastPrinted>
  <dcterms:created xsi:type="dcterms:W3CDTF">2017-02-23T12:10:09Z</dcterms:created>
  <dcterms:modified xsi:type="dcterms:W3CDTF">2022-03-18T13:05:20Z</dcterms:modified>
</cp:coreProperties>
</file>