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návrh změny rozpočtu " sheetId="3" r:id="rId1"/>
  </sheets>
  <definedNames>
    <definedName name="_xlnm.Print_Area" localSheetId="0">'návrh změny rozpočtu '!$A$1:$Q$114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J39" i="3" l="1"/>
  <c r="K38" i="3"/>
  <c r="K32" i="3"/>
  <c r="K34" i="3"/>
  <c r="K18" i="3"/>
  <c r="E50" i="3" l="1"/>
  <c r="F50" i="3"/>
  <c r="G53" i="3"/>
  <c r="D50" i="3"/>
  <c r="D51" i="3"/>
  <c r="G20" i="3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O24" i="3" l="1"/>
  <c r="I24" i="3"/>
  <c r="M39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O39" i="3"/>
  <c r="O40" i="3" s="1"/>
  <c r="O41" i="3" s="1"/>
  <c r="P24" i="3"/>
  <c r="M40" i="3"/>
  <c r="G40" i="3"/>
  <c r="P39" i="3" l="1"/>
  <c r="I40" i="3"/>
  <c r="I41" i="3" s="1"/>
  <c r="P40" i="3" l="1"/>
  <c r="P41" i="3"/>
</calcChain>
</file>

<file path=xl/sharedStrings.xml><?xml version="1.0" encoding="utf-8"?>
<sst xmlns="http://schemas.openxmlformats.org/spreadsheetml/2006/main" count="160" uniqueCount="124">
  <si>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</si>
  <si>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</si>
  <si>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</si>
  <si>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</si>
  <si>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</si>
  <si>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</si>
  <si>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</si>
  <si>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</si>
  <si>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</si>
  <si>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</si>
  <si>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</si>
  <si>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</si>
  <si>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</si>
  <si>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</si>
  <si>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</si>
  <si>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</si>
  <si>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</si>
  <si>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</si>
  <si>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</si>
  <si>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</si>
  <si>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</si>
  <si>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</si>
  <si>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</si>
  <si>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</si>
  <si>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</si>
  <si>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</si>
  <si>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</si>
  <si>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</si>
  <si>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</si>
  <si>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</si>
  <si>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</si>
  <si>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</si>
  <si>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</si>
  <si>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</si>
  <si>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</si>
  <si>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</si>
  <si>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</si>
  <si>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</si>
  <si>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</si>
  <si>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</si>
  <si>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</si>
  <si>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</si>
  <si>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</si>
  <si>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</si>
  <si>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</si>
  <si>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</si>
  <si>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</si>
  <si>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</si>
  <si>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</si>
  <si>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</si>
  <si>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</si>
  <si>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</si>
  <si>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</si>
  <si>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</si>
  <si>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</si>
  <si>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</si>
  <si>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</si>
  <si>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</si>
  <si>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</si>
  <si>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</si>
  <si>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</si>
  <si>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</si>
  <si>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</si>
  <si>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</si>
  <si>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</si>
  <si>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</si>
  <si>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</si>
  <si>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</si>
  <si>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</si>
  <si>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</si>
  <si>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</si>
  <si>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</si>
  <si>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</si>
  <si>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</si>
  <si>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</si>
  <si>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</si>
  <si>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</si>
  <si>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</si>
  <si>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</si>
  <si>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</si>
  <si>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</si>
  <si>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</si>
  <si>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</si>
  <si>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</si>
  <si>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</si>
  <si>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</si>
  <si>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</si>
  <si>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</si>
  <si>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</si>
  <si>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</si>
  <si>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</si>
  <si>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</si>
  <si>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</si>
  <si>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</si>
  <si>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</si>
  <si>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</si>
  <si>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</si>
  <si>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</si>
  <si>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</si>
  <si>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</si>
  <si>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</si>
  <si>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</si>
  <si>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</si>
  <si>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 xml:space="preserve">Na straně výnosů i nákladů dochází ke změně v celkové výši  ……….,- Kč.   </t>
  </si>
  <si>
    <t>Schválený rozpočet na rok 2020</t>
  </si>
  <si>
    <t>Návrh změny rozpočtu na rok 2020</t>
  </si>
  <si>
    <t>Návrh změny rozpočtu na 1. pololetí 2020</t>
  </si>
  <si>
    <t>V tabulce, ve sloupci Schválený rozpočet jsou údaje rozpočtu roku 2020</t>
  </si>
  <si>
    <t>Organizace obdržela  v roce 2020  následující dotace:</t>
  </si>
  <si>
    <t>Ostatní provedené změny:</t>
  </si>
  <si>
    <t>Ve sloupci Návrh změny rozpočtu 2020 jsou promítnuty úpravy související s obdrženými finančními prostředky a ostatní změny provedeny v rámci rozpočtu. V návaznosti na provedené změny žádá organizace o úpravu rozpočtu na rok 2020.</t>
  </si>
  <si>
    <t>Středisko volného času Domeček Chomutov, příspěvková organizace</t>
  </si>
  <si>
    <t>Jiráskova 4140, 430 03  Chomutov</t>
  </si>
  <si>
    <t>9.000.941 Kč - UZ 33353 - přímé náklady (na mzdy)</t>
  </si>
  <si>
    <t>364.500 Kč - UZ 33166 - soutěže, olympiády</t>
  </si>
  <si>
    <t>1.818.158 Kč - UZ 33982 - Technický klub - Podpora polytechnického vzdělávání a gramotnosti v ÚK</t>
  </si>
  <si>
    <t>Oproti původnímu rozpočtu na rok 2020 obdržela organizace finanční prostředky ve výši 1.818.158 Kč jako příspěvek pro činnost Technického klubu v rámci projektu ÚK "Podpora polytechnického vzdělávání a gramotnosti v ÚK". Tento příspěvek bude použit na mzdy zaměstnanců (DPP,DPČ) a na nákup vybavení pro činnost Technického klubu (stroje a zařízení,</t>
  </si>
  <si>
    <t>Výnosy - zřizovatel: 1.391.429 Kč - provozní příspěvek zřizovatele (navýšení o 200 tis. - mzdy, 3,3 tis. - odpisy, 17,63 tis. - pojistné plnění)</t>
  </si>
  <si>
    <t xml:space="preserve">HW a osobní vybavení, služby, materiál). Projekt byl zahájen ve 4/2020. </t>
  </si>
  <si>
    <t>V roce 2020 bude v měsíci 8/2020 ukončeno čerpání finančních prostředků na projekt "Šablony" z rezervního fondu. Čerpání bude ve výši 900 tis.</t>
  </si>
  <si>
    <t>Kč (především na mzdy, materiál, služby).</t>
  </si>
  <si>
    <t>Účelový příspěvek zřizovatele ve výši 200 tis. - určen na mzdové náklady.</t>
  </si>
  <si>
    <t>Bc. Blanka Vavrušková</t>
  </si>
  <si>
    <t>Mgr. Radoslav Malarik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</si>
</sst>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8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2" fillId="0" borderId="0" xfId="2" applyFont="1" applyProtection="1"/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9"/>
  <sheetViews>
    <sheetView showGridLines="0" tabSelected="1" zoomScale="70" zoomScaleNormal="70" zoomScaleSheetLayoutView="80" workbookViewId="0">
      <selection activeCell="J109" sqref="J109:M10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31" t="s">
        <v>111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71294147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32" t="s">
        <v>112</v>
      </c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3" t="s">
        <v>37</v>
      </c>
      <c r="C10" s="250" t="s">
        <v>38</v>
      </c>
      <c r="D10" s="186" t="s">
        <v>104</v>
      </c>
      <c r="E10" s="187"/>
      <c r="F10" s="187"/>
      <c r="G10" s="187"/>
      <c r="H10" s="187"/>
      <c r="I10" s="188"/>
      <c r="J10" s="186" t="s">
        <v>105</v>
      </c>
      <c r="K10" s="187"/>
      <c r="L10" s="187"/>
      <c r="M10" s="187"/>
      <c r="N10" s="187"/>
      <c r="O10" s="188"/>
      <c r="P10" s="244" t="s">
        <v>72</v>
      </c>
      <c r="Q10" s="5"/>
    </row>
    <row r="11" spans="1:19" ht="30.75" thickBot="1" x14ac:dyDescent="0.3">
      <c r="A11" s="5"/>
      <c r="B11" s="184"/>
      <c r="C11" s="251"/>
      <c r="D11" s="189" t="s">
        <v>39</v>
      </c>
      <c r="E11" s="190"/>
      <c r="F11" s="190"/>
      <c r="G11" s="191"/>
      <c r="H11" s="9" t="s">
        <v>40</v>
      </c>
      <c r="I11" s="9" t="s">
        <v>63</v>
      </c>
      <c r="J11" s="189" t="s">
        <v>39</v>
      </c>
      <c r="K11" s="190"/>
      <c r="L11" s="190"/>
      <c r="M11" s="191"/>
      <c r="N11" s="9" t="s">
        <v>40</v>
      </c>
      <c r="O11" s="9" t="s">
        <v>63</v>
      </c>
      <c r="P11" s="245"/>
      <c r="Q11" s="5"/>
    </row>
    <row r="12" spans="1:19" ht="15.75" thickBot="1" x14ac:dyDescent="0.3">
      <c r="A12" s="5"/>
      <c r="B12" s="184"/>
      <c r="C12" s="252"/>
      <c r="D12" s="192" t="s">
        <v>64</v>
      </c>
      <c r="E12" s="193"/>
      <c r="F12" s="193"/>
      <c r="G12" s="193"/>
      <c r="H12" s="193"/>
      <c r="I12" s="194"/>
      <c r="J12" s="192" t="s">
        <v>64</v>
      </c>
      <c r="K12" s="193"/>
      <c r="L12" s="193"/>
      <c r="M12" s="193"/>
      <c r="N12" s="193"/>
      <c r="O12" s="194"/>
      <c r="P12" s="245"/>
      <c r="Q12" s="5"/>
    </row>
    <row r="13" spans="1:19" ht="15.75" thickBot="1" x14ac:dyDescent="0.3">
      <c r="A13" s="5"/>
      <c r="B13" s="185"/>
      <c r="C13" s="253"/>
      <c r="D13" s="195" t="s">
        <v>59</v>
      </c>
      <c r="E13" s="196"/>
      <c r="F13" s="196"/>
      <c r="G13" s="197" t="s">
        <v>65</v>
      </c>
      <c r="H13" s="199" t="s">
        <v>68</v>
      </c>
      <c r="I13" s="205" t="s">
        <v>64</v>
      </c>
      <c r="J13" s="195" t="s">
        <v>59</v>
      </c>
      <c r="K13" s="196"/>
      <c r="L13" s="196"/>
      <c r="M13" s="197" t="s">
        <v>65</v>
      </c>
      <c r="N13" s="199" t="s">
        <v>68</v>
      </c>
      <c r="O13" s="205" t="s">
        <v>64</v>
      </c>
      <c r="P13" s="245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102</v>
      </c>
      <c r="F14" s="176" t="s">
        <v>61</v>
      </c>
      <c r="G14" s="198"/>
      <c r="H14" s="200"/>
      <c r="I14" s="206"/>
      <c r="J14" s="175" t="s">
        <v>60</v>
      </c>
      <c r="K14" s="176" t="s">
        <v>102</v>
      </c>
      <c r="L14" s="176" t="s">
        <v>61</v>
      </c>
      <c r="M14" s="198"/>
      <c r="N14" s="200"/>
      <c r="O14" s="206"/>
      <c r="P14" s="246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2400</v>
      </c>
      <c r="G15" s="71">
        <f>SUM(D15:F15)</f>
        <v>2400</v>
      </c>
      <c r="H15" s="74">
        <v>350</v>
      </c>
      <c r="I15" s="14">
        <f>G15+H15</f>
        <v>2750</v>
      </c>
      <c r="J15" s="12"/>
      <c r="K15" s="13"/>
      <c r="L15" s="64">
        <v>2400</v>
      </c>
      <c r="M15" s="71">
        <f t="shared" ref="M15:M23" si="0">SUM(J15:L15)</f>
        <v>2400</v>
      </c>
      <c r="N15" s="74">
        <v>350</v>
      </c>
      <c r="O15" s="14">
        <f>M15+N15</f>
        <v>2750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1170.5</v>
      </c>
      <c r="E16" s="17"/>
      <c r="F16" s="17"/>
      <c r="G16" s="72">
        <f t="shared" ref="G16:G23" si="1">SUM(D16:F16)</f>
        <v>1170.5</v>
      </c>
      <c r="H16" s="75"/>
      <c r="I16" s="14">
        <f t="shared" ref="I16:I23" si="2">G16+H16</f>
        <v>1170.5</v>
      </c>
      <c r="J16" s="65">
        <f>1391.429-200+0.1</f>
        <v>1191.529</v>
      </c>
      <c r="K16" s="17"/>
      <c r="L16" s="17"/>
      <c r="M16" s="72">
        <f t="shared" si="0"/>
        <v>1191.529</v>
      </c>
      <c r="N16" s="75"/>
      <c r="O16" s="14">
        <f t="shared" ref="O16:O20" si="3">M16+N16</f>
        <v>1191.529</v>
      </c>
      <c r="P16" s="18">
        <f t="shared" ref="P16:P40" si="4">(O16-I16)/I16</f>
        <v>1.7965826569841945E-2</v>
      </c>
      <c r="Q16" s="5"/>
    </row>
    <row r="17" spans="1:17" x14ac:dyDescent="0.25">
      <c r="A17" s="5"/>
      <c r="B17" s="16" t="s">
        <v>3</v>
      </c>
      <c r="C17" s="157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200</v>
      </c>
      <c r="K17" s="19"/>
      <c r="L17" s="19"/>
      <c r="M17" s="72">
        <f t="shared" si="0"/>
        <v>200</v>
      </c>
      <c r="N17" s="76"/>
      <c r="O17" s="14">
        <f t="shared" si="3"/>
        <v>200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9399.7999999999993</v>
      </c>
      <c r="F18" s="19"/>
      <c r="G18" s="72">
        <f t="shared" si="1"/>
        <v>9399.7999999999993</v>
      </c>
      <c r="H18" s="74"/>
      <c r="I18" s="14">
        <f t="shared" si="2"/>
        <v>9399.7999999999993</v>
      </c>
      <c r="J18" s="20"/>
      <c r="K18" s="67">
        <f>9000.941+364.5+1818.158</f>
        <v>11183.599</v>
      </c>
      <c r="L18" s="19"/>
      <c r="M18" s="72">
        <f t="shared" si="0"/>
        <v>11183.599</v>
      </c>
      <c r="N18" s="74"/>
      <c r="O18" s="14">
        <f t="shared" si="3"/>
        <v>11183.599</v>
      </c>
      <c r="P18" s="18">
        <f t="shared" si="4"/>
        <v>0.18976988872103673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920</v>
      </c>
      <c r="G20" s="72">
        <f t="shared" si="1"/>
        <v>920</v>
      </c>
      <c r="H20" s="77"/>
      <c r="I20" s="14">
        <f t="shared" si="2"/>
        <v>920</v>
      </c>
      <c r="J20" s="20"/>
      <c r="K20" s="17"/>
      <c r="L20" s="69">
        <v>930</v>
      </c>
      <c r="M20" s="72">
        <f t="shared" si="0"/>
        <v>930</v>
      </c>
      <c r="N20" s="77"/>
      <c r="O20" s="14">
        <f t="shared" si="3"/>
        <v>930</v>
      </c>
      <c r="P20" s="18">
        <f t="shared" si="4"/>
        <v>1.0869565217391304E-2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82</v>
      </c>
      <c r="G21" s="72">
        <f t="shared" si="1"/>
        <v>82</v>
      </c>
      <c r="H21" s="78">
        <v>6</v>
      </c>
      <c r="I21" s="14">
        <f>G21+H21</f>
        <v>88</v>
      </c>
      <c r="J21" s="20"/>
      <c r="K21" s="17"/>
      <c r="L21" s="69">
        <v>80</v>
      </c>
      <c r="M21" s="72">
        <f t="shared" si="0"/>
        <v>80</v>
      </c>
      <c r="N21" s="78">
        <v>6</v>
      </c>
      <c r="O21" s="14">
        <f>M21+N21</f>
        <v>86</v>
      </c>
      <c r="P21" s="18">
        <f t="shared" si="4"/>
        <v>-2.2727272727272728E-2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1170.5</v>
      </c>
      <c r="E24" s="30">
        <f>SUM(E15:E21)</f>
        <v>9399.7999999999993</v>
      </c>
      <c r="F24" s="30">
        <f>SUM(F15:F21)</f>
        <v>3402</v>
      </c>
      <c r="G24" s="31">
        <f>SUM(D24:F24)</f>
        <v>13972.3</v>
      </c>
      <c r="H24" s="32">
        <f>SUM(H15:H21)</f>
        <v>356</v>
      </c>
      <c r="I24" s="32">
        <f>SUM(I15:I21)</f>
        <v>14328.3</v>
      </c>
      <c r="J24" s="29">
        <f>SUM(J15:J21)</f>
        <v>1391.529</v>
      </c>
      <c r="K24" s="30">
        <f>SUM(K15:K21)</f>
        <v>11183.599</v>
      </c>
      <c r="L24" s="30">
        <f>SUM(L15:L21)</f>
        <v>3410</v>
      </c>
      <c r="M24" s="31">
        <f>SUM(J24:L24)</f>
        <v>15985.128000000001</v>
      </c>
      <c r="N24" s="32">
        <f>SUM(N15:N21)</f>
        <v>356</v>
      </c>
      <c r="O24" s="32">
        <f>SUM(O15:O21)</f>
        <v>16341.128000000001</v>
      </c>
      <c r="P24" s="33">
        <f t="shared" si="4"/>
        <v>0.14047919153004904</v>
      </c>
      <c r="Q24" s="5"/>
    </row>
    <row r="25" spans="1:17" ht="15.75" thickBot="1" x14ac:dyDescent="0.3">
      <c r="A25" s="5"/>
      <c r="B25" s="34"/>
      <c r="C25" s="35"/>
      <c r="D25" s="207" t="s">
        <v>70</v>
      </c>
      <c r="E25" s="208"/>
      <c r="F25" s="208"/>
      <c r="G25" s="209"/>
      <c r="H25" s="209"/>
      <c r="I25" s="210"/>
      <c r="J25" s="207" t="s">
        <v>70</v>
      </c>
      <c r="K25" s="208"/>
      <c r="L25" s="208"/>
      <c r="M25" s="209"/>
      <c r="N25" s="209"/>
      <c r="O25" s="210"/>
      <c r="P25" s="247" t="s">
        <v>72</v>
      </c>
      <c r="Q25" s="5"/>
    </row>
    <row r="26" spans="1:17" ht="15.75" thickBot="1" x14ac:dyDescent="0.3">
      <c r="A26" s="5"/>
      <c r="B26" s="203" t="s">
        <v>37</v>
      </c>
      <c r="C26" s="250" t="s">
        <v>38</v>
      </c>
      <c r="D26" s="211" t="s">
        <v>71</v>
      </c>
      <c r="E26" s="212"/>
      <c r="F26" s="212"/>
      <c r="G26" s="213" t="s">
        <v>66</v>
      </c>
      <c r="H26" s="215" t="s">
        <v>69</v>
      </c>
      <c r="I26" s="217" t="s">
        <v>70</v>
      </c>
      <c r="J26" s="211" t="s">
        <v>71</v>
      </c>
      <c r="K26" s="212"/>
      <c r="L26" s="212"/>
      <c r="M26" s="213" t="s">
        <v>66</v>
      </c>
      <c r="N26" s="215" t="s">
        <v>69</v>
      </c>
      <c r="O26" s="217" t="s">
        <v>70</v>
      </c>
      <c r="P26" s="248"/>
      <c r="Q26" s="5"/>
    </row>
    <row r="27" spans="1:17" ht="15.75" thickBot="1" x14ac:dyDescent="0.3">
      <c r="A27" s="5"/>
      <c r="B27" s="204"/>
      <c r="C27" s="251"/>
      <c r="D27" s="36" t="s">
        <v>56</v>
      </c>
      <c r="E27" s="37" t="s">
        <v>57</v>
      </c>
      <c r="F27" s="38" t="s">
        <v>58</v>
      </c>
      <c r="G27" s="214"/>
      <c r="H27" s="216"/>
      <c r="I27" s="218"/>
      <c r="J27" s="36" t="s">
        <v>56</v>
      </c>
      <c r="K27" s="37" t="s">
        <v>57</v>
      </c>
      <c r="L27" s="38" t="s">
        <v>58</v>
      </c>
      <c r="M27" s="214"/>
      <c r="N27" s="216"/>
      <c r="O27" s="218"/>
      <c r="P27" s="249"/>
      <c r="Q27" s="5"/>
    </row>
    <row r="28" spans="1:17" x14ac:dyDescent="0.25">
      <c r="A28" s="5"/>
      <c r="B28" s="39" t="s">
        <v>19</v>
      </c>
      <c r="C28" s="40" t="s">
        <v>10</v>
      </c>
      <c r="D28" s="80"/>
      <c r="E28" s="80"/>
      <c r="F28" s="80">
        <v>250</v>
      </c>
      <c r="G28" s="81">
        <f>SUM(D28:F28)</f>
        <v>250</v>
      </c>
      <c r="H28" s="81">
        <v>300</v>
      </c>
      <c r="I28" s="41">
        <f>G28+H28</f>
        <v>550</v>
      </c>
      <c r="J28" s="89">
        <v>17.600000000000001</v>
      </c>
      <c r="K28" s="80"/>
      <c r="L28" s="80">
        <v>250</v>
      </c>
      <c r="M28" s="81">
        <f>SUM(J28:L28)</f>
        <v>267.60000000000002</v>
      </c>
      <c r="N28" s="81">
        <v>300</v>
      </c>
      <c r="O28" s="41">
        <f>M28+N28</f>
        <v>567.6</v>
      </c>
      <c r="P28" s="15">
        <f t="shared" si="4"/>
        <v>3.2000000000000042E-2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193</v>
      </c>
      <c r="E29" s="82">
        <v>120</v>
      </c>
      <c r="F29" s="82">
        <v>400</v>
      </c>
      <c r="G29" s="83">
        <f t="shared" ref="G29:G38" si="6">SUM(D29:F29)</f>
        <v>713</v>
      </c>
      <c r="H29" s="84"/>
      <c r="I29" s="14">
        <f t="shared" ref="I29:I38" si="7">G29+H29</f>
        <v>713</v>
      </c>
      <c r="J29" s="90">
        <v>150</v>
      </c>
      <c r="K29" s="82">
        <v>200</v>
      </c>
      <c r="L29" s="82">
        <v>400</v>
      </c>
      <c r="M29" s="83">
        <f t="shared" ref="M29:M38" si="8">SUM(J29:L29)</f>
        <v>750</v>
      </c>
      <c r="N29" s="84"/>
      <c r="O29" s="14">
        <f t="shared" ref="O29:O38" si="9">M29+N29</f>
        <v>750</v>
      </c>
      <c r="P29" s="18">
        <f t="shared" si="4"/>
        <v>5.1893408134642355E-2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600</v>
      </c>
      <c r="E30" s="85"/>
      <c r="F30" s="85">
        <v>100</v>
      </c>
      <c r="G30" s="83">
        <f t="shared" si="6"/>
        <v>700</v>
      </c>
      <c r="H30" s="83">
        <v>56</v>
      </c>
      <c r="I30" s="14">
        <f t="shared" si="7"/>
        <v>756</v>
      </c>
      <c r="J30" s="91">
        <v>650</v>
      </c>
      <c r="K30" s="85"/>
      <c r="L30" s="85">
        <v>100</v>
      </c>
      <c r="M30" s="83">
        <f t="shared" si="8"/>
        <v>750</v>
      </c>
      <c r="N30" s="83">
        <v>56</v>
      </c>
      <c r="O30" s="14">
        <f t="shared" si="9"/>
        <v>806</v>
      </c>
      <c r="P30" s="18">
        <f t="shared" si="4"/>
        <v>6.6137566137566134E-2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215</v>
      </c>
      <c r="E31" s="85">
        <v>178.5</v>
      </c>
      <c r="F31" s="85">
        <v>752</v>
      </c>
      <c r="G31" s="83">
        <f t="shared" si="6"/>
        <v>1145.5</v>
      </c>
      <c r="H31" s="83"/>
      <c r="I31" s="14">
        <f t="shared" si="7"/>
        <v>1145.5</v>
      </c>
      <c r="J31" s="91">
        <v>208</v>
      </c>
      <c r="K31" s="85">
        <v>52</v>
      </c>
      <c r="L31" s="85">
        <v>965.3</v>
      </c>
      <c r="M31" s="83">
        <f t="shared" si="8"/>
        <v>1225.3</v>
      </c>
      <c r="N31" s="83"/>
      <c r="O31" s="14">
        <f t="shared" si="9"/>
        <v>1225.3</v>
      </c>
      <c r="P31" s="18">
        <f t="shared" si="4"/>
        <v>6.9663902226102095E-2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97</v>
      </c>
      <c r="E32" s="85">
        <v>7342.2</v>
      </c>
      <c r="F32" s="85">
        <v>210</v>
      </c>
      <c r="G32" s="83">
        <f t="shared" si="6"/>
        <v>7552.2</v>
      </c>
      <c r="H32" s="83"/>
      <c r="I32" s="14">
        <f t="shared" si="7"/>
        <v>7552.2</v>
      </c>
      <c r="J32" s="92">
        <v>200</v>
      </c>
      <c r="K32" s="85">
        <f>6426.23+180+900+62.5+50+300</f>
        <v>7918.73</v>
      </c>
      <c r="L32" s="85">
        <v>210</v>
      </c>
      <c r="M32" s="83">
        <f t="shared" si="8"/>
        <v>8328.73</v>
      </c>
      <c r="N32" s="83"/>
      <c r="O32" s="14">
        <f t="shared" si="9"/>
        <v>8328.73</v>
      </c>
      <c r="P32" s="18">
        <f t="shared" si="4"/>
        <v>0.10282169434072187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97</v>
      </c>
      <c r="E33" s="85">
        <v>6442.2</v>
      </c>
      <c r="F33" s="85">
        <v>200</v>
      </c>
      <c r="G33" s="83">
        <f t="shared" si="6"/>
        <v>6642.2</v>
      </c>
      <c r="H33" s="83"/>
      <c r="I33" s="14">
        <f t="shared" si="7"/>
        <v>6642.2</v>
      </c>
      <c r="J33" s="92">
        <v>200</v>
      </c>
      <c r="K33" s="85">
        <v>6426.23</v>
      </c>
      <c r="L33" s="85">
        <v>200</v>
      </c>
      <c r="M33" s="83">
        <f t="shared" si="8"/>
        <v>6826.23</v>
      </c>
      <c r="N33" s="83"/>
      <c r="O33" s="14">
        <f t="shared" si="9"/>
        <v>6826.23</v>
      </c>
      <c r="P33" s="18">
        <f t="shared" si="4"/>
        <v>2.7706181686790482E-2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97</v>
      </c>
      <c r="E34" s="85">
        <v>900</v>
      </c>
      <c r="F34" s="85">
        <v>10</v>
      </c>
      <c r="G34" s="83">
        <f t="shared" si="6"/>
        <v>910</v>
      </c>
      <c r="H34" s="83"/>
      <c r="I34" s="14">
        <f t="shared" si="7"/>
        <v>910</v>
      </c>
      <c r="J34" s="92" t="s">
        <v>97</v>
      </c>
      <c r="K34" s="85">
        <f>1080+62.5+50+300</f>
        <v>1492.5</v>
      </c>
      <c r="L34" s="85">
        <v>10</v>
      </c>
      <c r="M34" s="83">
        <f t="shared" si="8"/>
        <v>1502.5</v>
      </c>
      <c r="N34" s="83"/>
      <c r="O34" s="14">
        <f t="shared" si="9"/>
        <v>1502.5</v>
      </c>
      <c r="P34" s="18">
        <f t="shared" si="4"/>
        <v>0.65109890109890112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97</v>
      </c>
      <c r="E35" s="85">
        <v>2421.3000000000002</v>
      </c>
      <c r="F35" s="85">
        <v>75</v>
      </c>
      <c r="G35" s="83">
        <f t="shared" si="6"/>
        <v>2496.3000000000002</v>
      </c>
      <c r="H35" s="83"/>
      <c r="I35" s="14">
        <f t="shared" si="7"/>
        <v>2496.3000000000002</v>
      </c>
      <c r="J35" s="92"/>
      <c r="K35" s="85">
        <v>2361.4299999999998</v>
      </c>
      <c r="L35" s="85">
        <v>75</v>
      </c>
      <c r="M35" s="83">
        <f t="shared" si="8"/>
        <v>2436.4299999999998</v>
      </c>
      <c r="N35" s="83"/>
      <c r="O35" s="14">
        <f t="shared" si="9"/>
        <v>2436.4299999999998</v>
      </c>
      <c r="P35" s="18">
        <f t="shared" si="4"/>
        <v>-2.3983495573448841E-2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97</v>
      </c>
      <c r="E36" s="85"/>
      <c r="F36" s="85">
        <v>8</v>
      </c>
      <c r="G36" s="83">
        <f t="shared" si="6"/>
        <v>8</v>
      </c>
      <c r="H36" s="83"/>
      <c r="I36" s="14">
        <f t="shared" si="7"/>
        <v>8</v>
      </c>
      <c r="J36" s="91"/>
      <c r="K36" s="85"/>
      <c r="L36" s="85">
        <v>8</v>
      </c>
      <c r="M36" s="83">
        <f t="shared" si="8"/>
        <v>8</v>
      </c>
      <c r="N36" s="83"/>
      <c r="O36" s="14">
        <f t="shared" si="9"/>
        <v>8</v>
      </c>
      <c r="P36" s="18">
        <f t="shared" si="4"/>
        <v>0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162.5</v>
      </c>
      <c r="E37" s="85"/>
      <c r="F37" s="85">
        <v>7</v>
      </c>
      <c r="G37" s="83">
        <f t="shared" si="6"/>
        <v>169.5</v>
      </c>
      <c r="H37" s="83"/>
      <c r="I37" s="14">
        <f t="shared" si="7"/>
        <v>169.5</v>
      </c>
      <c r="J37" s="91">
        <v>165.82400000000001</v>
      </c>
      <c r="K37" s="85"/>
      <c r="L37" s="85">
        <v>7</v>
      </c>
      <c r="M37" s="83">
        <f t="shared" si="8"/>
        <v>172.82400000000001</v>
      </c>
      <c r="N37" s="83"/>
      <c r="O37" s="14">
        <f t="shared" si="9"/>
        <v>172.82400000000001</v>
      </c>
      <c r="P37" s="18">
        <f t="shared" si="4"/>
        <v>1.9610619469026622E-2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/>
      <c r="E38" s="87">
        <v>237.8</v>
      </c>
      <c r="F38" s="87">
        <v>700</v>
      </c>
      <c r="G38" s="83">
        <f t="shared" si="6"/>
        <v>937.8</v>
      </c>
      <c r="H38" s="88"/>
      <c r="I38" s="26">
        <f t="shared" si="7"/>
        <v>937.8</v>
      </c>
      <c r="J38" s="93"/>
      <c r="K38" s="87">
        <f>33.281+1518.158</f>
        <v>1551.4389999999999</v>
      </c>
      <c r="L38" s="87">
        <v>494.7</v>
      </c>
      <c r="M38" s="88">
        <f t="shared" si="8"/>
        <v>2046.1389999999999</v>
      </c>
      <c r="N38" s="88"/>
      <c r="O38" s="26">
        <f t="shared" si="9"/>
        <v>2046.1389999999999</v>
      </c>
      <c r="P38" s="18">
        <f t="shared" si="4"/>
        <v>1.1818500746427809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1170.5</v>
      </c>
      <c r="E39" s="47">
        <f>SUM(E35:E38)+SUM(E28:E32)</f>
        <v>10299.799999999999</v>
      </c>
      <c r="F39" s="47">
        <f>SUM(F35:F38)+SUM(F28:F32)</f>
        <v>2502</v>
      </c>
      <c r="G39" s="178">
        <f>SUM(D39:F39)</f>
        <v>13972.3</v>
      </c>
      <c r="H39" s="48">
        <f>SUM(H28:H32)+SUM(H35:H38)</f>
        <v>356</v>
      </c>
      <c r="I39" s="49">
        <f>SUM(I35:I38)+SUM(I28:I32)</f>
        <v>14328.300000000001</v>
      </c>
      <c r="J39" s="47">
        <f>SUM(J35:J38)+SUM(J28:J32)+0.1</f>
        <v>1391.5239999999999</v>
      </c>
      <c r="K39" s="47">
        <f>SUM(K35:K38)+SUM(K28:K32)</f>
        <v>12083.598999999998</v>
      </c>
      <c r="L39" s="47">
        <f>SUM(L35:L38)+SUM(L28:L32)</f>
        <v>2510</v>
      </c>
      <c r="M39" s="178">
        <f>SUM(J39:L39)</f>
        <v>15985.122999999998</v>
      </c>
      <c r="N39" s="48">
        <f>SUM(N28:N32)+SUM(N35:N38)</f>
        <v>356</v>
      </c>
      <c r="O39" s="49">
        <f>SUM(O35:O38)+SUM(O28:O32)</f>
        <v>16341.022999999999</v>
      </c>
      <c r="P39" s="50">
        <f t="shared" si="4"/>
        <v>0.14047186337527814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N40" si="10">D24-D39</f>
        <v>0</v>
      </c>
      <c r="E40" s="128">
        <f t="shared" si="10"/>
        <v>-900</v>
      </c>
      <c r="F40" s="128">
        <f t="shared" si="10"/>
        <v>900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5.0000000001091394E-3</v>
      </c>
      <c r="K40" s="128">
        <f t="shared" si="10"/>
        <v>-899.99999999999818</v>
      </c>
      <c r="L40" s="128">
        <f t="shared" si="10"/>
        <v>900</v>
      </c>
      <c r="M40" s="139">
        <f t="shared" si="10"/>
        <v>5.0000000028376235E-3</v>
      </c>
      <c r="N40" s="139">
        <f t="shared" si="10"/>
        <v>0</v>
      </c>
      <c r="O40" s="140">
        <f>O24-O39-0.1</f>
        <v>5.0000000013824264E-3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-1170.5</v>
      </c>
      <c r="J41" s="132"/>
      <c r="K41" s="133"/>
      <c r="L41" s="133"/>
      <c r="M41" s="134"/>
      <c r="N41" s="137"/>
      <c r="O41" s="136">
        <f>O40-J16</f>
        <v>-1191.5239999999985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33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233" t="s">
        <v>92</v>
      </c>
      <c r="K43" s="235"/>
      <c r="L43" s="236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34"/>
      <c r="D44" s="106">
        <v>162.5</v>
      </c>
      <c r="E44" s="123">
        <v>162.5</v>
      </c>
      <c r="F44" s="124">
        <v>0</v>
      </c>
      <c r="G44" s="56"/>
      <c r="H44" s="56"/>
      <c r="I44" s="57"/>
      <c r="J44" s="234"/>
      <c r="K44" s="237"/>
      <c r="L44" s="238"/>
      <c r="M44" s="104">
        <v>165.82400000000001</v>
      </c>
      <c r="N44" s="104">
        <v>165.82400000000001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33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233" t="s">
        <v>95</v>
      </c>
      <c r="K46" s="235"/>
      <c r="L46" s="235"/>
      <c r="M46" s="109" t="s">
        <v>96</v>
      </c>
      <c r="N46" s="240" t="s">
        <v>93</v>
      </c>
      <c r="O46" s="241"/>
      <c r="P46" s="58"/>
      <c r="Q46" s="97"/>
    </row>
    <row r="47" spans="1:17" ht="15.75" thickBot="1" x14ac:dyDescent="0.3">
      <c r="A47" s="5"/>
      <c r="B47" s="54"/>
      <c r="C47" s="239"/>
      <c r="D47" s="106">
        <v>0</v>
      </c>
      <c r="E47" s="111">
        <v>0</v>
      </c>
      <c r="F47" s="56"/>
      <c r="G47" s="56"/>
      <c r="H47" s="56"/>
      <c r="I47" s="57"/>
      <c r="J47" s="234"/>
      <c r="K47" s="237"/>
      <c r="L47" s="237"/>
      <c r="M47" s="105">
        <v>0</v>
      </c>
      <c r="N47" s="242">
        <v>0</v>
      </c>
      <c r="O47" s="243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01"/>
      <c r="M49" s="201"/>
      <c r="N49" s="201"/>
      <c r="O49" s="201"/>
      <c r="P49" s="202"/>
      <c r="Q49" s="5"/>
    </row>
    <row r="50" spans="1:17" s="3" customFormat="1" x14ac:dyDescent="0.25">
      <c r="A50" s="5"/>
      <c r="B50" s="54"/>
      <c r="C50" s="59" t="s">
        <v>73</v>
      </c>
      <c r="D50" s="94">
        <f>SUM(D51:D54)</f>
        <v>1904.5800000000002</v>
      </c>
      <c r="E50" s="94">
        <f t="shared" ref="E50:F50" si="11">SUM(E51:E54)</f>
        <v>306.72000000000003</v>
      </c>
      <c r="F50" s="94">
        <f t="shared" si="11"/>
        <v>1010</v>
      </c>
      <c r="G50" s="60">
        <f>D50+E50-F50</f>
        <v>1201.3000000000002</v>
      </c>
      <c r="H50" s="56"/>
      <c r="I50" s="225" t="s">
        <v>119</v>
      </c>
      <c r="J50" s="226"/>
      <c r="K50" s="226"/>
      <c r="L50" s="226"/>
      <c r="M50" s="226"/>
      <c r="N50" s="226"/>
      <c r="O50" s="226"/>
      <c r="P50" s="227"/>
      <c r="Q50" s="5"/>
    </row>
    <row r="51" spans="1:17" s="3" customFormat="1" x14ac:dyDescent="0.25">
      <c r="A51" s="5"/>
      <c r="B51" s="54"/>
      <c r="C51" s="59" t="s">
        <v>74</v>
      </c>
      <c r="D51" s="94">
        <f>1434.14+97.09</f>
        <v>1531.23</v>
      </c>
      <c r="E51" s="94">
        <v>137.69999999999999</v>
      </c>
      <c r="F51" s="94">
        <v>930</v>
      </c>
      <c r="G51" s="60">
        <f t="shared" ref="G51:G54" si="12">D51+E51-F51</f>
        <v>738.93000000000006</v>
      </c>
      <c r="H51" s="56"/>
      <c r="I51" s="225" t="s">
        <v>120</v>
      </c>
      <c r="J51" s="226"/>
      <c r="K51" s="226"/>
      <c r="L51" s="226"/>
      <c r="M51" s="226"/>
      <c r="N51" s="226"/>
      <c r="O51" s="226"/>
      <c r="P51" s="227"/>
      <c r="Q51" s="5"/>
    </row>
    <row r="52" spans="1:17" s="3" customFormat="1" x14ac:dyDescent="0.25">
      <c r="A52" s="5"/>
      <c r="B52" s="54"/>
      <c r="C52" s="59" t="s">
        <v>75</v>
      </c>
      <c r="D52" s="94">
        <v>37.44</v>
      </c>
      <c r="E52" s="94">
        <v>7.02</v>
      </c>
      <c r="F52" s="94">
        <v>0</v>
      </c>
      <c r="G52" s="60">
        <f t="shared" si="12"/>
        <v>44.459999999999994</v>
      </c>
      <c r="H52" s="56"/>
      <c r="I52" s="225"/>
      <c r="J52" s="226"/>
      <c r="K52" s="226"/>
      <c r="L52" s="226"/>
      <c r="M52" s="226"/>
      <c r="N52" s="226"/>
      <c r="O52" s="226"/>
      <c r="P52" s="227"/>
      <c r="Q52" s="5"/>
    </row>
    <row r="53" spans="1:17" s="3" customFormat="1" x14ac:dyDescent="0.25">
      <c r="A53" s="5"/>
      <c r="B53" s="54"/>
      <c r="C53" s="59" t="s">
        <v>99</v>
      </c>
      <c r="D53" s="94">
        <v>220</v>
      </c>
      <c r="E53" s="94">
        <v>29</v>
      </c>
      <c r="F53" s="94">
        <v>0</v>
      </c>
      <c r="G53" s="60">
        <f t="shared" si="12"/>
        <v>249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100</v>
      </c>
      <c r="D54" s="94">
        <v>115.91</v>
      </c>
      <c r="E54" s="94">
        <v>133</v>
      </c>
      <c r="F54" s="94">
        <v>80</v>
      </c>
      <c r="G54" s="60">
        <f t="shared" si="12"/>
        <v>168.91</v>
      </c>
      <c r="H54" s="56"/>
      <c r="I54" s="228"/>
      <c r="J54" s="229"/>
      <c r="K54" s="229"/>
      <c r="L54" s="229"/>
      <c r="M54" s="229"/>
      <c r="N54" s="229"/>
      <c r="O54" s="229"/>
      <c r="P54" s="230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16.125</v>
      </c>
      <c r="E57" s="95">
        <v>16.125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2"/>
      <c r="Q59" s="5"/>
    </row>
    <row r="60" spans="1:17" s="3" customFormat="1" x14ac:dyDescent="0.25">
      <c r="A60" s="5"/>
      <c r="B60" s="142" t="s">
        <v>117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22" t="s">
        <v>121</v>
      </c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4"/>
      <c r="Q61" s="5"/>
    </row>
    <row r="62" spans="1:17" s="3" customFormat="1" x14ac:dyDescent="0.25">
      <c r="A62" s="5"/>
      <c r="B62" s="219" t="s">
        <v>98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1"/>
      <c r="Q62" s="5"/>
    </row>
    <row r="63" spans="1:17" s="3" customFormat="1" x14ac:dyDescent="0.25">
      <c r="A63" s="5"/>
      <c r="B63" s="222" t="s">
        <v>113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4"/>
      <c r="Q63" s="5"/>
    </row>
    <row r="64" spans="1:17" s="3" customFormat="1" x14ac:dyDescent="0.25">
      <c r="A64" s="5"/>
      <c r="B64" s="180" t="s">
        <v>114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2"/>
      <c r="Q64" s="5"/>
    </row>
    <row r="65" spans="1:17" s="3" customFormat="1" x14ac:dyDescent="0.25">
      <c r="A65" s="5"/>
      <c r="B65" s="222" t="s">
        <v>115</v>
      </c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4"/>
      <c r="Q65" s="5"/>
    </row>
    <row r="66" spans="1:17" s="3" customFormat="1" x14ac:dyDescent="0.25">
      <c r="A66" s="5"/>
      <c r="B66" s="145" t="s">
        <v>54</v>
      </c>
      <c r="C66" s="101"/>
      <c r="D66" s="101"/>
      <c r="E66" s="101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77" t="s">
        <v>103</v>
      </c>
      <c r="C67" s="171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55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45" t="s">
        <v>107</v>
      </c>
      <c r="C69" s="146"/>
      <c r="D69" s="2"/>
      <c r="E69" s="2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5"/>
    </row>
    <row r="70" spans="1:17" s="3" customFormat="1" x14ac:dyDescent="0.25">
      <c r="A70" s="5"/>
      <c r="B70" s="163" t="s">
        <v>110</v>
      </c>
      <c r="C70" s="164"/>
      <c r="D70" s="165"/>
      <c r="E70" s="165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4"/>
      <c r="Q70" s="5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67"/>
      <c r="C72" s="166"/>
      <c r="D72" s="167"/>
      <c r="E72" s="16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97"/>
    </row>
    <row r="73" spans="1:17" s="3" customFormat="1" x14ac:dyDescent="0.25">
      <c r="A73" s="97"/>
      <c r="B73" s="118" t="s">
        <v>101</v>
      </c>
      <c r="C73" s="174"/>
      <c r="D73" s="172"/>
      <c r="E73" s="172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70"/>
      <c r="Q73" s="97"/>
    </row>
    <row r="74" spans="1:17" s="3" customFormat="1" x14ac:dyDescent="0.25">
      <c r="A74" s="97"/>
      <c r="B74" s="173"/>
      <c r="C74" s="146"/>
      <c r="D74" s="171"/>
      <c r="E74" s="171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97"/>
    </row>
    <row r="75" spans="1:17" s="3" customFormat="1" x14ac:dyDescent="0.25">
      <c r="A75" s="5"/>
      <c r="B75" s="145" t="s">
        <v>108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116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118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/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/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109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/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9"/>
      <c r="C82" s="179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7"/>
      <c r="C83" s="171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5"/>
      <c r="C84" s="2"/>
      <c r="D84" s="2"/>
      <c r="E84" s="2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47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9"/>
      <c r="Q106" s="5"/>
    </row>
    <row r="107" spans="1:17" s="3" customFormat="1" x14ac:dyDescent="0.25">
      <c r="A107" s="5"/>
      <c r="B107" s="255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7"/>
      <c r="Q107" s="5"/>
    </row>
    <row r="108" spans="1:17" s="3" customFormat="1" x14ac:dyDescent="0.25">
      <c r="A108" s="5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5"/>
    </row>
    <row r="109" spans="1:17" s="3" customFormat="1" x14ac:dyDescent="0.25">
      <c r="A109" s="5"/>
      <c r="B109" s="61" t="s">
        <v>87</v>
      </c>
      <c r="C109" s="141">
        <v>44032</v>
      </c>
      <c r="D109" s="61" t="s">
        <v>83</v>
      </c>
      <c r="E109" s="220" t="s">
        <v>122</v>
      </c>
      <c r="F109" s="220"/>
      <c r="G109" s="220"/>
      <c r="H109" s="61"/>
      <c r="I109" s="61" t="s">
        <v>84</v>
      </c>
      <c r="J109" s="254" t="s">
        <v>123</v>
      </c>
      <c r="K109" s="254"/>
      <c r="L109" s="254"/>
      <c r="M109" s="254"/>
      <c r="N109" s="61"/>
      <c r="O109" s="61"/>
      <c r="P109" s="61"/>
      <c r="Q109" s="5"/>
    </row>
    <row r="110" spans="1:17" s="3" customFormat="1" ht="7.5" customHeight="1" x14ac:dyDescent="0.25">
      <c r="A110" s="5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 t="s">
        <v>86</v>
      </c>
      <c r="E111" s="63"/>
      <c r="F111" s="63"/>
      <c r="G111" s="63"/>
      <c r="H111" s="61"/>
      <c r="I111" s="61" t="s">
        <v>86</v>
      </c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3"/>
      <c r="F112" s="63"/>
      <c r="G112" s="63"/>
      <c r="H112" s="61"/>
      <c r="I112" s="61"/>
      <c r="J112" s="62"/>
      <c r="K112" s="62"/>
      <c r="L112" s="62"/>
      <c r="M112" s="62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s="3" customFormat="1" x14ac:dyDescent="0.25">
      <c r="A114" s="5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5"/>
    </row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hidden="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idden="1" x14ac:dyDescent="0.25"/>
    <row r="146" hidden="1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</sheetData>
  <mergeCells count="51">
    <mergeCell ref="E109:G109"/>
    <mergeCell ref="J109:M109"/>
    <mergeCell ref="B63:P63"/>
    <mergeCell ref="B107:P107"/>
    <mergeCell ref="B65:P65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2020-06-30T07:57:59Z</cp:lastPrinted>
  <dcterms:created xsi:type="dcterms:W3CDTF">2017-02-23T12:10:09Z</dcterms:created>
  <dcterms:modified xsi:type="dcterms:W3CDTF">2020-08-26T12:28:22Z</dcterms:modified>
</cp:coreProperties>
</file>