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4220" windowHeight="8700" tabRatio="799" activeTab="2"/>
  </bookViews>
  <sheets>
    <sheet name="základní list" sheetId="1" r:id="rId1"/>
    <sheet name="Nezisková organizace" sheetId="2" r:id="rId2"/>
    <sheet name="Veřejný sektor" sheetId="3" r:id="rId3"/>
    <sheet name="Podnikatel - podvojné účto" sheetId="4" r:id="rId4"/>
    <sheet name="Podnikatel - daňová evidence" sheetId="5" r:id="rId5"/>
    <sheet name="List1" sheetId="6" r:id="rId6"/>
  </sheets>
  <definedNames/>
  <calcPr fullCalcOnLoad="1"/>
</workbook>
</file>

<file path=xl/comments1.xml><?xml version="1.0" encoding="utf-8"?>
<comments xmlns="http://schemas.openxmlformats.org/spreadsheetml/2006/main">
  <authors>
    <author>Fibingr</author>
  </authors>
  <commentList>
    <comment ref="M15" authorId="0">
      <text>
        <r>
          <rPr>
            <sz val="8"/>
            <rFont val="Tahoma"/>
            <family val="0"/>
          </rPr>
          <t>pokud nemáte ani jedno uzavřené účetní období, pak nevyplňujte
D. Fibingr</t>
        </r>
      </text>
    </comment>
    <comment ref="G11" authorId="0">
      <text>
        <r>
          <rPr>
            <sz val="8"/>
            <rFont val="Tahoma"/>
            <family val="2"/>
          </rPr>
          <t>Jen název, nikoliv adresu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Fibingr</author>
    <author>HR</author>
  </authors>
  <commentList>
    <comment ref="B41" authorId="0">
      <text>
        <r>
          <rPr>
            <sz val="8"/>
            <rFont val="Tahoma"/>
            <family val="2"/>
          </rPr>
          <t xml:space="preserve">
Pokud jste v posledním uzavřeném roce realizovali dotační projekt (na který jste měli k 31.12. předchozího roku platně uzavřenou grantovou smlouvu) a dotace vám ještě nebyla proplacena a současně jste přitom už měli ve výdajích zaplacené částky u takto podpořených projektů, pak </t>
        </r>
        <r>
          <rPr>
            <b/>
            <sz val="8"/>
            <rFont val="Tahoma"/>
            <family val="0"/>
          </rPr>
          <t>do tohoto řádku můžete uvést výši přiznané dotace (max. však do výše již profinancovaných výdajů).</t>
        </r>
      </text>
    </comment>
    <comment ref="E41" authorId="0">
      <text>
        <r>
          <rPr>
            <sz val="8"/>
            <rFont val="Tahoma"/>
            <family val="2"/>
          </rPr>
          <t xml:space="preserve">
Pokud jste v posledním uzavřeném roce realizovali dotační projekt (na který jste měli k 31.12. předchozího roku platně uzavřenou grantovou smlouvu) a dotace vám ještě nebyla proplacena a současně jste přitom už měli ve výdajích zaplacené částky u takto podpořených projektů, pak </t>
        </r>
        <r>
          <rPr>
            <b/>
            <sz val="8"/>
            <rFont val="Tahoma"/>
            <family val="0"/>
          </rPr>
          <t>do tohoto řádku můžete uvést výši přiznané dotace (max. však do výše již profinancovaných výdajů).</t>
        </r>
      </text>
    </comment>
    <comment ref="D8" authorId="0">
      <text>
        <r>
          <rPr>
            <b/>
            <sz val="8"/>
            <rFont val="Tahoma"/>
            <family val="0"/>
          </rPr>
          <t>Ke stavu k 31.12. tohoto roku</t>
        </r>
      </text>
    </comment>
    <comment ref="E40" authorId="0">
      <text>
        <r>
          <rPr>
            <b/>
            <sz val="8"/>
            <rFont val="Tahoma"/>
            <family val="2"/>
          </rPr>
          <t>K 31.12. konkrétního roku</t>
        </r>
        <r>
          <rPr>
            <sz val="8"/>
            <rFont val="Tahoma"/>
            <family val="2"/>
          </rPr>
          <t xml:space="preserve">
= všechny zůstatky bankovních účtů + zůstatky v pokladně + zásoby krátkodobých finančních aktiv (CP, obligace) apod. zpeněžitelné nejpozději v horizontu 1 roku</t>
        </r>
      </text>
    </comment>
    <comment ref="D22" authorId="1">
      <text>
        <r>
          <rPr>
            <b/>
            <sz val="8"/>
            <color indexed="8"/>
            <rFont val="Times New Roman"/>
            <family val="1"/>
          </rPr>
          <t>Dle výkazů, nikoliv dle součtu řádků výše</t>
        </r>
      </text>
    </comment>
    <comment ref="D40" authorId="0">
      <text>
        <r>
          <rPr>
            <b/>
            <sz val="8"/>
            <rFont val="Tahoma"/>
            <family val="2"/>
          </rPr>
          <t>K 31.12. konkrétního roku</t>
        </r>
        <r>
          <rPr>
            <sz val="8"/>
            <rFont val="Tahoma"/>
            <family val="2"/>
          </rPr>
          <t xml:space="preserve">
= všechny zůstatky bankovních účtů + zůstatky v pokladně + zásoby krátkodobých finančních aktiv (CP, obligace) apod. zpeněžitelné nejpozději v horizontu 1 roku</t>
        </r>
      </text>
    </comment>
    <comment ref="E22" authorId="1">
      <text>
        <r>
          <rPr>
            <b/>
            <sz val="8"/>
            <color indexed="8"/>
            <rFont val="Times New Roman"/>
            <family val="1"/>
          </rPr>
          <t>Dle výkazů, nikoliv dle součtu řádků výše</t>
        </r>
      </text>
    </comment>
  </commentList>
</comments>
</file>

<file path=xl/sharedStrings.xml><?xml version="1.0" encoding="utf-8"?>
<sst xmlns="http://schemas.openxmlformats.org/spreadsheetml/2006/main" count="250" uniqueCount="201">
  <si>
    <t>1.</t>
  </si>
  <si>
    <t>2.</t>
  </si>
  <si>
    <t>3.</t>
  </si>
  <si>
    <t>4.</t>
  </si>
  <si>
    <t>5.</t>
  </si>
  <si>
    <t>6.</t>
  </si>
  <si>
    <t>7.</t>
  </si>
  <si>
    <t>Dle typu žadatele vyberte správný list</t>
  </si>
  <si>
    <t>Postup pro vyplnění a vyhodnocení finančního zdraví žadatele v regionálním operačním programu</t>
  </si>
  <si>
    <t>Návod pro vyplnění:</t>
  </si>
  <si>
    <t>Uveďte poslední rok, který máte účetně uzavřen a máte za něj podané daňové přiznání</t>
  </si>
  <si>
    <t>Položka</t>
  </si>
  <si>
    <t>Hodnota položky v tis. Kč za rok</t>
  </si>
  <si>
    <t>Vyplňte dle průkazné evidence žadatele následující hodnoty:</t>
  </si>
  <si>
    <t>Vytiskněte Vámi vyplněný list a přiložte jej k žádosti.</t>
  </si>
  <si>
    <t>Zadejte přesný název žadatele:</t>
  </si>
  <si>
    <t>Vysvětlivky:</t>
  </si>
  <si>
    <t>A - vynikající finanční zdraví</t>
  </si>
  <si>
    <t>B - velmi dobré finanční zdraví</t>
  </si>
  <si>
    <t>C - dobré finanční zdraví</t>
  </si>
  <si>
    <t>D - uspokojivé finanční zdraví</t>
  </si>
  <si>
    <t xml:space="preserve">F - finanční zdraví je zcela nedostačující </t>
  </si>
  <si>
    <t>E - zdraví žadatele je na rizikové úrovni</t>
  </si>
  <si>
    <t>IČ:</t>
  </si>
  <si>
    <t>třída 2</t>
  </si>
  <si>
    <t>třída 1</t>
  </si>
  <si>
    <t>položka 5178</t>
  </si>
  <si>
    <t>Provozní výsledek hospodaření</t>
  </si>
  <si>
    <t>Aktiva celkem</t>
  </si>
  <si>
    <t>Cizí zdroje</t>
  </si>
  <si>
    <t>Nákladové úroky</t>
  </si>
  <si>
    <t>Oběžná aktiva</t>
  </si>
  <si>
    <t>Krátkodobé závazky</t>
  </si>
  <si>
    <t>Krátkodobé finanční výpomoci</t>
  </si>
  <si>
    <t>Rozvaha, ř. 1</t>
  </si>
  <si>
    <t>Krátkodobé bankovní úvěry a výpomoci</t>
  </si>
  <si>
    <t>Vlastní kapitál</t>
  </si>
  <si>
    <t>Závazky po lhůtě splatnosti</t>
  </si>
  <si>
    <t>Tržby celkem</t>
  </si>
  <si>
    <t>Dlouhodobé závazky</t>
  </si>
  <si>
    <t>Rozvaha, ř. 84</t>
  </si>
  <si>
    <t>Rozvaha, ř. 104</t>
  </si>
  <si>
    <t>Rozvaha, ř. 103</t>
  </si>
  <si>
    <t>Bankovní úvěry</t>
  </si>
  <si>
    <t>Rozvaha, ř. 102</t>
  </si>
  <si>
    <t>(oběžná aktiva-krátkodobé závazky)/celková aktiva</t>
  </si>
  <si>
    <t>Vlastní kapitál/cizí zdroje</t>
  </si>
  <si>
    <t>Váha jednotlivých let</t>
  </si>
  <si>
    <t>Total verdict based on percentage weights of years</t>
  </si>
  <si>
    <t>(provozní výsledek + finanční výsledek - daň z příjmu za běžnou činnost + nerozdělený zisk minulých let)/celková aktiva</t>
  </si>
  <si>
    <t>Výkaz zisku a ztráty, ř. N</t>
  </si>
  <si>
    <t>Daň z příjmu za běžnou činnost</t>
  </si>
  <si>
    <t>Výkaz zisku a ztráty, ř. Q</t>
  </si>
  <si>
    <t>Výkaz zisku a ztráty, ř. *</t>
  </si>
  <si>
    <t>Finanční výsledek hospodaření</t>
  </si>
  <si>
    <t>Nerozdělený zisk minulých let</t>
  </si>
  <si>
    <t>(provozní výsledek + finanční výsledek + nákladové úroky)/celková aktiva</t>
  </si>
  <si>
    <t>prozatím nepotřebný řádek</t>
  </si>
  <si>
    <t>Kde hodnotu najdete</t>
  </si>
  <si>
    <t>Vyplňte požadovaná data</t>
  </si>
  <si>
    <t>Rozvaha, strana Aktiv, ř. C</t>
  </si>
  <si>
    <t>Rozvaha, strana Pasiv, ř. A</t>
  </si>
  <si>
    <t>Rozvaha, strana Pasiv, ř. B</t>
  </si>
  <si>
    <t>Rozvaha, strana Pasiv, ř. B.III</t>
  </si>
  <si>
    <t xml:space="preserve">V </t>
  </si>
  <si>
    <t xml:space="preserve"> .............................................</t>
  </si>
  <si>
    <t>Dne</t>
  </si>
  <si>
    <t>..............................................</t>
  </si>
  <si>
    <t>.............................................</t>
  </si>
  <si>
    <t>razítko a podpis</t>
  </si>
  <si>
    <t>Rozvaha, strana Pasiv, ř. A.IV</t>
  </si>
  <si>
    <t>Finanční zdraví veřejného subjektu</t>
  </si>
  <si>
    <t>Daňové příjmy celkem</t>
  </si>
  <si>
    <t>Úroky placené</t>
  </si>
  <si>
    <t>Nedaňové příjmy celkem</t>
  </si>
  <si>
    <t>Neinvestiční nákupy</t>
  </si>
  <si>
    <t>Zadejte IČ žadatele:</t>
  </si>
  <si>
    <t xml:space="preserve">Hodnocení finančního zdraví </t>
  </si>
  <si>
    <t>daňové příjmy + nedaňové příjmy &gt; neinvestiční nákupy + neinvestiční transfery</t>
  </si>
  <si>
    <t>Běžné příjmy celkem</t>
  </si>
  <si>
    <t>Kapitálové příjmy</t>
  </si>
  <si>
    <t>Kapitálové výdaje celkem</t>
  </si>
  <si>
    <t>Příjmy celkem</t>
  </si>
  <si>
    <t>Výdaje celkem</t>
  </si>
  <si>
    <t>specifická dluhová služba</t>
  </si>
  <si>
    <t>© 2007 Fibingr</t>
  </si>
  <si>
    <t>mělo by být více než 1,2, lépe však 1,4</t>
  </si>
  <si>
    <t>Výsledky jednotlivých let</t>
  </si>
  <si>
    <t>Celkový výsledek</t>
  </si>
  <si>
    <t>poměr PBR / dluhová služba</t>
  </si>
  <si>
    <t>Váha jednotlivých ukazatelů</t>
  </si>
  <si>
    <t>Výpočet finančního zdraví z výše uvedených hodnot</t>
  </si>
  <si>
    <t>Příjmy z prodeje nekapitál. maj.</t>
  </si>
  <si>
    <t>zdroj pro splácení dlouhodobých úvěrů = přebytek běžného rozpočtu / dlouhodobé závazky</t>
  </si>
  <si>
    <t>třída 3</t>
  </si>
  <si>
    <t>třída 1+2+3</t>
  </si>
  <si>
    <t>Investiční přijaté dotace</t>
  </si>
  <si>
    <t>Neinvestiční přijaté dotace</t>
  </si>
  <si>
    <t>Přijaté sankční platby a vratky transferů</t>
  </si>
  <si>
    <t>položka 22</t>
  </si>
  <si>
    <t>položka 41</t>
  </si>
  <si>
    <t>položka 42</t>
  </si>
  <si>
    <t>položka 23</t>
  </si>
  <si>
    <t>Přijaté dotace celkem</t>
  </si>
  <si>
    <t>třída 4</t>
  </si>
  <si>
    <t>třída 1+2+3+4</t>
  </si>
  <si>
    <t>položka 50</t>
  </si>
  <si>
    <t>položka 51</t>
  </si>
  <si>
    <t xml:space="preserve">Neinvestiční transfery </t>
  </si>
  <si>
    <t>položka 53</t>
  </si>
  <si>
    <t>Běžné výdaje celkem</t>
  </si>
  <si>
    <t>třída 5</t>
  </si>
  <si>
    <t>Investice a nákupy aktiv</t>
  </si>
  <si>
    <t>položky 61 + 62</t>
  </si>
  <si>
    <t>třída 6</t>
  </si>
  <si>
    <t>třída 5+6</t>
  </si>
  <si>
    <t>příjmy - výdaje</t>
  </si>
  <si>
    <t>Saldo příjmů a výdajů (bilance rozpočtu)</t>
  </si>
  <si>
    <t>Přijaté splátky půjčených prostředků</t>
  </si>
  <si>
    <t>položka 24</t>
  </si>
  <si>
    <t>Výdaje na platy, ostatní platby za provoz</t>
  </si>
  <si>
    <t>položka 514</t>
  </si>
  <si>
    <t>Rozvaha</t>
  </si>
  <si>
    <t>ukazatel dluhové služby</t>
  </si>
  <si>
    <t>DLUHOVÁ ZÁKLADNA = skutečně dosažené daňové příjmy v Tř. 1 a nedaňové příjmy v Tř. 2 + dotace souhrnného finančního vztahu (položky 4112 a 4212 rozpočtové skladby) + (prostředky finančního vztahu státního rozpočtu k rozpočtům obcí a k rozpočtům krajů podle přílohy zákona o státním rozpočtu na příslušný kalendářní rok).</t>
  </si>
  <si>
    <t>UKAZATEL DLUHOVÉ SLUŽBY = dluhová služba * 100 / dluhová základna</t>
  </si>
  <si>
    <t xml:space="preserve">DLUHOVÁ SLUŽBA = 514 + 8xx2 + 8xx4 + 5178 </t>
  </si>
  <si>
    <t>ř. 8112 + 8122</t>
  </si>
  <si>
    <t>Uhrazené splátky dluhopisů v ČR</t>
  </si>
  <si>
    <t>Uhrazené splátky dluhopisů v zahraničí</t>
  </si>
  <si>
    <t>ř. 8212 + 8222</t>
  </si>
  <si>
    <t>Uhrazené splátky půjček v ČR</t>
  </si>
  <si>
    <t>Uhrazené splátky půjček v zahraničí</t>
  </si>
  <si>
    <t>ř. 8114 + 8124</t>
  </si>
  <si>
    <t>ř. 8214 + 8224</t>
  </si>
  <si>
    <t>Leasingové splátky</t>
  </si>
  <si>
    <t>PBR = bilance + splátky leasingu + placené úroky</t>
  </si>
  <si>
    <t>za jak dlouho mohou být splaceny dldobé záv z PBR</t>
  </si>
  <si>
    <t>smlouvy, projekty</t>
  </si>
  <si>
    <t>náklady na zajištění provozu organizace</t>
  </si>
  <si>
    <t>procento z nákladů na "dobré věci"</t>
  </si>
  <si>
    <t>počet osob ovlivněných těmito akcemi/projekty</t>
  </si>
  <si>
    <t>nejzákladnější provozní bilance (jisté příjmy - nutné výdaje)</t>
  </si>
  <si>
    <t>daňové příjmy + nedaňové příjmy - přijaté sankce a vratky transferů - příjmy z prodeje nekapitálového majetku - přijaté splátky půjček - neinvestiční nákupy -mzdové náklady</t>
  </si>
  <si>
    <t>základní provoz vč.  +- transferů</t>
  </si>
  <si>
    <t>N na  organizaci / N na ovlivněné osoby</t>
  </si>
  <si>
    <t>Váha kritéria</t>
  </si>
  <si>
    <t>Hodnota položky za rok</t>
  </si>
  <si>
    <t>celkové roční náklady v Kč</t>
  </si>
  <si>
    <t>náklady na neziskový předmět činnosti (veřejně prospěšnou, charitu)</t>
  </si>
  <si>
    <t xml:space="preserve">Dotazy k vyplňování, připomínky a návrhy zasílejte na: </t>
  </si>
  <si>
    <t>Dlouhodobé závazky celkem</t>
  </si>
  <si>
    <t>Neproplacené dotační pohledávky ze SF</t>
  </si>
  <si>
    <t>x</t>
  </si>
  <si>
    <t>Hodnocení neziskového subjektu</t>
  </si>
  <si>
    <t>Finanční zdraví podnikatele s podvojným účetnictvím</t>
  </si>
  <si>
    <t>Finanční zdraví podnikatele vedoucího daňovou evidenci</t>
  </si>
  <si>
    <t xml:space="preserve">Počet obyvatel municipality (ve správě žadatele) v roce </t>
  </si>
  <si>
    <t>KONTAKTNÍ ADRESA NA ÚRR</t>
  </si>
  <si>
    <t>Úprava o velikostní váhu města</t>
  </si>
  <si>
    <t>finanční zásoba města</t>
  </si>
  <si>
    <t>8.</t>
  </si>
  <si>
    <r>
      <t>Prostudujte návod a vyplňte všechny 3 červené rámečky</t>
    </r>
    <r>
      <rPr>
        <sz val="10"/>
        <rFont val="Arial"/>
        <family val="2"/>
      </rPr>
      <t xml:space="preserve"> (bez nich nebude model fungovat)</t>
    </r>
    <r>
      <rPr>
        <b/>
        <sz val="10"/>
        <rFont val="Arial"/>
        <family val="2"/>
      </rPr>
      <t>!</t>
    </r>
  </si>
  <si>
    <t>Roční celkový obrat v tis. Kč</t>
  </si>
  <si>
    <t>Tempo růstu tržeb</t>
  </si>
  <si>
    <t>Výsledek hosp. před zdaněním</t>
  </si>
  <si>
    <t>Výkaz zisku a ztráty, ř. ****</t>
  </si>
  <si>
    <t>Interní evidence subjektu</t>
  </si>
  <si>
    <t>Altman Z-score for emerging markets</t>
  </si>
  <si>
    <t>Vážené tempo růstu tržeb</t>
  </si>
  <si>
    <t>Celkové Altmannovo Z-skóre</t>
  </si>
  <si>
    <t>Přeložení tempa růstu tržeb do koeficientu</t>
  </si>
  <si>
    <t>Dluhová služba</t>
  </si>
  <si>
    <t>Dluhová základna</t>
  </si>
  <si>
    <t>Likvidní aktiva ke konci roku</t>
  </si>
  <si>
    <r>
      <t xml:space="preserve">Vyplňte dle průkazné evidence žadatele následující hodnoty </t>
    </r>
    <r>
      <rPr>
        <b/>
        <sz val="10"/>
        <rFont val="Arial"/>
        <family val="2"/>
      </rPr>
      <t>v konsolidované podobě</t>
    </r>
    <r>
      <rPr>
        <sz val="10"/>
        <rFont val="Arial"/>
        <family val="0"/>
      </rPr>
      <t>:</t>
    </r>
  </si>
  <si>
    <t>Přebytek rozpočtu (k dispozici ke krytí příp. ztrát projektů)</t>
  </si>
  <si>
    <t xml:space="preserve">Výdaje celkem </t>
  </si>
  <si>
    <t>Rozdíl příjmů a výdajů</t>
  </si>
  <si>
    <t>Pojistné na SZP</t>
  </si>
  <si>
    <t>Dlouhodobý majetek (hm. i nehm.)</t>
  </si>
  <si>
    <t>Finanční majetek</t>
  </si>
  <si>
    <t>Peníze + účty + cenné papíry</t>
  </si>
  <si>
    <t>Zadluženost</t>
  </si>
  <si>
    <t>Závazky + úvěry</t>
  </si>
  <si>
    <t>Interní evidence</t>
  </si>
  <si>
    <t>Výsledný ukazatel</t>
  </si>
  <si>
    <t>Zásoby</t>
  </si>
  <si>
    <t>Zisk/(dlouhodobý + fin. Maj + zásoby)</t>
  </si>
  <si>
    <t>Zadluženost/(dldobý+fin maj +zásoby)</t>
  </si>
  <si>
    <t>zadluženost</t>
  </si>
  <si>
    <t>rentabilita</t>
  </si>
  <si>
    <t>Závazky po lhůtě splatnosti/zadluženost</t>
  </si>
  <si>
    <t>Daň z příjmu / příjmy celkem</t>
  </si>
  <si>
    <t>platební disciplína</t>
  </si>
  <si>
    <t>daňová "slušnost"</t>
  </si>
  <si>
    <t>Daňová povinnost celkem</t>
  </si>
  <si>
    <t>Daňové přiznání</t>
  </si>
  <si>
    <t>Výkaz majetku a závazků</t>
  </si>
  <si>
    <t xml:space="preserve">Chomutově </t>
  </si>
  <si>
    <t>STATUTÁRNÍ MĚSTO CHOMUTOV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</si>
</sst>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[$-F800]dddd\,\ mmmm\ dd\,\ yyyy"/>
    <numFmt numFmtId="170" formatCode="0.000"/>
    <numFmt numFmtId="171" formatCode="0.0000"/>
    <numFmt numFmtId="172" formatCode="0.00000"/>
  </numFmts>
  <fonts count="5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2"/>
    </font>
    <font>
      <sz val="8"/>
      <name val="Tahoma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3"/>
      <name val="Arial"/>
      <family val="0"/>
    </font>
    <font>
      <sz val="10"/>
      <color indexed="22"/>
      <name val="Arial"/>
      <family val="0"/>
    </font>
    <font>
      <sz val="2"/>
      <name val="Arial"/>
      <family val="0"/>
    </font>
    <font>
      <sz val="7"/>
      <color indexed="63"/>
      <name val="Arial"/>
      <family val="0"/>
    </font>
    <font>
      <b/>
      <sz val="7"/>
      <color indexed="63"/>
      <name val="Arial"/>
      <family val="0"/>
    </font>
    <font>
      <sz val="10"/>
      <color indexed="63"/>
      <name val="Arial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8"/>
      <color indexed="9"/>
      <name val="Arial"/>
      <family val="0"/>
    </font>
    <font>
      <sz val="7"/>
      <color indexed="9"/>
      <name val="Arial"/>
      <family val="0"/>
    </font>
    <font>
      <sz val="8"/>
      <color indexed="22"/>
      <name val="Arial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1" fontId="2" fillId="0" borderId="0" xfId="0" applyNumberFormat="1" applyFont="1" applyFill="1" applyAlignment="1" applyProtection="1">
      <alignment vertical="center" wrapText="1"/>
      <protection hidden="1"/>
    </xf>
    <xf numFmtId="1" fontId="4" fillId="0" borderId="0" xfId="0" applyNumberFormat="1" applyFont="1" applyFill="1" applyAlignment="1" applyProtection="1">
      <alignment horizontal="right" vertical="center" wrapText="1"/>
      <protection hidden="1"/>
    </xf>
    <xf numFmtId="1" fontId="8" fillId="0" borderId="0" xfId="0" applyNumberFormat="1" applyFont="1" applyFill="1" applyAlignment="1" applyProtection="1">
      <alignment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horizontal="left"/>
      <protection hidden="1"/>
    </xf>
    <xf numFmtId="1" fontId="1" fillId="33" borderId="0" xfId="0" applyNumberFormat="1" applyFont="1" applyFill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right" vertical="center"/>
      <protection hidden="1"/>
    </xf>
    <xf numFmtId="49" fontId="0" fillId="0" borderId="10" xfId="0" applyNumberForma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11" xfId="0" applyNumberFormat="1" applyBorder="1" applyAlignment="1" applyProtection="1">
      <alignment horizontal="left" vertical="center"/>
      <protection hidden="1"/>
    </xf>
    <xf numFmtId="49" fontId="0" fillId="0" borderId="12" xfId="0" applyNumberFormat="1" applyFont="1" applyBorder="1" applyAlignment="1" applyProtection="1">
      <alignment horizontal="left" vertical="center"/>
      <protection hidden="1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49" fontId="0" fillId="0" borderId="12" xfId="0" applyNumberForma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49" fontId="0" fillId="0" borderId="13" xfId="0" applyNumberFormat="1" applyBorder="1" applyAlignment="1" applyProtection="1">
      <alignment horizontal="left" vertical="center"/>
      <protection hidden="1"/>
    </xf>
    <xf numFmtId="49" fontId="0" fillId="0" borderId="14" xfId="0" applyNumberFormat="1" applyFont="1" applyBorder="1" applyAlignment="1" applyProtection="1">
      <alignment horizontal="left" vertical="center"/>
      <protection hidden="1"/>
    </xf>
    <xf numFmtId="3" fontId="0" fillId="0" borderId="14" xfId="0" applyNumberFormat="1" applyBorder="1" applyAlignment="1" applyProtection="1">
      <alignment horizontal="right" vertical="center"/>
      <protection hidden="1"/>
    </xf>
    <xf numFmtId="3" fontId="0" fillId="0" borderId="15" xfId="0" applyNumberFormat="1" applyBorder="1" applyAlignment="1" applyProtection="1">
      <alignment horizontal="right" vertical="center"/>
      <protection hidden="1"/>
    </xf>
    <xf numFmtId="49" fontId="3" fillId="0" borderId="12" xfId="0" applyNumberFormat="1" applyFont="1" applyBorder="1" applyAlignment="1" applyProtection="1">
      <alignment horizontal="left" vertical="center"/>
      <protection hidden="1"/>
    </xf>
    <xf numFmtId="49" fontId="3" fillId="34" borderId="14" xfId="0" applyNumberFormat="1" applyFont="1" applyFill="1" applyBorder="1" applyAlignment="1" applyProtection="1">
      <alignment horizontal="left" vertical="center"/>
      <protection hidden="1"/>
    </xf>
    <xf numFmtId="1" fontId="10" fillId="0" borderId="0" xfId="0" applyNumberFormat="1" applyFont="1" applyAlignment="1" applyProtection="1">
      <alignment horizontal="right"/>
      <protection hidden="1"/>
    </xf>
    <xf numFmtId="9" fontId="0" fillId="0" borderId="0" xfId="0" applyNumberForma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2" fontId="0" fillId="0" borderId="0" xfId="0" applyNumberFormat="1" applyAlignment="1" applyProtection="1">
      <alignment horizontal="left" vertical="center"/>
      <protection hidden="1"/>
    </xf>
    <xf numFmtId="2" fontId="1" fillId="0" borderId="0" xfId="0" applyNumberFormat="1" applyFont="1" applyAlignment="1" applyProtection="1">
      <alignment horizontal="right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 horizontal="right" vertical="center"/>
      <protection hidden="1"/>
    </xf>
    <xf numFmtId="3" fontId="0" fillId="0" borderId="12" xfId="0" applyNumberFormat="1" applyBorder="1" applyAlignment="1" applyProtection="1">
      <alignment horizontal="right" vertical="center"/>
      <protection hidden="1" locked="0"/>
    </xf>
    <xf numFmtId="3" fontId="0" fillId="0" borderId="16" xfId="0" applyNumberFormat="1" applyBorder="1" applyAlignment="1" applyProtection="1">
      <alignment horizontal="right" vertical="center"/>
      <protection hidden="1" locked="0"/>
    </xf>
    <xf numFmtId="3" fontId="0" fillId="0" borderId="14" xfId="0" applyNumberFormat="1" applyBorder="1" applyAlignment="1" applyProtection="1">
      <alignment horizontal="right" vertical="center"/>
      <protection hidden="1" locked="0"/>
    </xf>
    <xf numFmtId="3" fontId="0" fillId="0" borderId="15" xfId="0" applyNumberFormat="1" applyBorder="1" applyAlignment="1" applyProtection="1">
      <alignment horizontal="right" vertical="center"/>
      <protection hidden="1" locked="0"/>
    </xf>
    <xf numFmtId="2" fontId="1" fillId="0" borderId="0" xfId="0" applyNumberFormat="1" applyFont="1" applyBorder="1" applyAlignment="1" applyProtection="1">
      <alignment horizontal="right" vertical="center"/>
      <protection hidden="1"/>
    </xf>
    <xf numFmtId="3" fontId="0" fillId="0" borderId="17" xfId="0" applyNumberFormat="1" applyBorder="1" applyAlignment="1" applyProtection="1">
      <alignment horizontal="right" vertical="center"/>
      <protection hidden="1" locked="0"/>
    </xf>
    <xf numFmtId="49" fontId="1" fillId="0" borderId="11" xfId="0" applyNumberFormat="1" applyFont="1" applyBorder="1" applyAlignment="1" applyProtection="1">
      <alignment horizontal="left" vertical="center"/>
      <protection hidden="1"/>
    </xf>
    <xf numFmtId="49" fontId="1" fillId="0" borderId="18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49" fontId="0" fillId="0" borderId="11" xfId="0" applyNumberFormat="1" applyFont="1" applyBorder="1" applyAlignment="1" applyProtection="1">
      <alignment horizontal="left" vertical="center"/>
      <protection hidden="1"/>
    </xf>
    <xf numFmtId="1" fontId="0" fillId="34" borderId="0" xfId="0" applyNumberFormat="1" applyFill="1" applyAlignment="1" applyProtection="1">
      <alignment horizontal="right"/>
      <protection hidden="1"/>
    </xf>
    <xf numFmtId="1" fontId="10" fillId="34" borderId="0" xfId="0" applyNumberFormat="1" applyFont="1" applyFill="1" applyAlignment="1" applyProtection="1">
      <alignment horizontal="right" vertical="center"/>
      <protection hidden="1"/>
    </xf>
    <xf numFmtId="9" fontId="10" fillId="34" borderId="0" xfId="0" applyNumberFormat="1" applyFont="1" applyFill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 locked="0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49" fontId="0" fillId="0" borderId="19" xfId="0" applyNumberFormat="1" applyFont="1" applyFill="1" applyBorder="1" applyAlignment="1" applyProtection="1">
      <alignment horizontal="left" vertical="center"/>
      <protection hidden="1"/>
    </xf>
    <xf numFmtId="49" fontId="1" fillId="0" borderId="20" xfId="0" applyNumberFormat="1" applyFont="1" applyBorder="1" applyAlignment="1" applyProtection="1">
      <alignment horizontal="left" vertical="center"/>
      <protection hidden="1"/>
    </xf>
    <xf numFmtId="3" fontId="1" fillId="0" borderId="21" xfId="0" applyNumberFormat="1" applyFont="1" applyBorder="1" applyAlignment="1" applyProtection="1">
      <alignment horizontal="right" vertical="center"/>
      <protection hidden="1" locked="0"/>
    </xf>
    <xf numFmtId="49" fontId="1" fillId="0" borderId="21" xfId="0" applyNumberFormat="1" applyFont="1" applyFill="1" applyBorder="1" applyAlignment="1" applyProtection="1">
      <alignment horizontal="left" vertical="center"/>
      <protection hidden="1"/>
    </xf>
    <xf numFmtId="49" fontId="1" fillId="0" borderId="22" xfId="0" applyNumberFormat="1" applyFont="1" applyFill="1" applyBorder="1" applyAlignment="1" applyProtection="1">
      <alignment horizontal="left" vertical="center"/>
      <protection hidden="1"/>
    </xf>
    <xf numFmtId="49" fontId="1" fillId="0" borderId="23" xfId="0" applyNumberFormat="1" applyFont="1" applyFill="1" applyBorder="1" applyAlignment="1" applyProtection="1">
      <alignment horizontal="left" vertical="center"/>
      <protection hidden="1"/>
    </xf>
    <xf numFmtId="3" fontId="1" fillId="0" borderId="23" xfId="0" applyNumberFormat="1" applyFont="1" applyFill="1" applyBorder="1" applyAlignment="1" applyProtection="1">
      <alignment horizontal="right" vertical="center"/>
      <protection hidden="1" locked="0"/>
    </xf>
    <xf numFmtId="49" fontId="1" fillId="0" borderId="24" xfId="0" applyNumberFormat="1" applyFont="1" applyFill="1" applyBorder="1" applyAlignment="1" applyProtection="1">
      <alignment horizontal="left" vertical="center"/>
      <protection hidden="1"/>
    </xf>
    <xf numFmtId="49" fontId="1" fillId="0" borderId="13" xfId="0" applyNumberFormat="1" applyFont="1" applyBorder="1" applyAlignment="1" applyProtection="1">
      <alignment horizontal="left" vertical="center"/>
      <protection hidden="1"/>
    </xf>
    <xf numFmtId="49" fontId="0" fillId="0" borderId="14" xfId="0" applyNumberFormat="1" applyFont="1" applyFill="1" applyBorder="1" applyAlignment="1" applyProtection="1">
      <alignment horizontal="left" vertical="center"/>
      <protection hidden="1"/>
    </xf>
    <xf numFmtId="3" fontId="0" fillId="0" borderId="13" xfId="0" applyNumberFormat="1" applyFont="1" applyBorder="1" applyAlignment="1" applyProtection="1">
      <alignment horizontal="righ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10" xfId="0" applyNumberFormat="1" applyFont="1" applyBorder="1" applyAlignment="1" applyProtection="1">
      <alignment horizontal="left" vertical="center"/>
      <protection hidden="1"/>
    </xf>
    <xf numFmtId="49" fontId="0" fillId="0" borderId="17" xfId="0" applyNumberFormat="1" applyFont="1" applyFill="1" applyBorder="1" applyAlignment="1" applyProtection="1">
      <alignment horizontal="left" vertical="center"/>
      <protection hidden="1"/>
    </xf>
    <xf numFmtId="49" fontId="0" fillId="0" borderId="13" xfId="0" applyNumberFormat="1" applyFont="1" applyBorder="1" applyAlignment="1" applyProtection="1">
      <alignment horizontal="left" vertical="center"/>
      <protection hidden="1"/>
    </xf>
    <xf numFmtId="1" fontId="2" fillId="0" borderId="0" xfId="0" applyNumberFormat="1" applyFont="1" applyFill="1" applyAlignment="1" applyProtection="1">
      <alignment horizontal="right" vertical="center" wrapText="1"/>
      <protection hidden="1"/>
    </xf>
    <xf numFmtId="1" fontId="2" fillId="0" borderId="0" xfId="0" applyNumberFormat="1" applyFont="1" applyAlignment="1" applyProtection="1">
      <alignment horizontal="right" vertical="center" wrapText="1"/>
      <protection hidden="1"/>
    </xf>
    <xf numFmtId="1" fontId="3" fillId="0" borderId="0" xfId="0" applyNumberFormat="1" applyFont="1" applyFill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49" fontId="1" fillId="0" borderId="18" xfId="0" applyNumberFormat="1" applyFont="1" applyFill="1" applyBorder="1" applyAlignment="1" applyProtection="1">
      <alignment horizontal="left" vertical="center"/>
      <protection hidden="1"/>
    </xf>
    <xf numFmtId="49" fontId="0" fillId="0" borderId="19" xfId="0" applyNumberFormat="1" applyFont="1" applyFill="1" applyBorder="1" applyAlignment="1" applyProtection="1">
      <alignment horizontal="left" vertical="center"/>
      <protection hidden="1"/>
    </xf>
    <xf numFmtId="3" fontId="1" fillId="0" borderId="25" xfId="0" applyNumberFormat="1" applyFont="1" applyFill="1" applyBorder="1" applyAlignment="1" applyProtection="1">
      <alignment horizontal="right" vertical="center"/>
      <protection hidden="1" locked="0"/>
    </xf>
    <xf numFmtId="49" fontId="0" fillId="0" borderId="0" xfId="0" applyNumberFormat="1" applyAlignment="1" applyProtection="1">
      <alignment horizontal="left"/>
      <protection hidden="1" locked="0"/>
    </xf>
    <xf numFmtId="169" fontId="0" fillId="0" borderId="0" xfId="0" applyNumberFormat="1" applyAlignment="1" applyProtection="1">
      <alignment horizontal="left"/>
      <protection hidden="1" locked="0"/>
    </xf>
    <xf numFmtId="49" fontId="0" fillId="0" borderId="26" xfId="0" applyNumberFormat="1" applyFont="1" applyBorder="1" applyAlignment="1" applyProtection="1">
      <alignment horizontal="left" vertical="center"/>
      <protection hidden="1"/>
    </xf>
    <xf numFmtId="49" fontId="0" fillId="0" borderId="16" xfId="0" applyNumberFormat="1" applyFont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horizontal="left" vertical="center"/>
      <protection hidden="1"/>
    </xf>
    <xf numFmtId="2" fontId="3" fillId="0" borderId="0" xfId="0" applyNumberFormat="1" applyFont="1" applyAlignment="1" applyProtection="1">
      <alignment horizontal="right"/>
      <protection hidden="1"/>
    </xf>
    <xf numFmtId="1" fontId="0" fillId="0" borderId="0" xfId="0" applyNumberFormat="1" applyAlignment="1" applyProtection="1">
      <alignment horizontal="center"/>
      <protection hidden="1" locked="0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/>
      <protection hidden="1"/>
    </xf>
    <xf numFmtId="3" fontId="0" fillId="0" borderId="21" xfId="0" applyNumberFormat="1" applyFont="1" applyBorder="1" applyAlignment="1" applyProtection="1">
      <alignment horizontal="right" vertical="center"/>
      <protection hidden="1" locked="0"/>
    </xf>
    <xf numFmtId="1" fontId="0" fillId="0" borderId="27" xfId="0" applyNumberFormat="1" applyBorder="1" applyAlignment="1" applyProtection="1">
      <alignment horizontal="right" vertical="center"/>
      <protection hidden="1" locked="0"/>
    </xf>
    <xf numFmtId="1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1" fontId="2" fillId="0" borderId="0" xfId="0" applyNumberFormat="1" applyFont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1" fontId="0" fillId="0" borderId="0" xfId="0" applyNumberFormat="1" applyFont="1" applyFill="1" applyAlignment="1" applyProtection="1">
      <alignment horizontal="left" indent="1"/>
      <protection/>
    </xf>
    <xf numFmtId="1" fontId="0" fillId="0" borderId="0" xfId="0" applyNumberFormat="1" applyFill="1" applyAlignment="1" applyProtection="1">
      <alignment horizontal="right"/>
      <protection/>
    </xf>
    <xf numFmtId="0" fontId="6" fillId="0" borderId="0" xfId="0" applyFont="1" applyAlignment="1" applyProtection="1">
      <alignment horizontal="left" indent="1"/>
      <protection/>
    </xf>
    <xf numFmtId="0" fontId="13" fillId="0" borderId="0" xfId="0" applyFont="1" applyAlignment="1" applyProtection="1">
      <alignment/>
      <protection/>
    </xf>
    <xf numFmtId="1" fontId="12" fillId="0" borderId="0" xfId="0" applyNumberFormat="1" applyFont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left" vertical="center"/>
      <protection hidden="1"/>
    </xf>
    <xf numFmtId="49" fontId="0" fillId="0" borderId="14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indent="1"/>
      <protection/>
    </xf>
    <xf numFmtId="1" fontId="1" fillId="33" borderId="12" xfId="0" applyNumberFormat="1" applyFont="1" applyFill="1" applyBorder="1" applyAlignment="1" applyProtection="1">
      <alignment vertical="center"/>
      <protection hidden="1"/>
    </xf>
    <xf numFmtId="1" fontId="10" fillId="34" borderId="0" xfId="0" applyNumberFormat="1" applyFont="1" applyFill="1" applyAlignment="1" applyProtection="1">
      <alignment horizontal="right"/>
      <protection hidden="1"/>
    </xf>
    <xf numFmtId="9" fontId="0" fillId="34" borderId="0" xfId="0" applyNumberFormat="1" applyFill="1" applyAlignment="1" applyProtection="1">
      <alignment horizontal="right"/>
      <protection hidden="1"/>
    </xf>
    <xf numFmtId="1" fontId="3" fillId="0" borderId="28" xfId="0" applyNumberFormat="1" applyFont="1" applyBorder="1" applyAlignment="1" applyProtection="1">
      <alignment horizontal="right"/>
      <protection hidden="1"/>
    </xf>
    <xf numFmtId="2" fontId="0" fillId="0" borderId="29" xfId="0" applyNumberFormat="1" applyBorder="1" applyAlignment="1" applyProtection="1">
      <alignment horizontal="right"/>
      <protection hidden="1"/>
    </xf>
    <xf numFmtId="1" fontId="0" fillId="0" borderId="29" xfId="0" applyNumberFormat="1" applyBorder="1" applyAlignment="1" applyProtection="1">
      <alignment horizontal="right"/>
      <protection hidden="1"/>
    </xf>
    <xf numFmtId="1" fontId="0" fillId="0" borderId="30" xfId="0" applyNumberFormat="1" applyBorder="1" applyAlignment="1" applyProtection="1">
      <alignment horizontal="right"/>
      <protection hidden="1"/>
    </xf>
    <xf numFmtId="1" fontId="3" fillId="0" borderId="31" xfId="0" applyNumberFormat="1" applyFont="1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1" fontId="0" fillId="0" borderId="0" xfId="0" applyNumberFormat="1" applyBorder="1" applyAlignment="1" applyProtection="1">
      <alignment horizontal="right"/>
      <protection hidden="1"/>
    </xf>
    <xf numFmtId="1" fontId="0" fillId="0" borderId="32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 horizontal="right"/>
      <protection hidden="1"/>
    </xf>
    <xf numFmtId="1" fontId="3" fillId="0" borderId="32" xfId="0" applyNumberFormat="1" applyFont="1" applyBorder="1" applyAlignment="1" applyProtection="1">
      <alignment horizontal="right"/>
      <protection hidden="1"/>
    </xf>
    <xf numFmtId="1" fontId="10" fillId="34" borderId="33" xfId="0" applyNumberFormat="1" applyFont="1" applyFill="1" applyBorder="1" applyAlignment="1" applyProtection="1">
      <alignment horizontal="right"/>
      <protection hidden="1"/>
    </xf>
    <xf numFmtId="9" fontId="1" fillId="34" borderId="34" xfId="0" applyNumberFormat="1" applyFont="1" applyFill="1" applyBorder="1" applyAlignment="1" applyProtection="1">
      <alignment horizontal="right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9" fontId="1" fillId="34" borderId="34" xfId="0" applyNumberFormat="1" applyFont="1" applyFill="1" applyBorder="1" applyAlignment="1" applyProtection="1">
      <alignment/>
      <protection hidden="1"/>
    </xf>
    <xf numFmtId="0" fontId="10" fillId="34" borderId="33" xfId="0" applyFont="1" applyFill="1" applyBorder="1" applyAlignment="1" applyProtection="1">
      <alignment horizontal="right"/>
      <protection hidden="1"/>
    </xf>
    <xf numFmtId="0" fontId="10" fillId="0" borderId="33" xfId="0" applyFont="1" applyFill="1" applyBorder="1" applyAlignment="1" applyProtection="1">
      <alignment horizontal="right"/>
      <protection hidden="1"/>
    </xf>
    <xf numFmtId="9" fontId="1" fillId="0" borderId="34" xfId="0" applyNumberFormat="1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 horizontal="right" vertical="center"/>
      <protection hidden="1"/>
    </xf>
    <xf numFmtId="0" fontId="0" fillId="35" borderId="0" xfId="0" applyFill="1" applyAlignment="1" applyProtection="1">
      <alignment vertical="center"/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3" fontId="0" fillId="0" borderId="0" xfId="0" applyNumberFormat="1" applyFont="1" applyFill="1" applyAlignment="1" applyProtection="1">
      <alignment horizontal="right" vertical="center"/>
      <protection hidden="1"/>
    </xf>
    <xf numFmtId="1" fontId="20" fillId="0" borderId="0" xfId="0" applyNumberFormat="1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3" fontId="0" fillId="0" borderId="14" xfId="0" applyNumberFormat="1" applyFont="1" applyFill="1" applyBorder="1" applyAlignment="1" applyProtection="1">
      <alignment horizontal="right" vertical="center"/>
      <protection hidden="1" locked="0"/>
    </xf>
    <xf numFmtId="3" fontId="1" fillId="0" borderId="14" xfId="0" applyNumberFormat="1" applyFont="1" applyFill="1" applyBorder="1" applyAlignment="1" applyProtection="1">
      <alignment horizontal="right" vertical="center"/>
      <protection hidden="1" locked="0"/>
    </xf>
    <xf numFmtId="1" fontId="13" fillId="36" borderId="10" xfId="0" applyNumberFormat="1" applyFont="1" applyFill="1" applyBorder="1" applyAlignment="1" applyProtection="1">
      <alignment horizontal="left" vertical="center"/>
      <protection hidden="1"/>
    </xf>
    <xf numFmtId="2" fontId="22" fillId="36" borderId="24" xfId="0" applyNumberFormat="1" applyFont="1" applyFill="1" applyBorder="1" applyAlignment="1" applyProtection="1">
      <alignment horizontal="right" vertical="center"/>
      <protection hidden="1"/>
    </xf>
    <xf numFmtId="3" fontId="13" fillId="36" borderId="24" xfId="0" applyNumberFormat="1" applyFont="1" applyFill="1" applyBorder="1" applyAlignment="1" applyProtection="1">
      <alignment horizontal="right" vertical="center"/>
      <protection hidden="1"/>
    </xf>
    <xf numFmtId="3" fontId="13" fillId="36" borderId="26" xfId="0" applyNumberFormat="1" applyFont="1" applyFill="1" applyBorder="1" applyAlignment="1" applyProtection="1">
      <alignment horizontal="right" vertical="center"/>
      <protection hidden="1"/>
    </xf>
    <xf numFmtId="1" fontId="13" fillId="36" borderId="18" xfId="0" applyNumberFormat="1" applyFont="1" applyFill="1" applyBorder="1" applyAlignment="1" applyProtection="1">
      <alignment horizontal="left" vertical="center"/>
      <protection hidden="1"/>
    </xf>
    <xf numFmtId="2" fontId="22" fillId="36" borderId="35" xfId="0" applyNumberFormat="1" applyFont="1" applyFill="1" applyBorder="1" applyAlignment="1" applyProtection="1">
      <alignment horizontal="right" vertical="center"/>
      <protection hidden="1"/>
    </xf>
    <xf numFmtId="3" fontId="13" fillId="36" borderId="35" xfId="0" applyNumberFormat="1" applyFont="1" applyFill="1" applyBorder="1" applyAlignment="1" applyProtection="1">
      <alignment horizontal="right" vertical="center"/>
      <protection hidden="1"/>
    </xf>
    <xf numFmtId="3" fontId="13" fillId="36" borderId="25" xfId="0" applyNumberFormat="1" applyFont="1" applyFill="1" applyBorder="1" applyAlignment="1" applyProtection="1">
      <alignment horizontal="right" vertical="center"/>
      <protection hidden="1"/>
    </xf>
    <xf numFmtId="3" fontId="3" fillId="36" borderId="0" xfId="0" applyNumberFormat="1" applyFont="1" applyFill="1" applyAlignment="1" applyProtection="1">
      <alignment horizontal="right" vertical="center"/>
      <protection hidden="1"/>
    </xf>
    <xf numFmtId="1" fontId="3" fillId="36" borderId="0" xfId="0" applyNumberFormat="1" applyFont="1" applyFill="1" applyAlignment="1" applyProtection="1">
      <alignment horizontal="right" vertical="center"/>
      <protection hidden="1"/>
    </xf>
    <xf numFmtId="2" fontId="3" fillId="36" borderId="0" xfId="0" applyNumberFormat="1" applyFont="1" applyFill="1" applyAlignment="1" applyProtection="1">
      <alignment horizontal="right" vertical="center"/>
      <protection hidden="1"/>
    </xf>
    <xf numFmtId="3" fontId="3" fillId="36" borderId="0" xfId="49" applyNumberFormat="1" applyFont="1" applyFill="1" applyAlignment="1" applyProtection="1">
      <alignment horizontal="right" vertical="center"/>
      <protection hidden="1"/>
    </xf>
    <xf numFmtId="3" fontId="3" fillId="36" borderId="0" xfId="0" applyNumberFormat="1" applyFont="1" applyFill="1" applyBorder="1" applyAlignment="1" applyProtection="1">
      <alignment horizontal="right" vertical="center"/>
      <protection hidden="1"/>
    </xf>
    <xf numFmtId="1" fontId="3" fillId="36" borderId="0" xfId="0" applyNumberFormat="1" applyFont="1" applyFill="1" applyAlignment="1" applyProtection="1">
      <alignment vertical="center"/>
      <protection hidden="1"/>
    </xf>
    <xf numFmtId="2" fontId="10" fillId="36" borderId="0" xfId="0" applyNumberFormat="1" applyFont="1" applyFill="1" applyAlignment="1" applyProtection="1">
      <alignment horizontal="right" vertical="center"/>
      <protection hidden="1"/>
    </xf>
    <xf numFmtId="3" fontId="1" fillId="33" borderId="36" xfId="0" applyNumberFormat="1" applyFont="1" applyFill="1" applyBorder="1" applyAlignment="1" applyProtection="1">
      <alignment horizontal="left"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hidden="1" locked="0"/>
    </xf>
    <xf numFmtId="3" fontId="1" fillId="0" borderId="24" xfId="0" applyNumberFormat="1" applyFont="1" applyFill="1" applyBorder="1" applyAlignment="1" applyProtection="1">
      <alignment horizontal="right" vertical="center"/>
      <protection hidden="1" locked="0"/>
    </xf>
    <xf numFmtId="1" fontId="0" fillId="0" borderId="35" xfId="0" applyNumberFormat="1" applyBorder="1" applyAlignment="1" applyProtection="1">
      <alignment horizontal="right"/>
      <protection hidden="1"/>
    </xf>
    <xf numFmtId="3" fontId="7" fillId="33" borderId="37" xfId="0" applyNumberFormat="1" applyFont="1" applyFill="1" applyBorder="1" applyAlignment="1" applyProtection="1">
      <alignment horizontal="right" vertical="center"/>
      <protection hidden="1"/>
    </xf>
    <xf numFmtId="3" fontId="7" fillId="33" borderId="15" xfId="0" applyNumberFormat="1" applyFont="1" applyFill="1" applyBorder="1" applyAlignment="1" applyProtection="1">
      <alignment horizontal="right" vertical="center"/>
      <protection hidden="1"/>
    </xf>
    <xf numFmtId="3" fontId="0" fillId="0" borderId="19" xfId="0" applyNumberFormat="1" applyBorder="1" applyAlignment="1" applyProtection="1">
      <alignment horizontal="right" vertical="center"/>
      <protection hidden="1"/>
    </xf>
    <xf numFmtId="3" fontId="0" fillId="0" borderId="12" xfId="0" applyNumberFormat="1" applyBorder="1" applyAlignment="1" applyProtection="1">
      <alignment horizontal="right" vertical="center"/>
      <protection hidden="1"/>
    </xf>
    <xf numFmtId="3" fontId="0" fillId="0" borderId="12" xfId="0" applyNumberFormat="1" applyFont="1" applyBorder="1" applyAlignment="1" applyProtection="1">
      <alignment horizontal="right" vertical="center"/>
      <protection hidden="1" locked="0"/>
    </xf>
    <xf numFmtId="1" fontId="2" fillId="0" borderId="0" xfId="0" applyNumberFormat="1" applyFont="1" applyAlignment="1" applyProtection="1">
      <alignment horizontal="left" vertical="center" wrapText="1"/>
      <protection/>
    </xf>
    <xf numFmtId="1" fontId="2" fillId="33" borderId="0" xfId="0" applyNumberFormat="1" applyFont="1" applyFill="1" applyAlignment="1" applyProtection="1">
      <alignment horizontal="center" vertical="center" wrapText="1"/>
      <protection/>
    </xf>
    <xf numFmtId="1" fontId="8" fillId="0" borderId="0" xfId="0" applyNumberFormat="1" applyFont="1" applyAlignment="1" applyProtection="1">
      <alignment horizontal="left" vertical="center" wrapText="1"/>
      <protection/>
    </xf>
    <xf numFmtId="49" fontId="0" fillId="0" borderId="38" xfId="0" applyNumberFormat="1" applyFont="1" applyBorder="1" applyAlignment="1" applyProtection="1">
      <alignment horizontal="center" vertical="center"/>
      <protection hidden="1" locked="0"/>
    </xf>
    <xf numFmtId="49" fontId="0" fillId="0" borderId="39" xfId="0" applyNumberFormat="1" applyFont="1" applyBorder="1" applyAlignment="1" applyProtection="1">
      <alignment horizontal="center" vertical="center"/>
      <protection hidden="1" locked="0"/>
    </xf>
    <xf numFmtId="49" fontId="0" fillId="0" borderId="40" xfId="0" applyNumberFormat="1" applyFont="1" applyBorder="1" applyAlignment="1" applyProtection="1">
      <alignment horizontal="center" vertical="center"/>
      <protection hidden="1" locked="0"/>
    </xf>
    <xf numFmtId="1" fontId="0" fillId="0" borderId="38" xfId="0" applyNumberFormat="1" applyFill="1" applyBorder="1" applyAlignment="1" applyProtection="1">
      <alignment horizontal="right" vertical="center"/>
      <protection hidden="1" locked="0"/>
    </xf>
    <xf numFmtId="1" fontId="0" fillId="0" borderId="40" xfId="0" applyNumberFormat="1" applyFill="1" applyBorder="1" applyAlignment="1" applyProtection="1">
      <alignment horizontal="right" vertical="center"/>
      <protection hidden="1" locked="0"/>
    </xf>
    <xf numFmtId="1" fontId="19" fillId="0" borderId="0" xfId="0" applyNumberFormat="1" applyFont="1" applyFill="1" applyAlignment="1" applyProtection="1">
      <alignment horizontal="center"/>
      <protection hidden="1" locked="0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1" fontId="2" fillId="33" borderId="0" xfId="0" applyNumberFormat="1" applyFont="1" applyFill="1" applyAlignment="1" applyProtection="1">
      <alignment horizontal="center" vertical="center" wrapText="1"/>
      <protection hidden="1"/>
    </xf>
    <xf numFmtId="1" fontId="8" fillId="0" borderId="0" xfId="0" applyNumberFormat="1" applyFont="1" applyFill="1" applyAlignment="1" applyProtection="1">
      <alignment horizontal="right" vertical="center" wrapText="1"/>
      <protection hidden="1"/>
    </xf>
    <xf numFmtId="1" fontId="1" fillId="33" borderId="0" xfId="0" applyNumberFormat="1" applyFont="1" applyFill="1" applyAlignment="1" applyProtection="1">
      <alignment horizontal="center" vertical="center"/>
      <protection hidden="1"/>
    </xf>
    <xf numFmtId="1" fontId="1" fillId="33" borderId="37" xfId="0" applyNumberFormat="1" applyFont="1" applyFill="1" applyBorder="1" applyAlignment="1" applyProtection="1">
      <alignment horizontal="center" vertical="center"/>
      <protection hidden="1"/>
    </xf>
    <xf numFmtId="1" fontId="10" fillId="36" borderId="0" xfId="0" applyNumberFormat="1" applyFont="1" applyFill="1" applyAlignment="1" applyProtection="1">
      <alignment horizontal="right" vertical="center"/>
      <protection hidden="1"/>
    </xf>
    <xf numFmtId="170" fontId="10" fillId="36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2" fontId="0" fillId="0" borderId="35" xfId="0" applyNumberFormat="1" applyFill="1" applyBorder="1" applyAlignment="1" applyProtection="1">
      <alignment horizontal="center" vertical="center"/>
      <protection hidden="1"/>
    </xf>
    <xf numFmtId="2" fontId="0" fillId="0" borderId="25" xfId="0" applyNumberFormat="1" applyFill="1" applyBorder="1" applyAlignment="1" applyProtection="1">
      <alignment horizontal="center" vertical="center"/>
      <protection hidden="1"/>
    </xf>
    <xf numFmtId="1" fontId="7" fillId="33" borderId="18" xfId="0" applyNumberFormat="1" applyFont="1" applyFill="1" applyBorder="1" applyAlignment="1" applyProtection="1">
      <alignment horizontal="left" vertical="center"/>
      <protection hidden="1"/>
    </xf>
    <xf numFmtId="1" fontId="7" fillId="33" borderId="35" xfId="0" applyNumberFormat="1" applyFont="1" applyFill="1" applyBorder="1" applyAlignment="1" applyProtection="1">
      <alignment horizontal="left" vertical="center"/>
      <protection hidden="1"/>
    </xf>
    <xf numFmtId="1" fontId="1" fillId="33" borderId="0" xfId="0" applyNumberFormat="1" applyFont="1" applyFill="1" applyAlignment="1" applyProtection="1">
      <alignment horizontal="left" vertical="center"/>
      <protection hidden="1"/>
    </xf>
    <xf numFmtId="1" fontId="1" fillId="33" borderId="0" xfId="0" applyNumberFormat="1" applyFont="1" applyFill="1" applyAlignment="1" applyProtection="1">
      <alignment horizontal="left" vertical="center" wrapText="1"/>
      <protection hidden="1"/>
    </xf>
    <xf numFmtId="1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20" xfId="0" applyNumberFormat="1" applyFont="1" applyFill="1" applyBorder="1" applyAlignment="1" applyProtection="1">
      <alignment horizontal="right" vertical="center"/>
      <protection hidden="1"/>
    </xf>
    <xf numFmtId="49" fontId="1" fillId="33" borderId="41" xfId="0" applyNumberFormat="1" applyFont="1" applyFill="1" applyBorder="1" applyAlignment="1" applyProtection="1">
      <alignment horizontal="right" vertical="center"/>
      <protection hidden="1"/>
    </xf>
    <xf numFmtId="1" fontId="1" fillId="33" borderId="16" xfId="0" applyNumberFormat="1" applyFont="1" applyFill="1" applyBorder="1" applyAlignment="1" applyProtection="1">
      <alignment horizontal="center" vertical="center"/>
      <protection hidden="1"/>
    </xf>
    <xf numFmtId="1" fontId="1" fillId="33" borderId="15" xfId="0" applyNumberFormat="1" applyFont="1" applyFill="1" applyBorder="1" applyAlignment="1" applyProtection="1">
      <alignment horizontal="center" vertical="center"/>
      <protection hidden="1"/>
    </xf>
    <xf numFmtId="172" fontId="3" fillId="35" borderId="0" xfId="0" applyNumberFormat="1" applyFont="1" applyFill="1" applyAlignment="1" applyProtection="1">
      <alignment horizontal="center" vertical="center"/>
      <protection hidden="1"/>
    </xf>
    <xf numFmtId="172" fontId="3" fillId="35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164" fontId="10" fillId="34" borderId="34" xfId="0" applyNumberFormat="1" applyFont="1" applyFill="1" applyBorder="1" applyAlignment="1" applyProtection="1">
      <alignment horizontal="center" vertical="center"/>
      <protection hidden="1"/>
    </xf>
    <xf numFmtId="164" fontId="10" fillId="34" borderId="42" xfId="0" applyNumberFormat="1" applyFont="1" applyFill="1" applyBorder="1" applyAlignment="1" applyProtection="1">
      <alignment horizontal="center" vertical="center"/>
      <protection hidden="1"/>
    </xf>
    <xf numFmtId="0" fontId="10" fillId="34" borderId="34" xfId="0" applyFont="1" applyFill="1" applyBorder="1" applyAlignment="1" applyProtection="1">
      <alignment horizontal="center" vertical="center"/>
      <protection hidden="1"/>
    </xf>
    <xf numFmtId="0" fontId="10" fillId="34" borderId="42" xfId="0" applyFont="1" applyFill="1" applyBorder="1" applyAlignment="1" applyProtection="1">
      <alignment horizontal="center" vertical="center"/>
      <protection hidden="1"/>
    </xf>
    <xf numFmtId="1" fontId="1" fillId="33" borderId="37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3">
    <dxf>
      <font>
        <color indexed="9"/>
      </font>
    </dxf>
    <dxf>
      <font>
        <color indexed="22"/>
      </font>
    </dxf>
    <dxf>
      <font>
        <color indexed="22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color indexed="9"/>
      </font>
    </dxf>
    <dxf>
      <font>
        <color indexed="22"/>
      </font>
    </dxf>
    <dxf>
      <font>
        <color indexed="22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color indexed="9"/>
      </font>
    </dxf>
    <dxf>
      <font>
        <color indexed="22"/>
      </font>
    </dxf>
    <dxf>
      <font>
        <color indexed="22"/>
      </font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color auto="1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2</xdr:col>
      <xdr:colOff>266700</xdr:colOff>
      <xdr:row>0</xdr:row>
      <xdr:rowOff>409575</xdr:rowOff>
    </xdr:to>
    <xdr:pic>
      <xdr:nvPicPr>
        <xdr:cNvPr id="1" name="Picture 2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104775</xdr:rowOff>
    </xdr:from>
    <xdr:to>
      <xdr:col>12</xdr:col>
      <xdr:colOff>495300</xdr:colOff>
      <xdr:row>0</xdr:row>
      <xdr:rowOff>495300</xdr:rowOff>
    </xdr:to>
    <xdr:grpSp>
      <xdr:nvGrpSpPr>
        <xdr:cNvPr id="2" name="Group 13"/>
        <xdr:cNvGrpSpPr>
          <a:grpSpLocks/>
        </xdr:cNvGrpSpPr>
      </xdr:nvGrpSpPr>
      <xdr:grpSpPr>
        <a:xfrm>
          <a:off x="1028700" y="104775"/>
          <a:ext cx="4924425" cy="400050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8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9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1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2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38100</xdr:colOff>
      <xdr:row>36</xdr:row>
      <xdr:rowOff>47625</xdr:rowOff>
    </xdr:from>
    <xdr:to>
      <xdr:col>13</xdr:col>
      <xdr:colOff>38100</xdr:colOff>
      <xdr:row>36</xdr:row>
      <xdr:rowOff>47625</xdr:rowOff>
    </xdr:to>
    <xdr:sp>
      <xdr:nvSpPr>
        <xdr:cNvPr id="10" name="Line 18"/>
        <xdr:cNvSpPr>
          <a:spLocks/>
        </xdr:cNvSpPr>
      </xdr:nvSpPr>
      <xdr:spPr>
        <a:xfrm>
          <a:off x="142875" y="5248275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123825</xdr:rowOff>
    </xdr:from>
    <xdr:to>
      <xdr:col>12</xdr:col>
      <xdr:colOff>495300</xdr:colOff>
      <xdr:row>32</xdr:row>
      <xdr:rowOff>0</xdr:rowOff>
    </xdr:to>
    <xdr:grpSp>
      <xdr:nvGrpSpPr>
        <xdr:cNvPr id="11" name="Group 25"/>
        <xdr:cNvGrpSpPr>
          <a:grpSpLocks/>
        </xdr:cNvGrpSpPr>
      </xdr:nvGrpSpPr>
      <xdr:grpSpPr>
        <a:xfrm>
          <a:off x="2743200" y="3848100"/>
          <a:ext cx="3209925" cy="857250"/>
          <a:chOff x="252" y="458"/>
          <a:chExt cx="372" cy="112"/>
        </a:xfrm>
        <a:solidFill>
          <a:srgbClr val="FFFFFF"/>
        </a:solidFill>
      </xdr:grpSpPr>
      <xdr:sp>
        <xdr:nvSpPr>
          <xdr:cNvPr id="12" name="AutoShape 20"/>
          <xdr:cNvSpPr>
            <a:spLocks/>
          </xdr:cNvSpPr>
        </xdr:nvSpPr>
        <xdr:spPr>
          <a:xfrm>
            <a:off x="252" y="458"/>
            <a:ext cx="372" cy="112"/>
          </a:xfrm>
          <a:prstGeom prst="upArrowCallou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21"/>
          <xdr:cNvSpPr txBox="1">
            <a:spLocks noChangeArrowheads="1"/>
          </xdr:cNvSpPr>
        </xdr:nvSpPr>
        <xdr:spPr>
          <a:xfrm>
            <a:off x="255" y="498"/>
            <a:ext cx="363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Žadatel vykazuje velmi dobré finanční zdraví </a:t>
            </a:r>
          </a:p>
        </xdr:txBody>
      </xdr:sp>
    </xdr:grpSp>
    <xdr:clientData/>
  </xdr:twoCellAnchor>
  <xdr:twoCellAnchor>
    <xdr:from>
      <xdr:col>6</xdr:col>
      <xdr:colOff>361950</xdr:colOff>
      <xdr:row>37</xdr:row>
      <xdr:rowOff>0</xdr:rowOff>
    </xdr:from>
    <xdr:to>
      <xdr:col>12</xdr:col>
      <xdr:colOff>504825</xdr:colOff>
      <xdr:row>41</xdr:row>
      <xdr:rowOff>133350</xdr:rowOff>
    </xdr:to>
    <xdr:grpSp>
      <xdr:nvGrpSpPr>
        <xdr:cNvPr id="14" name="Group 24"/>
        <xdr:cNvGrpSpPr>
          <a:grpSpLocks/>
        </xdr:cNvGrpSpPr>
      </xdr:nvGrpSpPr>
      <xdr:grpSpPr>
        <a:xfrm>
          <a:off x="2733675" y="5286375"/>
          <a:ext cx="3228975" cy="628650"/>
          <a:chOff x="360" y="613"/>
          <a:chExt cx="372" cy="112"/>
        </a:xfrm>
        <a:solidFill>
          <a:srgbClr val="FFFFFF"/>
        </a:solidFill>
      </xdr:grpSpPr>
      <xdr:sp>
        <xdr:nvSpPr>
          <xdr:cNvPr id="15" name="AutoShape 22"/>
          <xdr:cNvSpPr>
            <a:spLocks/>
          </xdr:cNvSpPr>
        </xdr:nvSpPr>
        <xdr:spPr>
          <a:xfrm rot="10800000">
            <a:off x="360" y="613"/>
            <a:ext cx="372" cy="112"/>
          </a:xfrm>
          <a:prstGeom prst="upArrowCallou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3"/>
          <xdr:cNvSpPr txBox="1">
            <a:spLocks noChangeArrowheads="1"/>
          </xdr:cNvSpPr>
        </xdr:nvSpPr>
        <xdr:spPr>
          <a:xfrm>
            <a:off x="362" y="616"/>
            <a:ext cx="364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Žadatel není vhodným pro příjem dotací v rámci ROP</a:t>
            </a:r>
          </a:p>
        </xdr:txBody>
      </xdr:sp>
    </xdr:grpSp>
    <xdr:clientData/>
  </xdr:twoCellAnchor>
  <xdr:twoCellAnchor>
    <xdr:from>
      <xdr:col>6</xdr:col>
      <xdr:colOff>371475</xdr:colOff>
      <xdr:row>32</xdr:row>
      <xdr:rowOff>47625</xdr:rowOff>
    </xdr:from>
    <xdr:to>
      <xdr:col>12</xdr:col>
      <xdr:colOff>504825</xdr:colOff>
      <xdr:row>36</xdr:row>
      <xdr:rowOff>9525</xdr:rowOff>
    </xdr:to>
    <xdr:sp>
      <xdr:nvSpPr>
        <xdr:cNvPr id="17" name="Rectangle 26"/>
        <xdr:cNvSpPr>
          <a:spLocks/>
        </xdr:cNvSpPr>
      </xdr:nvSpPr>
      <xdr:spPr>
        <a:xfrm>
          <a:off x="2743200" y="4752975"/>
          <a:ext cx="3219450" cy="457200"/>
        </a:xfrm>
        <a:prstGeom prst="rect">
          <a:avLst/>
        </a:prstGeom>
        <a:solidFill>
          <a:srgbClr val="FF6600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32</xdr:row>
      <xdr:rowOff>57150</xdr:rowOff>
    </xdr:from>
    <xdr:to>
      <xdr:col>12</xdr:col>
      <xdr:colOff>476250</xdr:colOff>
      <xdr:row>35</xdr:row>
      <xdr:rowOff>152400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2781300" y="4762500"/>
          <a:ext cx="3152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 potřeby ROPu se žadatel kvalifikuje, je však třeba dbát zvýšené pozornosti na možná rizika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17</xdr:row>
      <xdr:rowOff>0</xdr:rowOff>
    </xdr:to>
    <xdr:pic>
      <xdr:nvPicPr>
        <xdr:cNvPr id="1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3114675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1</xdr:col>
      <xdr:colOff>476250</xdr:colOff>
      <xdr:row>0</xdr:row>
      <xdr:rowOff>409575</xdr:rowOff>
    </xdr:to>
    <xdr:pic>
      <xdr:nvPicPr>
        <xdr:cNvPr id="2" name="Picture 1" descr="EU vlaj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477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3" name="Picture 10" descr="EU vlaj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0</xdr:row>
      <xdr:rowOff>104775</xdr:rowOff>
    </xdr:from>
    <xdr:to>
      <xdr:col>4</xdr:col>
      <xdr:colOff>876300</xdr:colOff>
      <xdr:row>0</xdr:row>
      <xdr:rowOff>504825</xdr:rowOff>
    </xdr:to>
    <xdr:grpSp>
      <xdr:nvGrpSpPr>
        <xdr:cNvPr id="4" name="Group 11"/>
        <xdr:cNvGrpSpPr>
          <a:grpSpLocks/>
        </xdr:cNvGrpSpPr>
      </xdr:nvGrpSpPr>
      <xdr:grpSpPr>
        <a:xfrm>
          <a:off x="914400" y="104775"/>
          <a:ext cx="4943475" cy="400050"/>
          <a:chOff x="706" y="2"/>
          <a:chExt cx="517" cy="42"/>
        </a:xfrm>
        <a:solidFill>
          <a:srgbClr val="FFFFFF"/>
        </a:solidFill>
      </xdr:grpSpPr>
      <xdr:pic>
        <xdr:nvPicPr>
          <xdr:cNvPr id="5" name="Picture 12" descr="jihovýcho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3" descr="moravskoslezsko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4" descr="severovýcho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5" descr="severozapad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6" descr="stredni_morava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7" descr="střední čechy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8" descr="jihozápad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1" name="Picture 1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104775</xdr:rowOff>
    </xdr:from>
    <xdr:to>
      <xdr:col>4</xdr:col>
      <xdr:colOff>981075</xdr:colOff>
      <xdr:row>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1114425" y="104775"/>
          <a:ext cx="4724400" cy="428625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0</xdr:row>
      <xdr:rowOff>133350</xdr:rowOff>
    </xdr:from>
    <xdr:to>
      <xdr:col>1</xdr:col>
      <xdr:colOff>476250</xdr:colOff>
      <xdr:row>0</xdr:row>
      <xdr:rowOff>438150</xdr:rowOff>
    </xdr:to>
    <xdr:pic>
      <xdr:nvPicPr>
        <xdr:cNvPr id="10" name="Picture 10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514350</xdr:colOff>
      <xdr:row>0</xdr:row>
      <xdr:rowOff>438150</xdr:rowOff>
    </xdr:to>
    <xdr:pic>
      <xdr:nvPicPr>
        <xdr:cNvPr id="1" name="Picture 1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114300</xdr:rowOff>
    </xdr:from>
    <xdr:to>
      <xdr:col>4</xdr:col>
      <xdr:colOff>942975</xdr:colOff>
      <xdr:row>0</xdr:row>
      <xdr:rowOff>523875</xdr:rowOff>
    </xdr:to>
    <xdr:grpSp>
      <xdr:nvGrpSpPr>
        <xdr:cNvPr id="2" name="Group 2"/>
        <xdr:cNvGrpSpPr>
          <a:grpSpLocks/>
        </xdr:cNvGrpSpPr>
      </xdr:nvGrpSpPr>
      <xdr:grpSpPr>
        <a:xfrm>
          <a:off x="1085850" y="114300"/>
          <a:ext cx="4705350" cy="409575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514350</xdr:colOff>
      <xdr:row>0</xdr:row>
      <xdr:rowOff>438150</xdr:rowOff>
    </xdr:to>
    <xdr:pic>
      <xdr:nvPicPr>
        <xdr:cNvPr id="1" name="Picture 1" descr="EU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114300</xdr:rowOff>
    </xdr:from>
    <xdr:to>
      <xdr:col>4</xdr:col>
      <xdr:colOff>942975</xdr:colOff>
      <xdr:row>0</xdr:row>
      <xdr:rowOff>523875</xdr:rowOff>
    </xdr:to>
    <xdr:grpSp>
      <xdr:nvGrpSpPr>
        <xdr:cNvPr id="2" name="Group 2"/>
        <xdr:cNvGrpSpPr>
          <a:grpSpLocks/>
        </xdr:cNvGrpSpPr>
      </xdr:nvGrpSpPr>
      <xdr:grpSpPr>
        <a:xfrm>
          <a:off x="1085850" y="114300"/>
          <a:ext cx="4705350" cy="409575"/>
          <a:chOff x="706" y="2"/>
          <a:chExt cx="517" cy="42"/>
        </a:xfrm>
        <a:solidFill>
          <a:srgbClr val="FFFFFF"/>
        </a:solidFill>
      </xdr:grpSpPr>
      <xdr:pic>
        <xdr:nvPicPr>
          <xdr:cNvPr id="3" name="Picture 3" descr="jihovýcho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6" y="8"/>
            <a:ext cx="8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moravskoslezsko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1" y="6"/>
            <a:ext cx="45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everovýcho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65" y="7"/>
            <a:ext cx="5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severozapa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" y="6"/>
            <a:ext cx="78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stredni_morava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6" y="2"/>
            <a:ext cx="72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střední čechy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01" y="3"/>
            <a:ext cx="62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jihozápad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75" y="7"/>
            <a:ext cx="4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N62"/>
  <sheetViews>
    <sheetView showGridLines="0" zoomScalePageLayoutView="0" workbookViewId="0" topLeftCell="A1">
      <selection activeCell="M15" sqref="M15"/>
    </sheetView>
  </sheetViews>
  <sheetFormatPr defaultColWidth="9.140625" defaultRowHeight="12.75"/>
  <cols>
    <col min="1" max="1" width="1.57421875" style="93" customWidth="1"/>
    <col min="2" max="2" width="3.140625" style="91" customWidth="1"/>
    <col min="3" max="12" width="7.7109375" style="91" customWidth="1"/>
    <col min="13" max="13" width="7.7109375" style="92" customWidth="1"/>
    <col min="14" max="14" width="1.421875" style="93" customWidth="1"/>
    <col min="15" max="16384" width="9.140625" style="93" customWidth="1"/>
  </cols>
  <sheetData>
    <row r="1" ht="42" customHeight="1"/>
    <row r="2" ht="4.5" customHeight="1"/>
    <row r="3" spans="2:13" ht="24.75" customHeight="1">
      <c r="B3" s="167" t="s">
        <v>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2:13" ht="24.75" customHeight="1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2:13" ht="4.5" customHeight="1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3" ht="14.25" customHeight="1">
      <c r="B6" s="168" t="s">
        <v>9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2:12" ht="3" customHeight="1">
      <c r="B7" s="94"/>
      <c r="C7" s="95"/>
      <c r="D7" s="94"/>
      <c r="E7" s="94"/>
      <c r="F7" s="94"/>
      <c r="G7" s="94"/>
      <c r="H7" s="94"/>
      <c r="I7" s="94"/>
      <c r="J7" s="94"/>
      <c r="K7" s="94"/>
      <c r="L7" s="94"/>
    </row>
    <row r="8" spans="2:12" ht="3" customHeight="1">
      <c r="B8" s="94"/>
      <c r="C8" s="95"/>
      <c r="D8" s="94"/>
      <c r="E8" s="94"/>
      <c r="F8" s="94"/>
      <c r="G8" s="94"/>
      <c r="H8" s="94"/>
      <c r="I8" s="94"/>
      <c r="J8" s="94"/>
      <c r="K8" s="94"/>
      <c r="L8" s="94"/>
    </row>
    <row r="9" spans="2:14" ht="12.75">
      <c r="B9" s="91" t="s">
        <v>0</v>
      </c>
      <c r="C9" s="109" t="s">
        <v>162</v>
      </c>
      <c r="G9"/>
      <c r="H9"/>
      <c r="I9"/>
      <c r="J9"/>
      <c r="K9"/>
      <c r="L9"/>
      <c r="M9"/>
      <c r="N9" s="96"/>
    </row>
    <row r="10" spans="2:12" ht="4.5" customHeight="1">
      <c r="B10" s="94"/>
      <c r="C10" s="95"/>
      <c r="D10" s="94"/>
      <c r="E10" s="94"/>
      <c r="F10" s="94"/>
      <c r="G10" s="94"/>
      <c r="H10" s="94"/>
      <c r="I10" s="94"/>
      <c r="J10" s="94"/>
      <c r="K10" s="94"/>
      <c r="L10" s="94"/>
    </row>
    <row r="11" spans="2:14" ht="12.75">
      <c r="B11" s="91" t="s">
        <v>1</v>
      </c>
      <c r="C11" s="92" t="s">
        <v>15</v>
      </c>
      <c r="G11" s="169" t="s">
        <v>200</v>
      </c>
      <c r="H11" s="170"/>
      <c r="I11" s="170"/>
      <c r="J11" s="170"/>
      <c r="K11" s="170"/>
      <c r="L11" s="170"/>
      <c r="M11" s="171"/>
      <c r="N11" s="96"/>
    </row>
    <row r="12" spans="3:13" ht="5.25" customHeight="1">
      <c r="C12" s="92"/>
      <c r="G12" s="97"/>
      <c r="H12" s="97"/>
      <c r="I12" s="97"/>
      <c r="J12" s="97"/>
      <c r="K12" s="97"/>
      <c r="L12" s="97"/>
      <c r="M12" s="97"/>
    </row>
    <row r="13" spans="2:13" ht="12.75">
      <c r="B13" s="91" t="s">
        <v>2</v>
      </c>
      <c r="C13" s="92" t="s">
        <v>76</v>
      </c>
      <c r="L13" s="172">
        <v>261891</v>
      </c>
      <c r="M13" s="173"/>
    </row>
    <row r="14" spans="3:13" ht="5.25" customHeight="1">
      <c r="C14" s="92"/>
      <c r="L14" s="98"/>
      <c r="M14" s="98"/>
    </row>
    <row r="15" spans="2:13" ht="12.75">
      <c r="B15" s="91" t="s">
        <v>3</v>
      </c>
      <c r="C15" s="92" t="s">
        <v>10</v>
      </c>
      <c r="L15" s="98"/>
      <c r="M15" s="90">
        <v>2014</v>
      </c>
    </row>
    <row r="16" spans="3:13" ht="5.25" customHeight="1">
      <c r="C16" s="92"/>
      <c r="L16" s="98"/>
      <c r="M16" s="99"/>
    </row>
    <row r="17" spans="2:3" ht="12.75">
      <c r="B17" s="91" t="s">
        <v>4</v>
      </c>
      <c r="C17" s="100" t="s">
        <v>7</v>
      </c>
    </row>
    <row r="18" ht="5.25" customHeight="1">
      <c r="C18" s="92"/>
    </row>
    <row r="19" spans="2:3" ht="12.75">
      <c r="B19" s="91" t="s">
        <v>5</v>
      </c>
      <c r="C19" s="92" t="s">
        <v>59</v>
      </c>
    </row>
    <row r="20" ht="5.25" customHeight="1">
      <c r="C20" s="92"/>
    </row>
    <row r="21" spans="2:3" ht="12.75">
      <c r="B21" s="91" t="s">
        <v>6</v>
      </c>
      <c r="C21" s="101" t="s">
        <v>14</v>
      </c>
    </row>
    <row r="22" ht="5.25" customHeight="1">
      <c r="C22" s="92"/>
    </row>
    <row r="23" spans="2:13" ht="12.75">
      <c r="B23" s="91" t="s">
        <v>161</v>
      </c>
      <c r="C23" s="102" t="s">
        <v>150</v>
      </c>
      <c r="D23" s="103"/>
      <c r="E23" s="103"/>
      <c r="F23" s="103"/>
      <c r="G23" s="103"/>
      <c r="H23" s="103"/>
      <c r="I23" s="174" t="s">
        <v>158</v>
      </c>
      <c r="J23" s="174"/>
      <c r="K23" s="174"/>
      <c r="L23" s="174"/>
      <c r="M23" s="174"/>
    </row>
    <row r="24" ht="5.25" customHeight="1"/>
    <row r="25" ht="29.25" customHeight="1"/>
    <row r="26" spans="2:13" ht="18.75" customHeight="1">
      <c r="B26" s="166" t="s">
        <v>16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</row>
    <row r="27" spans="2:12" ht="6.75" customHeight="1">
      <c r="B27" s="94"/>
      <c r="C27" s="95"/>
      <c r="D27" s="94"/>
      <c r="E27" s="94"/>
      <c r="F27" s="94"/>
      <c r="G27" s="94"/>
      <c r="H27" s="94"/>
      <c r="I27" s="94"/>
      <c r="J27" s="94"/>
      <c r="K27" s="94"/>
      <c r="L27" s="94"/>
    </row>
    <row r="28" spans="2:13" ht="12.75">
      <c r="B28" s="92" t="s">
        <v>17</v>
      </c>
      <c r="G28" s="93"/>
      <c r="H28" s="93"/>
      <c r="I28" s="93"/>
      <c r="J28" s="93"/>
      <c r="K28" s="93"/>
      <c r="L28" s="93"/>
      <c r="M28" s="93"/>
    </row>
    <row r="29" spans="2:13" ht="6.75" customHeight="1">
      <c r="B29" s="92"/>
      <c r="G29" s="97"/>
      <c r="H29" s="97"/>
      <c r="I29" s="97"/>
      <c r="J29" s="97"/>
      <c r="K29" s="97"/>
      <c r="L29" s="93"/>
      <c r="M29" s="93"/>
    </row>
    <row r="30" spans="2:13" ht="12.75">
      <c r="B30" s="92" t="s">
        <v>18</v>
      </c>
      <c r="L30" s="93"/>
      <c r="M30" s="93"/>
    </row>
    <row r="31" spans="2:13" ht="6.75" customHeight="1">
      <c r="B31" s="92"/>
      <c r="L31" s="93"/>
      <c r="M31" s="93"/>
    </row>
    <row r="32" spans="2:13" ht="12.75">
      <c r="B32" s="92" t="s">
        <v>19</v>
      </c>
      <c r="L32" s="93"/>
      <c r="M32" s="93"/>
    </row>
    <row r="33" spans="2:13" ht="6.75" customHeight="1">
      <c r="B33" s="92"/>
      <c r="L33" s="93"/>
      <c r="M33" s="93"/>
    </row>
    <row r="34" spans="2:13" ht="12.75">
      <c r="B34" s="92" t="s">
        <v>20</v>
      </c>
      <c r="L34" s="93"/>
      <c r="M34" s="93"/>
    </row>
    <row r="35" spans="2:13" ht="6.75" customHeight="1">
      <c r="B35" s="92"/>
      <c r="L35" s="93"/>
      <c r="M35" s="93"/>
    </row>
    <row r="36" spans="2:13" ht="12.75">
      <c r="B36" s="92" t="s">
        <v>22</v>
      </c>
      <c r="L36" s="93"/>
      <c r="M36" s="93"/>
    </row>
    <row r="37" spans="2:13" ht="6.75" customHeight="1">
      <c r="B37" s="92"/>
      <c r="L37" s="93"/>
      <c r="M37" s="93"/>
    </row>
    <row r="38" spans="2:13" ht="12.75">
      <c r="B38" s="92" t="s">
        <v>21</v>
      </c>
      <c r="L38" s="93"/>
      <c r="M38" s="93"/>
    </row>
    <row r="39" spans="3:13" ht="6.75" customHeight="1">
      <c r="C39" s="92"/>
      <c r="L39" s="93"/>
      <c r="M39" s="93"/>
    </row>
    <row r="40" ht="12.75">
      <c r="C40" s="104"/>
    </row>
    <row r="41" ht="6.75" customHeight="1">
      <c r="C41" s="92"/>
    </row>
    <row r="42" ht="12.75"/>
    <row r="60" ht="12.75">
      <c r="A60" s="105"/>
    </row>
    <row r="62" ht="12.75">
      <c r="B62" s="106" t="s">
        <v>85</v>
      </c>
    </row>
    <row r="63" ht="6" customHeight="1"/>
  </sheetData>
  <sheetProtection password="A3EB" sheet="1" objects="1" scenarios="1" selectLockedCells="1"/>
  <mergeCells count="6">
    <mergeCell ref="B26:M26"/>
    <mergeCell ref="B3:M4"/>
    <mergeCell ref="B6:M6"/>
    <mergeCell ref="G11:M11"/>
    <mergeCell ref="L13:M13"/>
    <mergeCell ref="I23:M23"/>
  </mergeCells>
  <conditionalFormatting sqref="G11:M11">
    <cfRule type="cellIs" priority="1" dxfId="28" operator="equal" stopIfTrue="1">
      <formula>"vyplňte název žadatele"</formula>
    </cfRule>
    <cfRule type="cellIs" priority="2" dxfId="25" operator="notEqual" stopIfTrue="1">
      <formula>"vyplňte název žadatele"</formula>
    </cfRule>
  </conditionalFormatting>
  <conditionalFormatting sqref="L13:M13">
    <cfRule type="cellIs" priority="3" dxfId="28" operator="equal" stopIfTrue="1">
      <formula>"vyplňte"</formula>
    </cfRule>
    <cfRule type="cellIs" priority="4" dxfId="27" operator="between" stopIfTrue="1">
      <formula>0</formula>
      <formula>100000000</formula>
    </cfRule>
  </conditionalFormatting>
  <conditionalFormatting sqref="M15">
    <cfRule type="cellIs" priority="5" dxfId="28" operator="equal" stopIfTrue="1">
      <formula>"vyplňte"</formula>
    </cfRule>
    <cfRule type="cellIs" priority="6" dxfId="27" operator="notEqual" stopIfTrue="1">
      <formula>"vyplňte"</formula>
    </cfRule>
  </conditionalFormatting>
  <conditionalFormatting sqref="I23:M23">
    <cfRule type="cellIs" priority="7" dxfId="26" operator="equal" stopIfTrue="1">
      <formula>"KONTAKTNÍ ADRESA NA ÚRR"</formula>
    </cfRule>
    <cfRule type="cellIs" priority="8" dxfId="25" operator="notEqual" stopIfTrue="1">
      <formula>"KONTAKTNÍ ADRESA NA ÚRR"</formula>
    </cfRule>
  </conditionalFormatting>
  <dataValidations count="2">
    <dataValidation type="whole" allowBlank="1" showInputMessage="1" showErrorMessage="1" sqref="M16">
      <formula1>2005</formula1>
      <formula2>2020</formula2>
    </dataValidation>
    <dataValidation type="whole" allowBlank="1" showInputMessage="1" showErrorMessage="1" sqref="L14:M14">
      <formula1>1</formula1>
      <formula2>100000000</formula2>
    </dataValidation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3:L27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3.7109375" style="1" customWidth="1"/>
    <col min="2" max="2" width="27.57421875" style="1" customWidth="1"/>
    <col min="3" max="3" width="30.00390625" style="1" customWidth="1"/>
    <col min="4" max="5" width="13.421875" style="1" customWidth="1"/>
    <col min="6" max="6" width="4.7109375" style="1" customWidth="1"/>
    <col min="7" max="11" width="7.7109375" style="1" customWidth="1"/>
    <col min="12" max="12" width="7.7109375" style="2" customWidth="1"/>
    <col min="13" max="16384" width="9.140625" style="3" customWidth="1"/>
  </cols>
  <sheetData>
    <row r="1" ht="42" customHeight="1"/>
    <row r="2" ht="4.5" customHeight="1"/>
    <row r="3" spans="2:12" ht="26.25" customHeight="1">
      <c r="B3" s="181" t="s">
        <v>154</v>
      </c>
      <c r="C3" s="181"/>
      <c r="D3" s="181"/>
      <c r="E3" s="181"/>
      <c r="F3" s="4"/>
      <c r="G3" s="4"/>
      <c r="H3" s="4"/>
      <c r="I3" s="4"/>
      <c r="J3" s="4"/>
      <c r="K3" s="4"/>
      <c r="L3" s="4"/>
    </row>
    <row r="4" spans="1:12" ht="29.25" customHeight="1">
      <c r="A4" s="4"/>
      <c r="B4" s="182" t="str">
        <f>'základní list'!G11</f>
        <v>STATUTÁRNÍ MĚSTO CHOMUTOV</v>
      </c>
      <c r="C4" s="182"/>
      <c r="D4" s="5" t="s">
        <v>23</v>
      </c>
      <c r="E4" s="6">
        <f>'základní list'!L13</f>
        <v>261891</v>
      </c>
      <c r="F4" s="4"/>
      <c r="G4" s="4"/>
      <c r="H4" s="4"/>
      <c r="I4" s="4"/>
      <c r="J4" s="4"/>
      <c r="K4" s="4"/>
      <c r="L4" s="4"/>
    </row>
    <row r="5" spans="1:12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12.75">
      <c r="B6" s="8" t="s">
        <v>13</v>
      </c>
    </row>
    <row r="7" ht="4.5" customHeight="1">
      <c r="B7" s="8"/>
    </row>
    <row r="8" spans="2:5" ht="18" customHeight="1">
      <c r="B8" s="183" t="s">
        <v>11</v>
      </c>
      <c r="C8" s="183"/>
      <c r="D8" s="183" t="s">
        <v>147</v>
      </c>
      <c r="E8" s="183"/>
    </row>
    <row r="9" spans="2:5" ht="18" customHeight="1">
      <c r="B9" s="184"/>
      <c r="C9" s="184"/>
      <c r="D9" s="9">
        <f>'základní list'!M15-1</f>
        <v>2013</v>
      </c>
      <c r="E9" s="9">
        <f>'základní list'!M15</f>
        <v>2014</v>
      </c>
    </row>
    <row r="10" spans="1:12" s="13" customFormat="1" ht="17.25" customHeight="1">
      <c r="A10" s="10"/>
      <c r="B10" s="11" t="s">
        <v>148</v>
      </c>
      <c r="C10" s="79"/>
      <c r="D10" s="38">
        <v>0.001</v>
      </c>
      <c r="E10" s="38">
        <v>0.001</v>
      </c>
      <c r="F10" s="10"/>
      <c r="G10" s="10"/>
      <c r="H10" s="10"/>
      <c r="I10" s="10"/>
      <c r="J10" s="10"/>
      <c r="K10" s="10"/>
      <c r="L10" s="12"/>
    </row>
    <row r="11" spans="1:12" s="13" customFormat="1" ht="17.25" customHeight="1">
      <c r="A11" s="10"/>
      <c r="B11" s="14" t="s">
        <v>139</v>
      </c>
      <c r="C11" s="80"/>
      <c r="D11" s="38">
        <v>0</v>
      </c>
      <c r="E11" s="39">
        <v>0</v>
      </c>
      <c r="F11" s="10"/>
      <c r="G11" s="10"/>
      <c r="H11" s="10"/>
      <c r="I11" s="10"/>
      <c r="J11" s="10"/>
      <c r="K11" s="10"/>
      <c r="L11" s="12"/>
    </row>
    <row r="12" spans="1:12" s="13" customFormat="1" ht="17.25" customHeight="1">
      <c r="A12" s="10"/>
      <c r="B12" s="14" t="s">
        <v>149</v>
      </c>
      <c r="C12" s="80"/>
      <c r="D12" s="38">
        <v>0</v>
      </c>
      <c r="E12" s="39">
        <v>0</v>
      </c>
      <c r="F12" s="10"/>
      <c r="G12" s="10"/>
      <c r="H12" s="10"/>
      <c r="I12" s="10"/>
      <c r="J12" s="10"/>
      <c r="K12" s="10"/>
      <c r="L12" s="12"/>
    </row>
    <row r="13" spans="1:12" s="13" customFormat="1" ht="17.25" customHeight="1">
      <c r="A13" s="10"/>
      <c r="B13" s="19" t="s">
        <v>141</v>
      </c>
      <c r="C13" s="81"/>
      <c r="D13" s="40">
        <v>0.001</v>
      </c>
      <c r="E13" s="40">
        <v>0.001</v>
      </c>
      <c r="F13" s="10"/>
      <c r="G13" s="10"/>
      <c r="H13" s="10"/>
      <c r="I13" s="10"/>
      <c r="J13" s="10"/>
      <c r="K13" s="10"/>
      <c r="L13" s="12"/>
    </row>
    <row r="14" ht="15.75" customHeight="1"/>
    <row r="15" spans="2:5" ht="12.75" customHeight="1" hidden="1">
      <c r="B15" s="25" t="s">
        <v>47</v>
      </c>
      <c r="C15" s="25" t="s">
        <v>146</v>
      </c>
      <c r="D15" s="26">
        <v>0.35</v>
      </c>
      <c r="E15" s="26">
        <v>0.65</v>
      </c>
    </row>
    <row r="16" spans="2:5" ht="12.75" customHeight="1" hidden="1">
      <c r="B16" s="82" t="s">
        <v>140</v>
      </c>
      <c r="C16" s="3">
        <v>0.7</v>
      </c>
      <c r="D16" s="1">
        <f>100*D12/D10</f>
        <v>0</v>
      </c>
      <c r="E16" s="1">
        <f>100*E12/E10</f>
        <v>0</v>
      </c>
    </row>
    <row r="17" spans="2:5" ht="12.75" customHeight="1" hidden="1">
      <c r="B17" s="82" t="s">
        <v>145</v>
      </c>
      <c r="C17" s="3">
        <v>0.3</v>
      </c>
      <c r="D17" s="1">
        <f>IF(D13=0.001,0,IF(D10/D13&lt;5000,100,IF(D10/D13&lt;10000,80,IF(D10/D13&lt;15000,60,IF(D10/D13&lt;20000,40,IF(D10/D13&lt;25000,20,0))))))</f>
        <v>0</v>
      </c>
      <c r="E17" s="1">
        <f>IF(E13=0.001,0,IF(E10/E13&lt;5000,100,IF(E10/E13&lt;10000,80,IF(E10/E13&lt;15000,60,IF(E10/E13&lt;20000,40,IF(E10/E13&lt;25000,20,0))))))</f>
        <v>0</v>
      </c>
    </row>
    <row r="18" spans="2:3" ht="12.75" customHeight="1" hidden="1">
      <c r="B18" s="73"/>
      <c r="C18" s="28"/>
    </row>
    <row r="19" spans="2:5" ht="12.75" customHeight="1" hidden="1">
      <c r="B19" s="178" t="s">
        <v>87</v>
      </c>
      <c r="C19" s="178"/>
      <c r="D19" s="27">
        <f>C16*D16+C17*D17</f>
        <v>0</v>
      </c>
      <c r="E19" s="27">
        <f>C16*E16+C17*E17</f>
        <v>0</v>
      </c>
    </row>
    <row r="20" spans="1:12" s="13" customFormat="1" ht="15.75" customHeight="1" hidden="1">
      <c r="A20" s="10"/>
      <c r="B20" s="178" t="s">
        <v>88</v>
      </c>
      <c r="C20" s="178"/>
      <c r="D20" s="179">
        <f>D19*D15+E15*E19</f>
        <v>0</v>
      </c>
      <c r="E20" s="180"/>
      <c r="F20" s="10"/>
      <c r="G20" s="10"/>
      <c r="H20" s="10"/>
      <c r="I20" s="10"/>
      <c r="J20" s="10"/>
      <c r="K20" s="10"/>
      <c r="L20" s="12"/>
    </row>
    <row r="21" spans="1:12" s="31" customFormat="1" ht="18.75" customHeight="1">
      <c r="A21" s="30"/>
      <c r="B21" s="42" t="s">
        <v>77</v>
      </c>
      <c r="C21" s="175" t="str">
        <f>IF(D20=0,"Data nevyplněna nebo žadatel nemá historii",IF(D20&gt;=85,"A",IF(D20&gt;=70,"B",IF(D20&gt;=55,"C",IF(D20&gt;=40,"D",IF(D20&gt;=25,"E","F"))))))</f>
        <v>Data nevyplněna nebo žadatel nemá historii</v>
      </c>
      <c r="D21" s="176"/>
      <c r="E21" s="177"/>
      <c r="F21" s="30"/>
      <c r="G21" s="30"/>
      <c r="H21" s="30"/>
      <c r="I21" s="30"/>
      <c r="J21" s="30"/>
      <c r="K21" s="30"/>
      <c r="L21" s="32"/>
    </row>
    <row r="22" spans="1:12" s="31" customFormat="1" ht="33" customHeight="1">
      <c r="A22" s="30"/>
      <c r="C22" s="33"/>
      <c r="D22" s="34"/>
      <c r="E22" s="35"/>
      <c r="F22" s="30"/>
      <c r="G22" s="30"/>
      <c r="H22" s="30"/>
      <c r="I22" s="30"/>
      <c r="J22" s="30"/>
      <c r="K22" s="30"/>
      <c r="L22" s="32"/>
    </row>
    <row r="23" spans="1:2" ht="26.25" customHeight="1">
      <c r="A23" s="36" t="s">
        <v>64</v>
      </c>
      <c r="B23" s="77" t="s">
        <v>65</v>
      </c>
    </row>
    <row r="24" spans="1:2" ht="26.25" customHeight="1">
      <c r="A24" s="8" t="s">
        <v>66</v>
      </c>
      <c r="B24" s="78" t="s">
        <v>67</v>
      </c>
    </row>
    <row r="25" ht="12.75">
      <c r="D25" s="46"/>
    </row>
    <row r="26" spans="3:5" ht="12.75">
      <c r="C26" s="46"/>
      <c r="D26" s="83" t="s">
        <v>68</v>
      </c>
      <c r="E26" s="46"/>
    </row>
    <row r="27" ht="12.75">
      <c r="D27" s="46" t="s">
        <v>69</v>
      </c>
    </row>
  </sheetData>
  <sheetProtection password="9C2B" sheet="1" objects="1" scenarios="1" selectLockedCells="1"/>
  <mergeCells count="8">
    <mergeCell ref="C21:E21"/>
    <mergeCell ref="B19:C19"/>
    <mergeCell ref="B20:C20"/>
    <mergeCell ref="D20:E20"/>
    <mergeCell ref="B3:E3"/>
    <mergeCell ref="B4:C4"/>
    <mergeCell ref="D8:E8"/>
    <mergeCell ref="B8:C9"/>
  </mergeCells>
  <conditionalFormatting sqref="B4:C4 E4">
    <cfRule type="cellIs" priority="1" dxfId="0" operator="equal" stopIfTrue="1">
      <formula>0</formula>
    </cfRule>
  </conditionalFormatting>
  <conditionalFormatting sqref="E9">
    <cfRule type="cellIs" priority="2" dxfId="1" operator="equal" stopIfTrue="1">
      <formula>"vyplňte"</formula>
    </cfRule>
  </conditionalFormatting>
  <conditionalFormatting sqref="D9">
    <cfRule type="cellIs" priority="3" dxfId="1" operator="notBetween" stopIfTrue="1">
      <formula>2000</formula>
      <formula>2020</formula>
    </cfRule>
    <cfRule type="cellIs" priority="4" dxfId="21" operator="between" stopIfTrue="1">
      <formula>2000</formula>
      <formula>2020</formula>
    </cfRule>
  </conditionalFormatting>
  <conditionalFormatting sqref="C21:E21">
    <cfRule type="cellIs" priority="5" dxfId="5" operator="between" stopIfTrue="1">
      <formula>"""C"""</formula>
      <formula>"""D"""</formula>
    </cfRule>
    <cfRule type="cellIs" priority="6" dxfId="4" operator="between" stopIfTrue="1">
      <formula>"A"</formula>
      <formula>"B"</formula>
    </cfRule>
    <cfRule type="cellIs" priority="7" dxfId="3" operator="between" stopIfTrue="1">
      <formula>"E"</formula>
      <formula>"F"</formula>
    </cfRule>
  </conditionalFormatting>
  <dataValidations count="2">
    <dataValidation errorStyle="warning" type="whole" allowBlank="1" showInputMessage="1" showErrorMessage="1" errorTitle="Mimo rozsah očekávaných hodnot" error="Opravdu zadáváte hodnotu v tis. Kč?" sqref="D11:E13">
      <formula1>-100000</formula1>
      <formula2>10000000</formula2>
    </dataValidation>
    <dataValidation type="whole" allowBlank="1" showInputMessage="1" showErrorMessage="1" errorTitle="Mimo rozsah očekávaných hodnot" error="Opravdu zadáváte hodnotu v tis. Kč?" sqref="D10:E10">
      <formula1>1</formula1>
      <formula2>10000000</formula2>
    </dataValidation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ignoredErrors>
    <ignoredError sqref="D9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K85"/>
  <sheetViews>
    <sheetView showGridLines="0" tabSelected="1" zoomScalePageLayoutView="0" workbookViewId="0" topLeftCell="A13">
      <selection activeCell="E32" sqref="E32"/>
    </sheetView>
  </sheetViews>
  <sheetFormatPr defaultColWidth="9.140625" defaultRowHeight="12.75"/>
  <cols>
    <col min="1" max="1" width="4.00390625" style="1" customWidth="1"/>
    <col min="2" max="2" width="37.421875" style="1" customWidth="1"/>
    <col min="3" max="3" width="16.57421875" style="1" customWidth="1"/>
    <col min="4" max="5" width="14.8515625" style="1" customWidth="1"/>
    <col min="6" max="6" width="5.00390625" style="1" customWidth="1"/>
    <col min="7" max="7" width="8.421875" style="1" customWidth="1"/>
    <col min="8" max="8" width="29.7109375" style="1" customWidth="1"/>
    <col min="9" max="9" width="38.57421875" style="85" customWidth="1"/>
    <col min="10" max="10" width="22.00390625" style="3" customWidth="1"/>
    <col min="11" max="11" width="26.57421875" style="3" customWidth="1"/>
    <col min="12" max="16384" width="9.140625" style="3" customWidth="1"/>
  </cols>
  <sheetData>
    <row r="1" spans="9:11" ht="42" customHeight="1">
      <c r="I1" s="1"/>
      <c r="J1" s="1"/>
      <c r="K1" s="1"/>
    </row>
    <row r="2" spans="9:11" ht="4.5" customHeight="1">
      <c r="I2" s="1"/>
      <c r="J2" s="1"/>
      <c r="K2" s="1"/>
    </row>
    <row r="3" spans="2:11" ht="26.25" customHeight="1">
      <c r="B3" s="181" t="s">
        <v>71</v>
      </c>
      <c r="C3" s="181"/>
      <c r="D3" s="181"/>
      <c r="E3" s="181"/>
      <c r="F3" s="4"/>
      <c r="G3" s="4"/>
      <c r="H3" s="70"/>
      <c r="I3" s="70"/>
      <c r="J3" s="4"/>
      <c r="K3" s="4"/>
    </row>
    <row r="4" spans="1:11" ht="29.25" customHeight="1">
      <c r="A4" s="4"/>
      <c r="B4" s="182" t="str">
        <f>'základní list'!G11</f>
        <v>STATUTÁRNÍ MĚSTO CHOMUTOV</v>
      </c>
      <c r="C4" s="182"/>
      <c r="D4" s="5" t="s">
        <v>23</v>
      </c>
      <c r="E4" s="6">
        <f>'základní list'!L13</f>
        <v>261891</v>
      </c>
      <c r="F4" s="4"/>
      <c r="G4" s="4"/>
      <c r="H4" s="70"/>
      <c r="I4" s="70"/>
      <c r="J4" s="4"/>
      <c r="K4" s="4"/>
    </row>
    <row r="5" spans="1:11" ht="3.75" customHeight="1">
      <c r="A5" s="7"/>
      <c r="B5" s="7"/>
      <c r="C5" s="7"/>
      <c r="D5" s="7"/>
      <c r="E5" s="7"/>
      <c r="F5" s="7"/>
      <c r="G5" s="7"/>
      <c r="H5" s="71"/>
      <c r="I5" s="71"/>
      <c r="J5" s="7"/>
      <c r="K5" s="7"/>
    </row>
    <row r="6" spans="1:11" ht="17.25" customHeight="1">
      <c r="A6" s="7"/>
      <c r="B6" s="8" t="s">
        <v>175</v>
      </c>
      <c r="C6" s="7"/>
      <c r="D6" s="7"/>
      <c r="E6" s="7"/>
      <c r="F6" s="7"/>
      <c r="G6" s="7"/>
      <c r="H6" s="71"/>
      <c r="I6" s="71"/>
      <c r="J6" s="7"/>
      <c r="K6" s="7"/>
    </row>
    <row r="7" spans="1:11" ht="3.75" customHeight="1" thickBot="1">
      <c r="A7" s="7"/>
      <c r="B7" s="7"/>
      <c r="C7" s="7"/>
      <c r="D7" s="7"/>
      <c r="E7" s="7"/>
      <c r="F7" s="7"/>
      <c r="G7" s="7"/>
      <c r="H7" s="71"/>
      <c r="I7" s="71"/>
      <c r="J7" s="7"/>
      <c r="K7" s="7"/>
    </row>
    <row r="8" spans="2:11" ht="16.5" customHeight="1" thickBot="1">
      <c r="B8" s="195" t="s">
        <v>157</v>
      </c>
      <c r="C8" s="196"/>
      <c r="D8" s="157">
        <f>E11</f>
        <v>2014</v>
      </c>
      <c r="E8" s="89">
        <v>49185</v>
      </c>
      <c r="I8" s="1"/>
      <c r="J8" s="1"/>
      <c r="K8" s="1"/>
    </row>
    <row r="9" spans="2:11" ht="6.75" customHeight="1">
      <c r="B9" s="8"/>
      <c r="I9" s="1"/>
      <c r="J9" s="1"/>
      <c r="K9" s="1"/>
    </row>
    <row r="10" spans="2:11" ht="18" customHeight="1">
      <c r="B10" s="192" t="s">
        <v>11</v>
      </c>
      <c r="C10" s="193" t="s">
        <v>58</v>
      </c>
      <c r="D10" s="183" t="s">
        <v>12</v>
      </c>
      <c r="E10" s="183"/>
      <c r="I10" s="1"/>
      <c r="J10" s="1"/>
      <c r="K10" s="1"/>
    </row>
    <row r="11" spans="2:11" ht="18" customHeight="1">
      <c r="B11" s="192"/>
      <c r="C11" s="194"/>
      <c r="D11" s="9">
        <f>'základní list'!M15-1</f>
        <v>2013</v>
      </c>
      <c r="E11" s="9">
        <f>'základní list'!M15</f>
        <v>2014</v>
      </c>
      <c r="I11" s="1"/>
      <c r="J11" s="1"/>
      <c r="K11" s="1"/>
    </row>
    <row r="12" spans="1:9" s="13" customFormat="1" ht="15" customHeight="1">
      <c r="A12" s="10"/>
      <c r="B12" s="14" t="s">
        <v>72</v>
      </c>
      <c r="C12" s="16" t="s">
        <v>25</v>
      </c>
      <c r="D12" s="165">
        <v>623034</v>
      </c>
      <c r="E12" s="165">
        <v>655468</v>
      </c>
      <c r="F12" s="10"/>
      <c r="G12" s="10"/>
      <c r="H12" s="10"/>
      <c r="I12" s="84"/>
    </row>
    <row r="13" spans="1:9" s="13" customFormat="1" ht="15" customHeight="1">
      <c r="A13" s="10"/>
      <c r="B13" s="14" t="s">
        <v>74</v>
      </c>
      <c r="C13" s="16" t="s">
        <v>24</v>
      </c>
      <c r="D13" s="165">
        <v>76736</v>
      </c>
      <c r="E13" s="165">
        <v>82651</v>
      </c>
      <c r="F13" s="10"/>
      <c r="G13" s="10"/>
      <c r="H13" s="10"/>
      <c r="I13" s="84"/>
    </row>
    <row r="14" spans="1:9" s="13" customFormat="1" ht="15" customHeight="1">
      <c r="A14" s="10"/>
      <c r="B14" s="14" t="s">
        <v>98</v>
      </c>
      <c r="C14" s="16" t="s">
        <v>99</v>
      </c>
      <c r="D14" s="165">
        <v>6718</v>
      </c>
      <c r="E14" s="165">
        <v>9707</v>
      </c>
      <c r="G14" s="18"/>
      <c r="H14" s="10"/>
      <c r="I14" s="84"/>
    </row>
    <row r="15" spans="1:9" s="13" customFormat="1" ht="15" customHeight="1">
      <c r="A15" s="10"/>
      <c r="B15" s="14" t="s">
        <v>92</v>
      </c>
      <c r="C15" s="16" t="s">
        <v>102</v>
      </c>
      <c r="D15" s="165">
        <v>9592</v>
      </c>
      <c r="E15" s="165">
        <v>10492</v>
      </c>
      <c r="G15" s="18"/>
      <c r="H15" s="10"/>
      <c r="I15" s="84"/>
    </row>
    <row r="16" spans="1:9" s="13" customFormat="1" ht="15" customHeight="1">
      <c r="A16" s="10"/>
      <c r="B16" s="14" t="s">
        <v>118</v>
      </c>
      <c r="C16" s="16" t="s">
        <v>119</v>
      </c>
      <c r="D16" s="165">
        <v>1125</v>
      </c>
      <c r="E16" s="165">
        <v>3395</v>
      </c>
      <c r="G16" s="18"/>
      <c r="H16" s="10"/>
      <c r="I16" s="84"/>
    </row>
    <row r="17" spans="1:9" s="13" customFormat="1" ht="15" customHeight="1">
      <c r="A17" s="10"/>
      <c r="B17" s="14" t="s">
        <v>80</v>
      </c>
      <c r="C17" s="16" t="s">
        <v>94</v>
      </c>
      <c r="D17" s="165">
        <v>22508</v>
      </c>
      <c r="E17" s="165">
        <v>15356</v>
      </c>
      <c r="G17" s="18"/>
      <c r="H17" s="10"/>
      <c r="I17" s="84"/>
    </row>
    <row r="18" spans="1:9" s="13" customFormat="1" ht="15" customHeight="1">
      <c r="A18" s="10"/>
      <c r="B18" s="45" t="s">
        <v>79</v>
      </c>
      <c r="C18" s="54" t="s">
        <v>95</v>
      </c>
      <c r="D18" s="163">
        <f>D12+D13+D17</f>
        <v>722278</v>
      </c>
      <c r="E18" s="163">
        <f>E12+E13+E17</f>
        <v>753475</v>
      </c>
      <c r="G18" s="18"/>
      <c r="H18" s="10"/>
      <c r="I18" s="84"/>
    </row>
    <row r="19" spans="1:9" s="13" customFormat="1" ht="15" customHeight="1">
      <c r="A19" s="10"/>
      <c r="B19" s="48" t="s">
        <v>97</v>
      </c>
      <c r="C19" s="16" t="s">
        <v>100</v>
      </c>
      <c r="D19" s="165">
        <v>79668</v>
      </c>
      <c r="E19" s="165">
        <v>86463</v>
      </c>
      <c r="G19" s="18"/>
      <c r="H19" s="10"/>
      <c r="I19" s="84"/>
    </row>
    <row r="20" spans="1:9" s="13" customFormat="1" ht="15" customHeight="1">
      <c r="A20" s="10"/>
      <c r="B20" s="48" t="s">
        <v>96</v>
      </c>
      <c r="C20" s="16" t="s">
        <v>101</v>
      </c>
      <c r="D20" s="165">
        <v>401536</v>
      </c>
      <c r="E20" s="165">
        <v>107402</v>
      </c>
      <c r="G20" s="18"/>
      <c r="H20" s="10"/>
      <c r="I20" s="84"/>
    </row>
    <row r="21" spans="1:9" s="13" customFormat="1" ht="15" customHeight="1" thickBot="1">
      <c r="A21" s="10"/>
      <c r="B21" s="48" t="s">
        <v>103</v>
      </c>
      <c r="C21" s="16" t="s">
        <v>104</v>
      </c>
      <c r="D21" s="38">
        <f>D19+D20</f>
        <v>481204</v>
      </c>
      <c r="E21" s="164">
        <f>E19+E20</f>
        <v>193865</v>
      </c>
      <c r="G21" s="18"/>
      <c r="H21" s="10"/>
      <c r="I21" s="84"/>
    </row>
    <row r="22" spans="1:9" s="13" customFormat="1" ht="15" customHeight="1" thickBot="1">
      <c r="A22" s="10"/>
      <c r="B22" s="55" t="s">
        <v>82</v>
      </c>
      <c r="C22" s="57" t="s">
        <v>105</v>
      </c>
      <c r="D22" s="56">
        <f>D12+D13+D17+D21</f>
        <v>1203482</v>
      </c>
      <c r="E22" s="56">
        <v>947340</v>
      </c>
      <c r="G22" s="18"/>
      <c r="H22" s="10"/>
      <c r="I22" s="84"/>
    </row>
    <row r="23" spans="1:9" s="13" customFormat="1" ht="15" customHeight="1">
      <c r="A23" s="10"/>
      <c r="B23" s="48" t="s">
        <v>120</v>
      </c>
      <c r="C23" s="53" t="s">
        <v>106</v>
      </c>
      <c r="D23" s="165">
        <v>145274</v>
      </c>
      <c r="E23" s="165">
        <v>154072</v>
      </c>
      <c r="G23" s="18"/>
      <c r="H23" s="10"/>
      <c r="I23" s="84"/>
    </row>
    <row r="24" spans="1:9" s="13" customFormat="1" ht="15" customHeight="1">
      <c r="A24" s="10"/>
      <c r="B24" s="48" t="s">
        <v>73</v>
      </c>
      <c r="C24" s="53" t="s">
        <v>121</v>
      </c>
      <c r="D24" s="165">
        <v>3534</v>
      </c>
      <c r="E24" s="165">
        <v>2691</v>
      </c>
      <c r="G24" s="18"/>
      <c r="H24" s="10"/>
      <c r="I24" s="84"/>
    </row>
    <row r="25" spans="1:9" s="13" customFormat="1" ht="15" customHeight="1">
      <c r="A25" s="10"/>
      <c r="B25" s="48" t="s">
        <v>135</v>
      </c>
      <c r="C25" s="53" t="s">
        <v>26</v>
      </c>
      <c r="D25" s="165">
        <v>1069</v>
      </c>
      <c r="E25" s="165">
        <v>1070</v>
      </c>
      <c r="G25" s="18"/>
      <c r="H25" s="10"/>
      <c r="I25" s="84"/>
    </row>
    <row r="26" spans="1:9" s="13" customFormat="1" ht="15" customHeight="1">
      <c r="A26" s="10"/>
      <c r="B26" s="48" t="s">
        <v>75</v>
      </c>
      <c r="C26" s="53" t="s">
        <v>107</v>
      </c>
      <c r="D26" s="165">
        <v>133959</v>
      </c>
      <c r="E26" s="165">
        <v>136905</v>
      </c>
      <c r="G26" s="18"/>
      <c r="H26" s="10"/>
      <c r="I26" s="84"/>
    </row>
    <row r="27" spans="1:9" s="13" customFormat="1" ht="15" customHeight="1" thickBot="1">
      <c r="A27" s="10"/>
      <c r="B27" s="48" t="s">
        <v>108</v>
      </c>
      <c r="C27" s="53" t="s">
        <v>109</v>
      </c>
      <c r="D27" s="165">
        <v>236892</v>
      </c>
      <c r="E27" s="165">
        <v>246508</v>
      </c>
      <c r="G27" s="18"/>
      <c r="H27" s="10"/>
      <c r="I27" s="84"/>
    </row>
    <row r="28" spans="1:9" s="13" customFormat="1" ht="15" customHeight="1" hidden="1">
      <c r="A28" s="10"/>
      <c r="B28" s="44" t="s">
        <v>110</v>
      </c>
      <c r="C28" s="53" t="s">
        <v>111</v>
      </c>
      <c r="D28" s="52"/>
      <c r="E28" s="52"/>
      <c r="F28" s="10"/>
      <c r="G28" s="10"/>
      <c r="H28" s="10"/>
      <c r="I28" s="84"/>
    </row>
    <row r="29" spans="1:9" s="13" customFormat="1" ht="15" customHeight="1" hidden="1">
      <c r="A29" s="10"/>
      <c r="B29" s="48" t="s">
        <v>112</v>
      </c>
      <c r="C29" s="53" t="s">
        <v>113</v>
      </c>
      <c r="D29" s="52"/>
      <c r="E29" s="52"/>
      <c r="F29" s="10"/>
      <c r="G29" s="10"/>
      <c r="H29" s="10"/>
      <c r="I29" s="84"/>
    </row>
    <row r="30" spans="1:9" s="13" customFormat="1" ht="15" customHeight="1" hidden="1" thickBot="1">
      <c r="A30" s="10"/>
      <c r="B30" s="44" t="s">
        <v>81</v>
      </c>
      <c r="C30" s="53" t="s">
        <v>114</v>
      </c>
      <c r="D30" s="52"/>
      <c r="E30" s="52"/>
      <c r="F30" s="10"/>
      <c r="G30" s="10"/>
      <c r="H30" s="10"/>
      <c r="I30" s="84"/>
    </row>
    <row r="31" spans="1:9" s="13" customFormat="1" ht="15" customHeight="1" thickBot="1">
      <c r="A31" s="10"/>
      <c r="B31" s="55" t="s">
        <v>83</v>
      </c>
      <c r="C31" s="57" t="s">
        <v>115</v>
      </c>
      <c r="D31" s="56">
        <v>779459</v>
      </c>
      <c r="E31" s="56">
        <v>858951</v>
      </c>
      <c r="F31" s="10"/>
      <c r="G31" s="10"/>
      <c r="H31" s="10"/>
      <c r="I31" s="84"/>
    </row>
    <row r="32" spans="1:9" s="13" customFormat="1" ht="15" customHeight="1">
      <c r="A32" s="10"/>
      <c r="B32" s="58" t="s">
        <v>117</v>
      </c>
      <c r="C32" s="59" t="s">
        <v>116</v>
      </c>
      <c r="D32" s="60">
        <f>D22-D31</f>
        <v>424023</v>
      </c>
      <c r="E32" s="60">
        <f>E22-E31</f>
        <v>88389</v>
      </c>
      <c r="F32" s="10"/>
      <c r="G32" s="10"/>
      <c r="H32" s="10"/>
      <c r="I32" s="84"/>
    </row>
    <row r="33" spans="1:9" s="13" customFormat="1" ht="7.5" customHeight="1">
      <c r="A33" s="10"/>
      <c r="B33" s="66"/>
      <c r="C33" s="66"/>
      <c r="D33" s="158"/>
      <c r="E33" s="158"/>
      <c r="F33" s="10"/>
      <c r="H33" s="10"/>
      <c r="I33" s="84"/>
    </row>
    <row r="34" spans="1:9" s="13" customFormat="1" ht="15" customHeight="1">
      <c r="A34" s="10"/>
      <c r="B34" s="67" t="s">
        <v>128</v>
      </c>
      <c r="C34" s="68" t="s">
        <v>127</v>
      </c>
      <c r="D34" s="43">
        <v>0.001</v>
      </c>
      <c r="E34" s="43">
        <v>0.001</v>
      </c>
      <c r="F34" s="10"/>
      <c r="G34" s="65"/>
      <c r="H34" s="10"/>
      <c r="I34" s="84"/>
    </row>
    <row r="35" spans="1:9" s="13" customFormat="1" ht="15" customHeight="1">
      <c r="A35" s="10"/>
      <c r="B35" s="48" t="s">
        <v>129</v>
      </c>
      <c r="C35" s="16" t="s">
        <v>130</v>
      </c>
      <c r="D35" s="38">
        <v>0.001</v>
      </c>
      <c r="E35" s="38">
        <v>0.001</v>
      </c>
      <c r="F35" s="10"/>
      <c r="G35" s="10"/>
      <c r="H35" s="10"/>
      <c r="I35" s="84"/>
    </row>
    <row r="36" spans="1:9" s="13" customFormat="1" ht="15" customHeight="1">
      <c r="A36" s="10"/>
      <c r="B36" s="48" t="s">
        <v>131</v>
      </c>
      <c r="C36" s="16" t="s">
        <v>133</v>
      </c>
      <c r="D36" s="38">
        <v>0</v>
      </c>
      <c r="E36" s="38">
        <v>0.001</v>
      </c>
      <c r="F36" s="10"/>
      <c r="G36" s="10"/>
      <c r="H36" s="10"/>
      <c r="I36" s="84"/>
    </row>
    <row r="37" spans="1:9" s="13" customFormat="1" ht="15" customHeight="1">
      <c r="A37" s="10"/>
      <c r="B37" s="69" t="s">
        <v>132</v>
      </c>
      <c r="C37" s="63" t="s">
        <v>134</v>
      </c>
      <c r="D37" s="40">
        <v>0.001</v>
      </c>
      <c r="E37" s="40">
        <v>0.001</v>
      </c>
      <c r="F37" s="10"/>
      <c r="G37" s="10"/>
      <c r="H37" s="10"/>
      <c r="I37" s="84"/>
    </row>
    <row r="38" spans="1:9" s="13" customFormat="1" ht="6" customHeight="1">
      <c r="A38" s="10"/>
      <c r="B38" s="61"/>
      <c r="C38" s="61"/>
      <c r="D38" s="159"/>
      <c r="E38" s="159"/>
      <c r="F38" s="10"/>
      <c r="G38" s="10"/>
      <c r="H38" s="10"/>
      <c r="I38" s="84"/>
    </row>
    <row r="39" spans="1:9" s="13" customFormat="1" ht="15" customHeight="1">
      <c r="A39" s="10"/>
      <c r="B39" s="74" t="s">
        <v>151</v>
      </c>
      <c r="C39" s="75" t="s">
        <v>122</v>
      </c>
      <c r="D39" s="76">
        <v>709479.9</v>
      </c>
      <c r="E39" s="76">
        <v>709479.9</v>
      </c>
      <c r="F39" s="10"/>
      <c r="G39" s="10"/>
      <c r="H39" s="10"/>
      <c r="I39" s="84"/>
    </row>
    <row r="40" spans="1:9" s="13" customFormat="1" ht="15" customHeight="1">
      <c r="A40" s="10"/>
      <c r="B40" s="107" t="s">
        <v>174</v>
      </c>
      <c r="C40" s="108" t="s">
        <v>122</v>
      </c>
      <c r="D40" s="140">
        <v>626594.6</v>
      </c>
      <c r="E40" s="140">
        <v>727443</v>
      </c>
      <c r="F40" s="10"/>
      <c r="G40" s="10"/>
      <c r="H40" s="10"/>
      <c r="I40" s="84"/>
    </row>
    <row r="41" spans="1:8" ht="15" customHeight="1">
      <c r="A41" s="10"/>
      <c r="B41" s="62" t="s">
        <v>152</v>
      </c>
      <c r="C41" s="63" t="s">
        <v>138</v>
      </c>
      <c r="D41" s="64" t="s">
        <v>153</v>
      </c>
      <c r="E41" s="141"/>
      <c r="F41" s="10"/>
      <c r="G41" s="10"/>
      <c r="H41" s="10"/>
    </row>
    <row r="42" spans="2:5" ht="5.25" customHeight="1">
      <c r="B42" s="160"/>
      <c r="C42" s="160"/>
      <c r="D42" s="160"/>
      <c r="E42" s="160"/>
    </row>
    <row r="43" spans="2:5" ht="17.25" customHeight="1" hidden="1">
      <c r="B43" s="49"/>
      <c r="C43" s="50" t="s">
        <v>90</v>
      </c>
      <c r="D43" s="51">
        <v>0.4</v>
      </c>
      <c r="E43" s="51">
        <v>0.6</v>
      </c>
    </row>
    <row r="44" spans="1:9" s="13" customFormat="1" ht="15.75" customHeight="1" hidden="1">
      <c r="A44" s="10"/>
      <c r="B44" s="142" t="s">
        <v>172</v>
      </c>
      <c r="C44" s="143"/>
      <c r="D44" s="144">
        <f>D24+D25+D34+D35+D36+D37</f>
        <v>4603.003000000001</v>
      </c>
      <c r="E44" s="145">
        <f>E24+E25+E34+E35+E36+E37</f>
        <v>3761.004000000001</v>
      </c>
      <c r="F44" s="10"/>
      <c r="G44" s="138" t="s">
        <v>126</v>
      </c>
      <c r="H44" s="10"/>
      <c r="I44" s="84"/>
    </row>
    <row r="45" spans="1:9" s="13" customFormat="1" ht="15.75" customHeight="1" hidden="1">
      <c r="A45" s="10"/>
      <c r="B45" s="146" t="s">
        <v>173</v>
      </c>
      <c r="C45" s="147"/>
      <c r="D45" s="148">
        <f>D12+D13+D19+D20</f>
        <v>1180974</v>
      </c>
      <c r="E45" s="149">
        <f>E12+E13+E19+E20</f>
        <v>931984</v>
      </c>
      <c r="F45" s="10"/>
      <c r="G45" s="139" t="s">
        <v>124</v>
      </c>
      <c r="H45" s="10"/>
      <c r="I45" s="84"/>
    </row>
    <row r="46" spans="1:9" s="13" customFormat="1" ht="15.75" customHeight="1">
      <c r="A46" s="10"/>
      <c r="B46" s="190" t="s">
        <v>176</v>
      </c>
      <c r="C46" s="191"/>
      <c r="D46" s="161">
        <f>D32+D25+D24</f>
        <v>428626</v>
      </c>
      <c r="E46" s="162">
        <f>E32+E25+E24</f>
        <v>92150</v>
      </c>
      <c r="F46" s="10"/>
      <c r="G46" s="138" t="s">
        <v>136</v>
      </c>
      <c r="H46" s="10"/>
      <c r="I46" s="84"/>
    </row>
    <row r="47" spans="1:9" s="13" customFormat="1" ht="9" customHeight="1" hidden="1">
      <c r="A47" s="10"/>
      <c r="B47" s="135"/>
      <c r="C47" s="136"/>
      <c r="D47" s="137"/>
      <c r="E47" s="137"/>
      <c r="F47" s="10"/>
      <c r="G47" s="65"/>
      <c r="H47" s="10"/>
      <c r="I47" s="84"/>
    </row>
    <row r="48" spans="1:9" s="13" customFormat="1" ht="15" customHeight="1" hidden="1">
      <c r="A48" s="10"/>
      <c r="B48" s="151" t="s">
        <v>160</v>
      </c>
      <c r="C48" s="152">
        <v>0.15</v>
      </c>
      <c r="D48" s="153">
        <f>IF((D40/D39)&gt;0.5,100,IF((D40/D39)&gt;0.4,85,IF((D40/D39)&gt;0.3,70,IF((D40/D39)&gt;0.2,55,IF((D40/D39)&gt;0.15,40,IF((D40/D39)&gt;0.1,25,IF((D40/D39)&gt;0.05,10,0)))))))</f>
        <v>100</v>
      </c>
      <c r="E48" s="153">
        <f>IF((E40/E39)&gt;0.5,100,IF((E40/E39)&gt;0.4,85,IF((E40/E39)&gt;0.3,70,IF((E40/E39)&gt;0.2,55,IF((E40/E39)&gt;0.15,40,IF((E40/E39)&gt;0.1,25,IF((E40/E39)&gt;0.05,10,0)))))))</f>
        <v>100</v>
      </c>
      <c r="F48" s="10"/>
      <c r="G48" s="65"/>
      <c r="H48" s="10"/>
      <c r="I48" s="84"/>
    </row>
    <row r="49" spans="1:9" s="13" customFormat="1" ht="16.5" customHeight="1" hidden="1">
      <c r="A49" s="10"/>
      <c r="B49" s="151" t="s">
        <v>123</v>
      </c>
      <c r="C49" s="152">
        <v>0.15</v>
      </c>
      <c r="D49" s="153">
        <f>IF((100*D44/D45)&lt;3,100,IF((100*D44/D45)&lt;5,85,IF((100*D44/D45)&lt;10,70,IF((100*D44/D45)&lt;15,55,IF((100*D44/D45)&lt;20,40,IF((100*D44/D45)&lt;25,25,IF((100*D44/D45)&lt;30,10,0)))))))</f>
        <v>100</v>
      </c>
      <c r="E49" s="153">
        <f>IF((100*E44/E45)&lt;3,100,IF((100*E44/E45)&lt;5,85,IF((100*E44/E45)&lt;10,70,IF((100*E44/E45)&lt;15,55,IF((100*E44/E45)&lt;20,40,IF((100*E44/E45)&lt;25,25,IF((100*E44/E45)&lt;30,10,0)))))))</f>
        <v>100</v>
      </c>
      <c r="F49" s="10"/>
      <c r="G49" s="86" t="s">
        <v>125</v>
      </c>
      <c r="H49" s="10"/>
      <c r="I49" s="84"/>
    </row>
    <row r="50" spans="1:9" s="13" customFormat="1" ht="16.5" customHeight="1" hidden="1">
      <c r="A50" s="10"/>
      <c r="B50" s="151" t="s">
        <v>142</v>
      </c>
      <c r="C50" s="152">
        <v>0.2</v>
      </c>
      <c r="D50" s="150">
        <f>IF((D12+D13-D14-D15-D16-D26)/(D23+D27)&gt;1.25,100,IF((D12+D13-D14-D15-D16-D26)/(D23+D27)&gt;1.15,80,IF((D12+D13-D14-D15-D16-D26)/(D23+D27)&gt;1.05,60,IF((D12+D13-D14-D15-D16-D26)/(D23+D27)&gt;0.95,40,IF((D12+D13-D14-D15-D16-D26)/(D23+D27)&gt;0.85,20,0)))))</f>
        <v>100</v>
      </c>
      <c r="E50" s="150">
        <f>IF((E12+E13-E14-E15-E16-E26)/(E23+E27)&gt;1.25,100,IF((E12+E13-E14-E15-E16-E26)/(E23+E27)&gt;1.15,80,IF((E12+E13-E14-E15-E16-E26)/(E23+E27)&gt;1.05,60,IF((E12+E13-E14-E15-E16-E26)/(E23+E27)&gt;0.95,40,IF((E12+E13-E14-E15-E16-E26)/(E23+E27)&gt;0.85,20,0)))))</f>
        <v>100</v>
      </c>
      <c r="F50" s="10"/>
      <c r="G50" s="72" t="s">
        <v>143</v>
      </c>
      <c r="H50" s="10"/>
      <c r="I50" s="84"/>
    </row>
    <row r="51" spans="1:9" s="13" customFormat="1" ht="16.5" customHeight="1" hidden="1">
      <c r="A51" s="10"/>
      <c r="B51" s="151" t="s">
        <v>144</v>
      </c>
      <c r="C51" s="152">
        <v>0.15</v>
      </c>
      <c r="D51" s="150">
        <f>IF((D12+D13)/(D26+D27+D23)&gt;1.2,100,IF((D12+D13)/(D26+D27+D23)&gt;1.1,85,IF((D12+D13)/(D26+D27+D23)&gt;=1,70,IF((D12+D13)/(D26+D27+D23)&gt;0.9,55,IF((D12+D13)/(D26+D27+D23)&gt;0.8,40,IF((D12+D13)/(D26+D27+D23)&gt;0.7,25,IF((D12+D13)/(D26+D27+D23)&gt;0.6,10,0)))))))</f>
        <v>100</v>
      </c>
      <c r="E51" s="150">
        <f>IF((E12+E13)/(E26+E27+E23)&gt;1.2,100,IF((E12+E13)/(E26+E27+E23)&gt;1.1,85,IF((E12+E13)/(E26+E27+E23)&gt;=1,70,IF((E12+E13)/(E26+E27+E23)&gt;0.9,55,IF((E12+E13)/(E26+E27+E23)&gt;0.8,40,IF((E12+E13)/(E26+E27+E23)&gt;0.7,25,IF((E12+E13)/(E26+E27+E23)&gt;0.6,10,0)))))))</f>
        <v>100</v>
      </c>
      <c r="F51" s="10"/>
      <c r="G51" s="72" t="s">
        <v>78</v>
      </c>
      <c r="H51" s="10"/>
      <c r="I51" s="84"/>
    </row>
    <row r="52" spans="1:9" s="13" customFormat="1" ht="16.5" customHeight="1" hidden="1">
      <c r="A52" s="10"/>
      <c r="B52" s="151" t="s">
        <v>137</v>
      </c>
      <c r="C52" s="152">
        <v>0.15</v>
      </c>
      <c r="D52" s="154">
        <f>IF((100*D39/D46)&lt;4,100,IF((100*D39/D46)&lt;8,85,IF((100*D39/D46)&lt;11,70,IF((100*D39/D46)&lt;14,55,IF((100*D39/D46)&lt;17,40,IF((100*D39/D46)&lt;19,25,IF((100*D39/D46)&lt;22,10,0)))))))</f>
        <v>0</v>
      </c>
      <c r="E52" s="154">
        <f>IF((100*E39/E46)&lt;4,100,IF((100*E39/E46)&lt;8,85,IF((100*E39/E46)&lt;11,70,IF((100*E39/E46)&lt;14,55,IF((100*E39/E46)&lt;17,40,IF((100*E39/E46)&lt;19,25,IF((100*E39/E46)&lt;22,10,0)))))))</f>
        <v>0</v>
      </c>
      <c r="F52" s="37"/>
      <c r="G52" s="72" t="s">
        <v>93</v>
      </c>
      <c r="H52" s="10"/>
      <c r="I52" s="84"/>
    </row>
    <row r="53" spans="1:9" s="13" customFormat="1" ht="16.5" customHeight="1" hidden="1">
      <c r="A53" s="10"/>
      <c r="B53" s="151" t="s">
        <v>89</v>
      </c>
      <c r="C53" s="152">
        <v>0.1</v>
      </c>
      <c r="D53" s="150">
        <f>IF((D46/D44)&gt;1.5,100,IF((D46/D44)&gt;1.4,85,IF((D46/D44)&gt;1.3,70,IF((D46/D44)&gt;1.2,55,IF((D46/D44)&gt;1.1,40,IF((D46/D44)&gt;=1,25,IF((D46/D44)&gt;0.9,10,0)))))))</f>
        <v>100</v>
      </c>
      <c r="E53" s="150">
        <f>IF((E46/E44)&gt;1.5,100,IF((E46/E44)&gt;1.4,85,IF((E46/E44)&gt;1.3,70,IF((E46/E44)&gt;1.2,55,IF((E46/E44)&gt;1.1,40,IF((E46/E44)&gt;=1,25,IF((E46/E44)&gt;0.9,10,0)))))))</f>
        <v>100</v>
      </c>
      <c r="F53" s="10"/>
      <c r="G53" s="72" t="s">
        <v>86</v>
      </c>
      <c r="H53" s="10"/>
      <c r="I53" s="84"/>
    </row>
    <row r="54" spans="1:9" s="13" customFormat="1" ht="16.5" customHeight="1" hidden="1">
      <c r="A54" s="10"/>
      <c r="B54" s="151" t="s">
        <v>84</v>
      </c>
      <c r="C54" s="152">
        <v>0.1</v>
      </c>
      <c r="D54" s="150">
        <f>IF((D44*100/(D12+D13))&gt;28,0,IF((D44*100/(D12+D13))&gt;24,15,IF((D44*100/(D12+D13))&gt;20,30,IF((D44*100/(D12+D13))&gt;16,45,IF((D44*100/(D12+D13))&gt;12,60,IF((D44*100/(D12+D13))&gt;8,75,IF((D44*100/(D12+D13))&gt;4,90,100)))))))</f>
        <v>100</v>
      </c>
      <c r="E54" s="150">
        <f>IF((E44*100/(E12+E13))&gt;28,0,IF((E44*100/(E12+E13))&gt;24,15,IF((E44*100/(E12+E13))&gt;20,30,IF((E44*100/(E12+E13))&gt;16,45,IF((E44*100/(E12+E13))&gt;12,60,IF((E44*100/(E12+E13))&gt;8,75,IF((E44*100/(E12+E13))&gt;4,90,100)))))))</f>
        <v>100</v>
      </c>
      <c r="F54" s="10"/>
      <c r="G54" s="87"/>
      <c r="H54" s="84"/>
      <c r="I54" s="84"/>
    </row>
    <row r="55" spans="1:10" s="13" customFormat="1" ht="16.5" customHeight="1" hidden="1">
      <c r="A55" s="10"/>
      <c r="B55" s="155"/>
      <c r="C55" s="156" t="str">
        <f>IF(SUM(C48:C54)=1,"suma vah je OK",SUM(C48:C54))</f>
        <v>suma vah je OK</v>
      </c>
      <c r="D55" s="151">
        <f>$C$49*D49+$C$50*D50+$C$51*D51+$C$52*D52+$C$53*D53+$C$54*D54+$C$48*D48</f>
        <v>85</v>
      </c>
      <c r="E55" s="151">
        <f>$C$49*E49+$C$50*E50+$C$51*E51+$C$52*E52+$C$53*E53+$C$54*E54+$C$48*E48</f>
        <v>85</v>
      </c>
      <c r="F55" s="10"/>
      <c r="G55" s="3"/>
      <c r="H55" s="3"/>
      <c r="I55" s="3"/>
      <c r="J55" s="3"/>
    </row>
    <row r="56" spans="1:10" s="13" customFormat="1" ht="16.5" customHeight="1" hidden="1">
      <c r="A56" s="10"/>
      <c r="B56" s="185" t="s">
        <v>91</v>
      </c>
      <c r="C56" s="185"/>
      <c r="D56" s="186">
        <f>D55*D43+E43*E55</f>
        <v>85</v>
      </c>
      <c r="E56" s="186"/>
      <c r="F56" s="10"/>
      <c r="G56" s="3"/>
      <c r="H56" s="3"/>
      <c r="I56" s="3"/>
      <c r="J56" s="3"/>
    </row>
    <row r="57" spans="1:10" s="13" customFormat="1" ht="16.5" customHeight="1" hidden="1">
      <c r="A57" s="10"/>
      <c r="B57" s="185" t="s">
        <v>159</v>
      </c>
      <c r="C57" s="185"/>
      <c r="D57" s="186">
        <f>IF(E8&gt;75000,D56*1.25,IF(E8&gt;50000,D56*1.2,IF(E8&gt;30000,D56*1.15,IF(E8&gt;20000,D56*1.1,IF(E8&gt;10000,D56*1.05,D56)))))</f>
        <v>97.74999999999999</v>
      </c>
      <c r="E57" s="186"/>
      <c r="F57" s="10"/>
      <c r="G57" s="3"/>
      <c r="H57" s="3"/>
      <c r="I57" s="3"/>
      <c r="J57" s="3"/>
    </row>
    <row r="58" spans="2:8" ht="17.25" customHeight="1" hidden="1">
      <c r="B58" s="27"/>
      <c r="C58" s="27"/>
      <c r="D58" s="29"/>
      <c r="E58" s="47"/>
      <c r="H58" s="85"/>
    </row>
    <row r="59" spans="2:8" ht="6.75" customHeight="1">
      <c r="B59" s="27"/>
      <c r="C59" s="27"/>
      <c r="D59" s="29"/>
      <c r="E59" s="47"/>
      <c r="G59" s="86"/>
      <c r="H59" s="85"/>
    </row>
    <row r="60" spans="2:9" ht="23.25" customHeight="1">
      <c r="B60" s="42" t="s">
        <v>77</v>
      </c>
      <c r="C60" s="187" t="str">
        <f>IF(E40=0.001,"Data nevyplněna nebo žadatel nemá historii",IF(D57&gt;=85,"A",IF(D57&gt;=75,"B",IF(D57&gt;=65,"C",IF(D57&gt;=50,"D",IF(D57&gt;=40,"E","F"))))))</f>
        <v>A</v>
      </c>
      <c r="D60" s="188"/>
      <c r="E60" s="189"/>
      <c r="G60" s="3"/>
      <c r="H60" s="3"/>
      <c r="I60" s="3"/>
    </row>
    <row r="61" spans="2:9" ht="8.25" customHeight="1">
      <c r="B61" s="31"/>
      <c r="C61" s="33"/>
      <c r="D61" s="34"/>
      <c r="E61" s="35"/>
      <c r="G61" s="3"/>
      <c r="H61" s="3"/>
      <c r="I61" s="3"/>
    </row>
    <row r="62" spans="1:9" ht="18.75" customHeight="1">
      <c r="A62" s="36" t="s">
        <v>64</v>
      </c>
      <c r="B62" s="77" t="s">
        <v>199</v>
      </c>
      <c r="G62" s="3"/>
      <c r="H62" s="3"/>
      <c r="I62" s="3"/>
    </row>
    <row r="63" spans="1:9" ht="25.5" customHeight="1">
      <c r="A63" s="8" t="s">
        <v>66</v>
      </c>
      <c r="B63" s="78">
        <v>42137</v>
      </c>
      <c r="G63" s="3"/>
      <c r="H63" s="3"/>
      <c r="I63" s="3"/>
    </row>
    <row r="64" spans="3:9" ht="8.25" customHeight="1">
      <c r="C64" s="46"/>
      <c r="D64" s="83" t="s">
        <v>68</v>
      </c>
      <c r="E64" s="46"/>
      <c r="G64" s="3"/>
      <c r="H64" s="3"/>
      <c r="I64" s="3"/>
    </row>
    <row r="65" spans="1:9" ht="17.25" customHeight="1">
      <c r="A65" s="10"/>
      <c r="D65" s="46" t="s">
        <v>69</v>
      </c>
      <c r="F65" s="10"/>
      <c r="G65" s="3"/>
      <c r="H65" s="3"/>
      <c r="I65" s="3"/>
    </row>
    <row r="66" spans="1:9" ht="17.25" customHeight="1">
      <c r="A66" s="30"/>
      <c r="C66" s="3"/>
      <c r="D66" s="3"/>
      <c r="E66" s="3"/>
      <c r="F66" s="30"/>
      <c r="G66" s="3"/>
      <c r="H66" s="3"/>
      <c r="I66" s="3"/>
    </row>
    <row r="67" spans="1:9" ht="12.75">
      <c r="A67" s="30"/>
      <c r="F67" s="30"/>
      <c r="G67" s="3"/>
      <c r="H67" s="3"/>
      <c r="I67" s="3"/>
    </row>
    <row r="68" spans="7:9" ht="12.75">
      <c r="G68" s="3"/>
      <c r="H68" s="3"/>
      <c r="I68" s="3"/>
    </row>
    <row r="69" spans="6:9" ht="12.75">
      <c r="F69" s="3"/>
      <c r="G69" s="3"/>
      <c r="H69" s="3"/>
      <c r="I69" s="3"/>
    </row>
    <row r="70" spans="6:9" ht="12.75">
      <c r="F70" s="3"/>
      <c r="G70" s="3"/>
      <c r="H70" s="3"/>
      <c r="I70" s="3"/>
    </row>
    <row r="71" spans="6:9" ht="12.75">
      <c r="F71" s="3"/>
      <c r="G71" s="3"/>
      <c r="H71" s="3"/>
      <c r="I71" s="3"/>
    </row>
    <row r="72" spans="7:9" ht="12.75">
      <c r="G72" s="3"/>
      <c r="H72" s="3"/>
      <c r="I72" s="3"/>
    </row>
    <row r="73" spans="7:9" ht="12.75">
      <c r="G73" s="3"/>
      <c r="H73" s="3"/>
      <c r="I73" s="3"/>
    </row>
    <row r="74" spans="7:9" ht="12.75">
      <c r="G74" s="3"/>
      <c r="H74" s="3"/>
      <c r="I74" s="3"/>
    </row>
    <row r="75" spans="7:9" ht="12.75">
      <c r="G75" s="3"/>
      <c r="H75" s="3"/>
      <c r="I75" s="3"/>
    </row>
    <row r="76" spans="7:9" ht="12.75">
      <c r="G76" s="3"/>
      <c r="H76" s="3"/>
      <c r="I76" s="3"/>
    </row>
    <row r="85" spans="7:8" ht="12.75">
      <c r="G85" s="88"/>
      <c r="H85" s="85"/>
    </row>
  </sheetData>
  <sheetProtection password="A3EB" sheet="1" objects="1" scenarios="1" selectLockedCells="1"/>
  <mergeCells count="12">
    <mergeCell ref="B3:E3"/>
    <mergeCell ref="B4:C4"/>
    <mergeCell ref="B10:B11"/>
    <mergeCell ref="C10:C11"/>
    <mergeCell ref="D10:E10"/>
    <mergeCell ref="B8:C8"/>
    <mergeCell ref="B57:C57"/>
    <mergeCell ref="D57:E57"/>
    <mergeCell ref="C60:E60"/>
    <mergeCell ref="B56:C56"/>
    <mergeCell ref="B46:C46"/>
    <mergeCell ref="D56:E56"/>
  </mergeCells>
  <conditionalFormatting sqref="D11">
    <cfRule type="cellIs" priority="1" dxfId="1" operator="equal" stopIfTrue="1">
      <formula>-1</formula>
    </cfRule>
  </conditionalFormatting>
  <conditionalFormatting sqref="E11">
    <cfRule type="cellIs" priority="2" dxfId="1" operator="equal" stopIfTrue="1">
      <formula>0</formula>
    </cfRule>
  </conditionalFormatting>
  <conditionalFormatting sqref="B4:C4 E4">
    <cfRule type="cellIs" priority="3" dxfId="0" operator="equal" stopIfTrue="1">
      <formula>0</formula>
    </cfRule>
  </conditionalFormatting>
  <conditionalFormatting sqref="C60:E60">
    <cfRule type="cellIs" priority="4" dxfId="5" operator="between" stopIfTrue="1">
      <formula>"C"</formula>
      <formula>"D"</formula>
    </cfRule>
    <cfRule type="cellIs" priority="5" dxfId="4" operator="between" stopIfTrue="1">
      <formula>"A"</formula>
      <formula>"B"</formula>
    </cfRule>
    <cfRule type="cellIs" priority="6" dxfId="3" operator="between" stopIfTrue="1">
      <formula>"E"</formula>
      <formula>"F"</formula>
    </cfRule>
  </conditionalFormatting>
  <dataValidations count="2">
    <dataValidation errorStyle="warning" type="whole" allowBlank="1" showInputMessage="1" showErrorMessage="1" errorTitle="Mimo rozsah očekávaných hodnot" error="Opravdu zadáváte hodnotu v tis. Kč?" sqref="D23:E27 D52:E52 D19:E19 D12:E17">
      <formula1>-100000</formula1>
      <formula2>10000000</formula2>
    </dataValidation>
    <dataValidation type="whole" allowBlank="1" showInputMessage="1" showErrorMessage="1" sqref="E8">
      <formula1>0</formula1>
      <formula2>11000000</formula2>
    </dataValidation>
  </dataValidations>
  <printOptions/>
  <pageMargins left="0.5905511811023623" right="0.3937007874015748" top="0.7874015748031497" bottom="0.5905511811023623" header="0.5118110236220472" footer="0.5118110236220472"/>
  <pageSetup horizontalDpi="200" verticalDpi="200" orientation="portrait" paperSize="9" r:id="rId4"/>
  <ignoredErrors>
    <ignoredError sqref="D32:E32 D21 D18 D8" unlockedFormula="1"/>
    <ignoredError sqref="E57 D11" evalError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3:L66"/>
  <sheetViews>
    <sheetView showGridLines="0" zoomScalePageLayoutView="0" workbookViewId="0" topLeftCell="A1">
      <selection activeCell="C29" sqref="C29"/>
    </sheetView>
  </sheetViews>
  <sheetFormatPr defaultColWidth="9.140625" defaultRowHeight="12.75"/>
  <cols>
    <col min="1" max="1" width="4.00390625" style="1" customWidth="1"/>
    <col min="2" max="2" width="27.57421875" style="1" customWidth="1"/>
    <col min="3" max="3" width="26.28125" style="1" customWidth="1"/>
    <col min="4" max="5" width="14.8515625" style="1" customWidth="1"/>
    <col min="6" max="6" width="5.00390625" style="1" customWidth="1"/>
    <col min="7" max="11" width="7.7109375" style="1" customWidth="1"/>
    <col min="12" max="12" width="7.7109375" style="2" customWidth="1"/>
    <col min="13" max="16384" width="9.140625" style="3" customWidth="1"/>
  </cols>
  <sheetData>
    <row r="1" ht="42" customHeight="1"/>
    <row r="2" ht="4.5" customHeight="1"/>
    <row r="3" spans="2:12" ht="26.25" customHeight="1">
      <c r="B3" s="181" t="s">
        <v>155</v>
      </c>
      <c r="C3" s="181"/>
      <c r="D3" s="181"/>
      <c r="E3" s="181"/>
      <c r="F3" s="4"/>
      <c r="G3" s="4"/>
      <c r="H3" s="4"/>
      <c r="I3" s="4"/>
      <c r="J3" s="4"/>
      <c r="K3" s="4"/>
      <c r="L3" s="4"/>
    </row>
    <row r="4" spans="1:12" ht="29.25" customHeight="1">
      <c r="A4" s="4"/>
      <c r="B4" s="182" t="str">
        <f>'základní list'!G11</f>
        <v>STATUTÁRNÍ MĚSTO CHOMUTOV</v>
      </c>
      <c r="C4" s="182"/>
      <c r="D4" s="5" t="s">
        <v>23</v>
      </c>
      <c r="E4" s="6">
        <f>'základní list'!L13</f>
        <v>261891</v>
      </c>
      <c r="F4" s="4"/>
      <c r="G4" s="4"/>
      <c r="H4" s="4"/>
      <c r="I4" s="4"/>
      <c r="J4" s="4"/>
      <c r="K4" s="4"/>
      <c r="L4" s="4"/>
    </row>
    <row r="5" spans="1:12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12.75">
      <c r="B6" s="8" t="s">
        <v>13</v>
      </c>
    </row>
    <row r="7" ht="4.5" customHeight="1">
      <c r="B7" s="8"/>
    </row>
    <row r="8" spans="2:5" ht="18" customHeight="1">
      <c r="B8" s="192" t="s">
        <v>11</v>
      </c>
      <c r="C8" s="192" t="s">
        <v>58</v>
      </c>
      <c r="D8" s="183" t="s">
        <v>12</v>
      </c>
      <c r="E8" s="183"/>
    </row>
    <row r="9" spans="2:5" ht="18" customHeight="1">
      <c r="B9" s="192"/>
      <c r="C9" s="207"/>
      <c r="D9" s="9">
        <f>'základní list'!M15-1</f>
        <v>2013</v>
      </c>
      <c r="E9" s="9">
        <f>'základní list'!M15</f>
        <v>2014</v>
      </c>
    </row>
    <row r="10" spans="1:12" s="13" customFormat="1" ht="17.25" customHeight="1">
      <c r="A10" s="10"/>
      <c r="B10" s="14" t="s">
        <v>28</v>
      </c>
      <c r="C10" s="15" t="s">
        <v>34</v>
      </c>
      <c r="D10" s="38">
        <v>0.001</v>
      </c>
      <c r="E10" s="38">
        <v>0.001</v>
      </c>
      <c r="F10" s="10"/>
      <c r="G10" s="10"/>
      <c r="H10" s="10"/>
      <c r="I10" s="10"/>
      <c r="J10" s="10"/>
      <c r="K10" s="10"/>
      <c r="L10" s="12"/>
    </row>
    <row r="11" spans="1:12" s="13" customFormat="1" ht="17.25" customHeight="1">
      <c r="A11" s="10"/>
      <c r="B11" s="14" t="s">
        <v>31</v>
      </c>
      <c r="C11" s="15" t="s">
        <v>60</v>
      </c>
      <c r="D11" s="38">
        <v>0</v>
      </c>
      <c r="E11" s="39">
        <v>0</v>
      </c>
      <c r="F11" s="10"/>
      <c r="G11" s="10"/>
      <c r="H11" s="10"/>
      <c r="I11" s="10"/>
      <c r="J11" s="10"/>
      <c r="K11" s="10"/>
      <c r="L11" s="12"/>
    </row>
    <row r="12" spans="1:12" s="13" customFormat="1" ht="17.25" customHeight="1">
      <c r="A12" s="10"/>
      <c r="B12" s="14" t="s">
        <v>36</v>
      </c>
      <c r="C12" s="15" t="s">
        <v>61</v>
      </c>
      <c r="D12" s="38">
        <v>0</v>
      </c>
      <c r="E12" s="39">
        <v>0</v>
      </c>
      <c r="F12" s="10"/>
      <c r="G12" s="10"/>
      <c r="H12" s="10"/>
      <c r="I12" s="10"/>
      <c r="J12" s="10"/>
      <c r="K12" s="10"/>
      <c r="L12" s="12"/>
    </row>
    <row r="13" spans="1:12" s="13" customFormat="1" ht="17.25" customHeight="1">
      <c r="A13" s="10"/>
      <c r="B13" s="14" t="s">
        <v>55</v>
      </c>
      <c r="C13" s="16" t="s">
        <v>70</v>
      </c>
      <c r="D13" s="38">
        <v>0</v>
      </c>
      <c r="E13" s="38">
        <v>0</v>
      </c>
      <c r="F13" s="10"/>
      <c r="G13" s="10"/>
      <c r="H13" s="10"/>
      <c r="I13" s="10"/>
      <c r="J13" s="10"/>
      <c r="K13" s="10"/>
      <c r="L13" s="12"/>
    </row>
    <row r="14" spans="1:12" s="13" customFormat="1" ht="17.25" customHeight="1">
      <c r="A14" s="10"/>
      <c r="B14" s="17" t="s">
        <v>29</v>
      </c>
      <c r="C14" s="15" t="s">
        <v>62</v>
      </c>
      <c r="D14" s="38">
        <v>0.001</v>
      </c>
      <c r="E14" s="38">
        <v>0.001</v>
      </c>
      <c r="F14" s="10"/>
      <c r="G14" s="10"/>
      <c r="H14" s="10"/>
      <c r="I14" s="10"/>
      <c r="J14" s="10"/>
      <c r="K14" s="10"/>
      <c r="L14" s="12"/>
    </row>
    <row r="15" spans="1:12" s="13" customFormat="1" ht="17.25" customHeight="1">
      <c r="A15" s="10"/>
      <c r="B15" s="14" t="s">
        <v>32</v>
      </c>
      <c r="C15" s="15" t="s">
        <v>63</v>
      </c>
      <c r="D15" s="38">
        <v>0</v>
      </c>
      <c r="E15" s="39">
        <v>0</v>
      </c>
      <c r="F15" s="10"/>
      <c r="G15" s="10"/>
      <c r="H15" s="10"/>
      <c r="I15" s="18"/>
      <c r="J15" s="10"/>
      <c r="K15" s="10"/>
      <c r="L15" s="12"/>
    </row>
    <row r="16" spans="1:12" s="13" customFormat="1" ht="17.25" customHeight="1">
      <c r="A16" s="10"/>
      <c r="B16" s="14" t="s">
        <v>27</v>
      </c>
      <c r="C16" s="15" t="s">
        <v>53</v>
      </c>
      <c r="D16" s="38">
        <v>0</v>
      </c>
      <c r="E16" s="39">
        <v>0</v>
      </c>
      <c r="F16" s="10"/>
      <c r="G16" s="10"/>
      <c r="H16" s="10"/>
      <c r="I16" s="18"/>
      <c r="J16" s="10"/>
      <c r="K16" s="10"/>
      <c r="L16" s="12"/>
    </row>
    <row r="17" spans="1:12" s="13" customFormat="1" ht="17.25" customHeight="1">
      <c r="A17" s="10"/>
      <c r="B17" s="14" t="s">
        <v>30</v>
      </c>
      <c r="C17" s="15" t="s">
        <v>50</v>
      </c>
      <c r="D17" s="38">
        <v>0</v>
      </c>
      <c r="E17" s="39">
        <v>0</v>
      </c>
      <c r="F17" s="10"/>
      <c r="G17" s="10"/>
      <c r="H17" s="10"/>
      <c r="I17" s="10"/>
      <c r="J17" s="10"/>
      <c r="K17" s="10"/>
      <c r="L17" s="12"/>
    </row>
    <row r="18" spans="1:12" s="13" customFormat="1" ht="17.25" customHeight="1">
      <c r="A18" s="10"/>
      <c r="B18" s="14" t="s">
        <v>54</v>
      </c>
      <c r="C18" s="15" t="s">
        <v>53</v>
      </c>
      <c r="D18" s="38">
        <v>0</v>
      </c>
      <c r="E18" s="39">
        <v>0</v>
      </c>
      <c r="F18" s="10"/>
      <c r="G18" s="10"/>
      <c r="H18" s="10"/>
      <c r="I18" s="10"/>
      <c r="J18" s="10"/>
      <c r="K18" s="10"/>
      <c r="L18" s="12"/>
    </row>
    <row r="19" spans="1:12" s="13" customFormat="1" ht="17.25" customHeight="1">
      <c r="A19" s="10"/>
      <c r="B19" s="17" t="s">
        <v>51</v>
      </c>
      <c r="C19" s="15" t="s">
        <v>52</v>
      </c>
      <c r="D19" s="38">
        <v>0</v>
      </c>
      <c r="E19" s="38">
        <v>0</v>
      </c>
      <c r="F19" s="10"/>
      <c r="G19" s="10"/>
      <c r="H19" s="10"/>
      <c r="I19" s="10"/>
      <c r="J19" s="10"/>
      <c r="K19" s="10"/>
      <c r="L19" s="12"/>
    </row>
    <row r="20" spans="1:12" s="13" customFormat="1" ht="17.25" customHeight="1" hidden="1">
      <c r="A20" s="10"/>
      <c r="B20" s="14" t="s">
        <v>39</v>
      </c>
      <c r="C20" s="23" t="s">
        <v>40</v>
      </c>
      <c r="D20" s="38"/>
      <c r="E20" s="39"/>
      <c r="F20" s="10"/>
      <c r="G20" s="18" t="s">
        <v>57</v>
      </c>
      <c r="H20" s="10"/>
      <c r="I20" s="10"/>
      <c r="J20" s="10"/>
      <c r="K20" s="10"/>
      <c r="L20" s="12"/>
    </row>
    <row r="21" spans="1:12" s="13" customFormat="1" ht="17.25" customHeight="1" hidden="1">
      <c r="A21" s="10"/>
      <c r="B21" s="14" t="s">
        <v>43</v>
      </c>
      <c r="C21" s="23" t="s">
        <v>44</v>
      </c>
      <c r="D21" s="38"/>
      <c r="E21" s="39"/>
      <c r="F21" s="10"/>
      <c r="G21" s="18" t="s">
        <v>57</v>
      </c>
      <c r="H21" s="10"/>
      <c r="I21" s="18"/>
      <c r="J21" s="10"/>
      <c r="K21" s="10"/>
      <c r="L21" s="12"/>
    </row>
    <row r="22" spans="1:12" s="13" customFormat="1" ht="17.25" customHeight="1" hidden="1">
      <c r="A22" s="10"/>
      <c r="B22" s="14" t="s">
        <v>35</v>
      </c>
      <c r="C22" s="23" t="s">
        <v>42</v>
      </c>
      <c r="D22" s="38"/>
      <c r="E22" s="39"/>
      <c r="F22" s="10"/>
      <c r="G22" s="18" t="s">
        <v>57</v>
      </c>
      <c r="H22" s="10"/>
      <c r="I22" s="18"/>
      <c r="J22" s="10"/>
      <c r="K22" s="10"/>
      <c r="L22" s="12"/>
    </row>
    <row r="23" spans="1:12" s="13" customFormat="1" ht="17.25" customHeight="1" hidden="1">
      <c r="A23" s="10"/>
      <c r="B23" s="14" t="s">
        <v>33</v>
      </c>
      <c r="C23" s="23" t="s">
        <v>41</v>
      </c>
      <c r="D23" s="38"/>
      <c r="E23" s="39"/>
      <c r="F23" s="10"/>
      <c r="G23" s="18" t="s">
        <v>57</v>
      </c>
      <c r="H23" s="10"/>
      <c r="I23" s="18"/>
      <c r="J23" s="10"/>
      <c r="K23" s="10"/>
      <c r="L23" s="12"/>
    </row>
    <row r="24" spans="1:12" s="13" customFormat="1" ht="17.25" customHeight="1" hidden="1">
      <c r="A24" s="10"/>
      <c r="B24" s="14" t="s">
        <v>165</v>
      </c>
      <c r="C24" s="16" t="s">
        <v>166</v>
      </c>
      <c r="D24" s="38">
        <v>0</v>
      </c>
      <c r="E24" s="38">
        <v>0</v>
      </c>
      <c r="F24" s="10"/>
      <c r="G24" s="18"/>
      <c r="H24" s="10"/>
      <c r="I24" s="10"/>
      <c r="J24" s="10"/>
      <c r="K24" s="10"/>
      <c r="L24" s="12"/>
    </row>
    <row r="25" spans="2:7" ht="17.25" customHeight="1">
      <c r="B25" s="19" t="s">
        <v>37</v>
      </c>
      <c r="C25" s="63" t="s">
        <v>167</v>
      </c>
      <c r="D25" s="40">
        <v>0</v>
      </c>
      <c r="E25" s="41">
        <v>0</v>
      </c>
      <c r="G25" s="18"/>
    </row>
    <row r="26" spans="2:7" ht="17.25" customHeight="1" hidden="1">
      <c r="B26" s="19" t="s">
        <v>38</v>
      </c>
      <c r="C26" s="24"/>
      <c r="D26" s="21"/>
      <c r="E26" s="22"/>
      <c r="G26" s="18" t="s">
        <v>57</v>
      </c>
    </row>
    <row r="27" ht="6.75" customHeight="1"/>
    <row r="28" spans="2:7" ht="17.25" customHeight="1">
      <c r="B28" s="197" t="s">
        <v>163</v>
      </c>
      <c r="C28" s="110" t="str">
        <f>CONCATENATE("V roce ",E9-2)</f>
        <v>V roce 2012</v>
      </c>
      <c r="D28" s="110" t="str">
        <f>CONCATENATE("V roce ",E9-1)</f>
        <v>V roce 2013</v>
      </c>
      <c r="E28" s="110" t="str">
        <f>CONCATENATE("V roce ",E9)</f>
        <v>V roce 2014</v>
      </c>
      <c r="G28" s="18"/>
    </row>
    <row r="29" spans="2:7" ht="17.25" customHeight="1">
      <c r="B29" s="198"/>
      <c r="C29" s="40">
        <v>0.1</v>
      </c>
      <c r="D29" s="40">
        <v>0.001</v>
      </c>
      <c r="E29" s="41">
        <v>1E-05</v>
      </c>
      <c r="G29" s="18"/>
    </row>
    <row r="30" ht="6.75" customHeight="1"/>
    <row r="31" ht="6.75" customHeight="1" hidden="1"/>
    <row r="32" spans="2:5" ht="12.75" customHeight="1" hidden="1">
      <c r="B32" s="111" t="s">
        <v>47</v>
      </c>
      <c r="C32" s="49"/>
      <c r="D32" s="112">
        <v>0.4</v>
      </c>
      <c r="E32" s="112">
        <v>0.6</v>
      </c>
    </row>
    <row r="33" spans="2:5" ht="12.75" customHeight="1" hidden="1">
      <c r="B33" s="113" t="s">
        <v>45</v>
      </c>
      <c r="C33" s="114">
        <v>6.56</v>
      </c>
      <c r="D33" s="115">
        <f>(D11-D15)/D10</f>
        <v>0</v>
      </c>
      <c r="E33" s="116">
        <f>(E11-E15)/E10</f>
        <v>0</v>
      </c>
    </row>
    <row r="34" spans="2:5" ht="12.75" customHeight="1" hidden="1">
      <c r="B34" s="117" t="s">
        <v>49</v>
      </c>
      <c r="C34" s="118">
        <v>3.26</v>
      </c>
      <c r="D34" s="119">
        <f>(D16+D18-D19+D13)/D10</f>
        <v>0</v>
      </c>
      <c r="E34" s="120">
        <f>(E16+E18-E19+E13)/E10</f>
        <v>0</v>
      </c>
    </row>
    <row r="35" spans="2:5" ht="12.75" customHeight="1" hidden="1">
      <c r="B35" s="117" t="s">
        <v>56</v>
      </c>
      <c r="C35" s="118">
        <v>6.72</v>
      </c>
      <c r="D35" s="119">
        <f>(D16+D18+D17)/D10</f>
        <v>0</v>
      </c>
      <c r="E35" s="120">
        <f>(E16+E18+E17)/E10</f>
        <v>0</v>
      </c>
    </row>
    <row r="36" spans="2:5" ht="12.75" customHeight="1" hidden="1">
      <c r="B36" s="117" t="s">
        <v>46</v>
      </c>
      <c r="C36" s="118">
        <v>1.05</v>
      </c>
      <c r="D36" s="119">
        <f>D12/D14</f>
        <v>0</v>
      </c>
      <c r="E36" s="120">
        <f>E12/E14</f>
        <v>0</v>
      </c>
    </row>
    <row r="37" spans="1:5" ht="12.75" customHeight="1" hidden="1">
      <c r="A37" s="3"/>
      <c r="B37" s="117" t="s">
        <v>168</v>
      </c>
      <c r="C37" s="121"/>
      <c r="D37" s="122">
        <f>$C$33*D33+$C$34*D34+$C$35*D35+$C$36*D36</f>
        <v>0</v>
      </c>
      <c r="E37" s="123">
        <f>$C$33*E33+$C$34*E34+$C$35*E35+$C$36*E36</f>
        <v>0</v>
      </c>
    </row>
    <row r="38" spans="1:5" ht="12.75" customHeight="1" hidden="1">
      <c r="A38" s="3"/>
      <c r="B38" s="124" t="s">
        <v>170</v>
      </c>
      <c r="C38" s="125">
        <v>0.8</v>
      </c>
      <c r="D38" s="205">
        <f>D37*D32+E32*E37</f>
        <v>0</v>
      </c>
      <c r="E38" s="206"/>
    </row>
    <row r="39" spans="1:5" ht="12.75" customHeight="1" hidden="1">
      <c r="A39" s="3"/>
      <c r="B39" s="113" t="s">
        <v>164</v>
      </c>
      <c r="C39" s="126"/>
      <c r="D39" s="126">
        <f>D29/C29</f>
        <v>0.01</v>
      </c>
      <c r="E39" s="127">
        <f>E29/D29</f>
        <v>0.01</v>
      </c>
    </row>
    <row r="40" spans="2:5" ht="12.75" customHeight="1" hidden="1">
      <c r="B40" s="130" t="s">
        <v>169</v>
      </c>
      <c r="C40" s="131">
        <v>0.2</v>
      </c>
      <c r="D40" s="201">
        <f>D39*D32+E32*E39</f>
        <v>0.01</v>
      </c>
      <c r="E40" s="202"/>
    </row>
    <row r="41" spans="2:5" ht="12.75" customHeight="1" hidden="1">
      <c r="B41" s="128"/>
      <c r="C41" s="129" t="s">
        <v>171</v>
      </c>
      <c r="D41" s="203">
        <f>IF(D40&gt;1.3,1.25,IF(D40&gt;1.2,1.15,IF(D40&gt;1.1,1.05,IF(D40&gt;0.95,1,IF(D40&gt;0.85,0.95,IF(D40&gt;0.75,0.9,0.85))))))</f>
        <v>0.85</v>
      </c>
      <c r="E41" s="204"/>
    </row>
    <row r="42" spans="1:12" s="13" customFormat="1" ht="15.75" customHeight="1" hidden="1">
      <c r="A42" s="10"/>
      <c r="B42" s="132" t="s">
        <v>88</v>
      </c>
      <c r="C42" s="133"/>
      <c r="D42" s="199">
        <f>D41*D38</f>
        <v>0</v>
      </c>
      <c r="E42" s="200"/>
      <c r="F42" s="10"/>
      <c r="G42" s="10"/>
      <c r="H42" s="10"/>
      <c r="I42" s="10"/>
      <c r="J42" s="10"/>
      <c r="K42" s="10"/>
      <c r="L42" s="12"/>
    </row>
    <row r="43" spans="1:12" s="31" customFormat="1" ht="18.75" customHeight="1">
      <c r="A43" s="30"/>
      <c r="B43" s="42" t="s">
        <v>77</v>
      </c>
      <c r="C43" s="175" t="str">
        <f>IF(D38=0,"Data nevyplněna nebo žadatel nemá historii",IF(D42&gt;=2.9,"A",IF(D42&gt;2.4,"B",IF(D42&gt;1.9,"C",IF(D42&gt;1.4,"D",IF(D42&gt;1,"E","F"))))))</f>
        <v>Data nevyplněna nebo žadatel nemá historii</v>
      </c>
      <c r="D43" s="176"/>
      <c r="E43" s="177"/>
      <c r="F43" s="30"/>
      <c r="G43" s="30"/>
      <c r="H43" s="30"/>
      <c r="I43" s="30"/>
      <c r="J43" s="30"/>
      <c r="K43" s="30"/>
      <c r="L43" s="32"/>
    </row>
    <row r="44" spans="1:12" s="31" customFormat="1" ht="15.75" customHeight="1">
      <c r="A44" s="30"/>
      <c r="C44" s="33"/>
      <c r="D44" s="34"/>
      <c r="E44" s="35"/>
      <c r="F44" s="30"/>
      <c r="G44" s="30"/>
      <c r="H44" s="30"/>
      <c r="I44" s="30"/>
      <c r="J44" s="30"/>
      <c r="K44" s="30"/>
      <c r="L44" s="32"/>
    </row>
    <row r="45" spans="1:2" ht="26.25" customHeight="1">
      <c r="A45" s="1" t="s">
        <v>64</v>
      </c>
      <c r="B45" s="77" t="s">
        <v>65</v>
      </c>
    </row>
    <row r="46" spans="1:2" ht="26.25" customHeight="1">
      <c r="A46" s="8" t="s">
        <v>66</v>
      </c>
      <c r="B46" s="78" t="s">
        <v>67</v>
      </c>
    </row>
    <row r="48" spans="3:5" ht="12.75">
      <c r="C48" s="46"/>
      <c r="D48" s="83" t="s">
        <v>68</v>
      </c>
      <c r="E48" s="46"/>
    </row>
    <row r="49" ht="12.75">
      <c r="D49" s="46" t="s">
        <v>69</v>
      </c>
    </row>
    <row r="51" s="13" customFormat="1" ht="15.75" customHeight="1">
      <c r="A51" s="37"/>
    </row>
    <row r="52" s="13" customFormat="1" ht="15.75" customHeight="1">
      <c r="A52" s="37"/>
    </row>
    <row r="53" s="13" customFormat="1" ht="15.75" customHeight="1">
      <c r="A53" s="37"/>
    </row>
    <row r="54" s="13" customFormat="1" ht="15.75" customHeight="1">
      <c r="A54" s="37"/>
    </row>
    <row r="66" ht="12.75">
      <c r="B66" s="134" t="s">
        <v>85</v>
      </c>
    </row>
  </sheetData>
  <sheetProtection password="998F" sheet="1" objects="1" scenarios="1" selectLockedCells="1"/>
  <protectedRanges>
    <protectedRange sqref="C29:E29" name="Oblast2"/>
    <protectedRange sqref="D10:E25" name="Oblast1"/>
  </protectedRanges>
  <mergeCells count="11">
    <mergeCell ref="C43:E43"/>
    <mergeCell ref="D38:E38"/>
    <mergeCell ref="B8:B9"/>
    <mergeCell ref="C8:C9"/>
    <mergeCell ref="D8:E8"/>
    <mergeCell ref="B28:B29"/>
    <mergeCell ref="D42:E42"/>
    <mergeCell ref="D40:E40"/>
    <mergeCell ref="D41:E41"/>
    <mergeCell ref="B3:E3"/>
    <mergeCell ref="B4:C4"/>
  </mergeCells>
  <conditionalFormatting sqref="D9">
    <cfRule type="cellIs" priority="1" dxfId="1" operator="equal" stopIfTrue="1">
      <formula>-1</formula>
    </cfRule>
  </conditionalFormatting>
  <conditionalFormatting sqref="E9">
    <cfRule type="cellIs" priority="2" dxfId="1" operator="equal" stopIfTrue="1">
      <formula>0</formula>
    </cfRule>
  </conditionalFormatting>
  <conditionalFormatting sqref="B4:C4 E4">
    <cfRule type="cellIs" priority="3" dxfId="0" operator="equal" stopIfTrue="1">
      <formula>0</formula>
    </cfRule>
  </conditionalFormatting>
  <conditionalFormatting sqref="C43:E43">
    <cfRule type="cellIs" priority="4" dxfId="5" operator="between" stopIfTrue="1">
      <formula>"C"</formula>
      <formula>"D"</formula>
    </cfRule>
    <cfRule type="cellIs" priority="5" dxfId="4" operator="between" stopIfTrue="1">
      <formula>"A"</formula>
      <formula>"B"</formula>
    </cfRule>
    <cfRule type="cellIs" priority="6" dxfId="3" operator="between" stopIfTrue="1">
      <formula>"E"</formula>
      <formula>"F"</formula>
    </cfRule>
  </conditionalFormatting>
  <dataValidations count="2">
    <dataValidation errorStyle="warning" type="whole" allowBlank="1" showInputMessage="1" showErrorMessage="1" errorTitle="Mimo rozsah očekávaných hodnot" error="Opravdu zadáváte hodnotu v tis. Kč?" sqref="C29:E29 D15:E26 D11:E13">
      <formula1>-100000</formula1>
      <formula2>10000000</formula2>
    </dataValidation>
    <dataValidation type="whole" allowBlank="1" showInputMessage="1" showErrorMessage="1" errorTitle="Mimo rozsah očekávaných hodnot" error="Opravdu zadáváte hodnotu v tis. Kč?" sqref="D14:E14 D10:E10">
      <formula1>1</formula1>
      <formula2>10000000</formula2>
    </dataValidation>
  </dataValidation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ignoredErrors>
    <ignoredError sqref="C28:D28 D9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3:L52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4.00390625" style="1" customWidth="1"/>
    <col min="2" max="2" width="27.57421875" style="1" customWidth="1"/>
    <col min="3" max="3" width="26.28125" style="1" customWidth="1"/>
    <col min="4" max="5" width="14.8515625" style="1" customWidth="1"/>
    <col min="6" max="6" width="5.00390625" style="1" customWidth="1"/>
    <col min="7" max="11" width="7.7109375" style="1" customWidth="1"/>
    <col min="12" max="12" width="7.7109375" style="2" customWidth="1"/>
    <col min="13" max="16384" width="9.140625" style="3" customWidth="1"/>
  </cols>
  <sheetData>
    <row r="1" ht="42" customHeight="1"/>
    <row r="2" ht="4.5" customHeight="1"/>
    <row r="3" spans="2:12" ht="26.25" customHeight="1">
      <c r="B3" s="181" t="s">
        <v>156</v>
      </c>
      <c r="C3" s="181"/>
      <c r="D3" s="181"/>
      <c r="E3" s="181"/>
      <c r="F3" s="4"/>
      <c r="G3" s="4"/>
      <c r="H3" s="4"/>
      <c r="I3" s="4"/>
      <c r="J3" s="4"/>
      <c r="K3" s="4"/>
      <c r="L3" s="4"/>
    </row>
    <row r="4" spans="1:12" ht="29.25" customHeight="1">
      <c r="A4" s="4"/>
      <c r="B4" s="182" t="str">
        <f>'základní list'!G11</f>
        <v>STATUTÁRNÍ MĚSTO CHOMUTOV</v>
      </c>
      <c r="C4" s="182"/>
      <c r="D4" s="5" t="s">
        <v>23</v>
      </c>
      <c r="E4" s="6">
        <f>'základní list'!L13</f>
        <v>261891</v>
      </c>
      <c r="F4" s="4"/>
      <c r="G4" s="4"/>
      <c r="H4" s="4"/>
      <c r="I4" s="4"/>
      <c r="J4" s="4"/>
      <c r="K4" s="4"/>
      <c r="L4" s="4"/>
    </row>
    <row r="5" spans="1:12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12.75">
      <c r="B6" s="8" t="s">
        <v>13</v>
      </c>
    </row>
    <row r="7" ht="4.5" customHeight="1">
      <c r="B7" s="8"/>
    </row>
    <row r="8" spans="2:5" ht="18" customHeight="1">
      <c r="B8" s="192" t="s">
        <v>11</v>
      </c>
      <c r="C8" s="192" t="s">
        <v>58</v>
      </c>
      <c r="D8" s="183" t="s">
        <v>12</v>
      </c>
      <c r="E8" s="183"/>
    </row>
    <row r="9" spans="2:5" ht="18" customHeight="1">
      <c r="B9" s="192"/>
      <c r="C9" s="207"/>
      <c r="D9" s="9">
        <f>'základní list'!M15-1</f>
        <v>2013</v>
      </c>
      <c r="E9" s="9">
        <f>'základní list'!M15</f>
        <v>2014</v>
      </c>
    </row>
    <row r="10" spans="1:12" s="13" customFormat="1" ht="17.25" customHeight="1">
      <c r="A10" s="10"/>
      <c r="B10" s="11" t="s">
        <v>82</v>
      </c>
      <c r="C10" s="68" t="s">
        <v>197</v>
      </c>
      <c r="D10" s="38">
        <v>0.001</v>
      </c>
      <c r="E10" s="38">
        <v>0.001</v>
      </c>
      <c r="F10" s="10"/>
      <c r="G10" s="10"/>
      <c r="H10" s="10"/>
      <c r="I10" s="10"/>
      <c r="J10" s="10"/>
      <c r="K10" s="10"/>
      <c r="L10" s="12"/>
    </row>
    <row r="11" spans="1:12" s="13" customFormat="1" ht="17.25" customHeight="1">
      <c r="A11" s="10"/>
      <c r="B11" s="14" t="s">
        <v>177</v>
      </c>
      <c r="C11" s="16" t="s">
        <v>197</v>
      </c>
      <c r="D11" s="38">
        <v>0</v>
      </c>
      <c r="E11" s="39">
        <v>0</v>
      </c>
      <c r="F11" s="10"/>
      <c r="G11" s="10"/>
      <c r="H11" s="10"/>
      <c r="I11" s="10"/>
      <c r="J11" s="10"/>
      <c r="K11" s="10"/>
      <c r="L11" s="12"/>
    </row>
    <row r="12" spans="1:12" s="13" customFormat="1" ht="17.25" customHeight="1">
      <c r="A12" s="10"/>
      <c r="B12" s="14" t="s">
        <v>178</v>
      </c>
      <c r="C12" s="16" t="s">
        <v>197</v>
      </c>
      <c r="D12" s="38">
        <v>0</v>
      </c>
      <c r="E12" s="39">
        <v>0</v>
      </c>
      <c r="F12" s="10"/>
      <c r="G12" s="10"/>
      <c r="H12" s="10"/>
      <c r="I12" s="10"/>
      <c r="J12" s="10"/>
      <c r="K12" s="10"/>
      <c r="L12" s="12"/>
    </row>
    <row r="13" spans="1:12" s="13" customFormat="1" ht="17.25" customHeight="1">
      <c r="A13" s="10"/>
      <c r="B13" s="14" t="s">
        <v>179</v>
      </c>
      <c r="C13" s="16" t="s">
        <v>197</v>
      </c>
      <c r="D13" s="38">
        <v>0</v>
      </c>
      <c r="E13" s="38">
        <v>0</v>
      </c>
      <c r="F13" s="10"/>
      <c r="G13" s="10"/>
      <c r="H13" s="10"/>
      <c r="I13" s="10"/>
      <c r="J13" s="10"/>
      <c r="K13" s="10"/>
      <c r="L13" s="12"/>
    </row>
    <row r="14" spans="1:12" s="13" customFormat="1" ht="17.25" customHeight="1">
      <c r="A14" s="10"/>
      <c r="B14" s="14" t="s">
        <v>180</v>
      </c>
      <c r="C14" s="16" t="s">
        <v>198</v>
      </c>
      <c r="D14" s="38">
        <v>0</v>
      </c>
      <c r="E14" s="39">
        <v>0</v>
      </c>
      <c r="F14" s="10"/>
      <c r="G14" s="10"/>
      <c r="H14" s="10"/>
      <c r="I14" s="18"/>
      <c r="J14" s="10"/>
      <c r="K14" s="10"/>
      <c r="L14" s="12"/>
    </row>
    <row r="15" spans="1:12" s="13" customFormat="1" ht="17.25" customHeight="1">
      <c r="A15" s="10"/>
      <c r="B15" s="14" t="s">
        <v>181</v>
      </c>
      <c r="C15" s="15" t="s">
        <v>182</v>
      </c>
      <c r="D15" s="38">
        <v>0</v>
      </c>
      <c r="E15" s="39">
        <v>0</v>
      </c>
      <c r="F15" s="10"/>
      <c r="G15" s="10"/>
      <c r="H15" s="10"/>
      <c r="I15" s="18"/>
      <c r="J15" s="10"/>
      <c r="K15" s="10"/>
      <c r="L15" s="12"/>
    </row>
    <row r="16" spans="1:12" s="13" customFormat="1" ht="17.25" customHeight="1">
      <c r="A16" s="10"/>
      <c r="B16" s="14" t="s">
        <v>187</v>
      </c>
      <c r="C16" s="15" t="s">
        <v>185</v>
      </c>
      <c r="D16" s="38">
        <v>0.001</v>
      </c>
      <c r="E16" s="38">
        <v>0.001</v>
      </c>
      <c r="F16" s="10"/>
      <c r="G16" s="10"/>
      <c r="H16" s="10"/>
      <c r="I16" s="18"/>
      <c r="J16" s="10"/>
      <c r="K16" s="10"/>
      <c r="L16" s="12"/>
    </row>
    <row r="17" spans="1:12" s="13" customFormat="1" ht="17.25" customHeight="1">
      <c r="A17" s="10"/>
      <c r="B17" s="14" t="s">
        <v>183</v>
      </c>
      <c r="C17" s="15" t="s">
        <v>184</v>
      </c>
      <c r="D17" s="38">
        <v>0.001</v>
      </c>
      <c r="E17" s="39">
        <v>0.001</v>
      </c>
      <c r="F17" s="10"/>
      <c r="G17" s="10"/>
      <c r="H17" s="10"/>
      <c r="I17" s="10"/>
      <c r="J17" s="10"/>
      <c r="K17" s="10"/>
      <c r="L17" s="12"/>
    </row>
    <row r="18" spans="1:12" s="13" customFormat="1" ht="17.25" customHeight="1">
      <c r="A18" s="10"/>
      <c r="B18" s="14" t="s">
        <v>37</v>
      </c>
      <c r="C18" s="15" t="s">
        <v>185</v>
      </c>
      <c r="D18" s="38">
        <v>0</v>
      </c>
      <c r="E18" s="39">
        <v>0</v>
      </c>
      <c r="F18" s="10"/>
      <c r="G18" s="10"/>
      <c r="H18" s="10"/>
      <c r="I18" s="10"/>
      <c r="J18" s="10"/>
      <c r="K18" s="10"/>
      <c r="L18" s="12"/>
    </row>
    <row r="19" spans="1:12" s="13" customFormat="1" ht="17.25" customHeight="1">
      <c r="A19" s="10"/>
      <c r="B19" s="19" t="s">
        <v>196</v>
      </c>
      <c r="C19" s="20" t="s">
        <v>197</v>
      </c>
      <c r="D19" s="40">
        <v>0</v>
      </c>
      <c r="E19" s="41">
        <v>0</v>
      </c>
      <c r="F19" s="10"/>
      <c r="G19" s="10"/>
      <c r="H19" s="10"/>
      <c r="I19" s="10"/>
      <c r="J19" s="10"/>
      <c r="K19" s="10"/>
      <c r="L19" s="12"/>
    </row>
    <row r="20" spans="1:12" s="13" customFormat="1" ht="8.25" customHeight="1">
      <c r="A20" s="10"/>
      <c r="F20" s="10"/>
      <c r="G20" s="10"/>
      <c r="H20" s="10"/>
      <c r="I20" s="10"/>
      <c r="J20" s="10"/>
      <c r="K20" s="10"/>
      <c r="L20" s="12"/>
    </row>
    <row r="21" ht="4.5" customHeight="1" hidden="1"/>
    <row r="22" spans="2:5" ht="12.75" customHeight="1" hidden="1">
      <c r="B22" s="25" t="s">
        <v>47</v>
      </c>
      <c r="D22" s="26">
        <v>0.4</v>
      </c>
      <c r="E22" s="26">
        <v>0.6</v>
      </c>
    </row>
    <row r="23" spans="2:7" ht="12.75" customHeight="1" hidden="1">
      <c r="B23" s="27" t="s">
        <v>189</v>
      </c>
      <c r="C23" s="28">
        <v>0.25</v>
      </c>
      <c r="D23" s="1">
        <f>IF((D17/(D14+D15+D16))&gt;0.7,0,IF((D17/(D14+D15+D16))&gt;0.6,15,IF((D17/(D14+D15+D16))&gt;0.5,30,IF((D17/(D14+D15+D16))&gt;0.4,45,IF((D17/(D14+D15+D16))&gt;0.3,60,IF((D17/(D14+D15+D16))&gt;0.2,75,IF((D17/(D14+D15+D16))&gt;0.1,90,100)))))))</f>
        <v>0</v>
      </c>
      <c r="E23" s="1">
        <f>IF((E17/(E14+E15+E16))&gt;0.7,0,IF((E17/(E14+E15+E16))&gt;0.6,15,IF((E17/(E14+E15+E16))&gt;0.5,30,IF((E17/(E14+E15+E16))&gt;0.4,45,IF((E17/(E14+E15+E16))&gt;0.3,60,IF((E17/(E14+E15+E16))&gt;0.2,75,IF((E17/(E14+E15+E16))&gt;0.1,90,100)))))))</f>
        <v>0</v>
      </c>
      <c r="G23" s="8" t="s">
        <v>190</v>
      </c>
    </row>
    <row r="24" spans="2:7" ht="12.75" customHeight="1" hidden="1">
      <c r="B24" s="27" t="s">
        <v>188</v>
      </c>
      <c r="C24" s="28">
        <v>0.25</v>
      </c>
      <c r="D24" s="1">
        <f>IF((D12/(D14+D15+D16))&gt;0.1,100,IF((D12/(D14+D15+D16))&gt;0.085,85,IF((D12/(D14+D15+D16))&gt;0.07,70,IF((D12/(D14+D15+D16))&gt;0.055,55,IF((D12/(D14+D15+D16))&gt;0.04,40,IF((D12/(D14+D15+D16))&gt;0.025,25,IF((D12/(D14+D15+D16))&gt;0.01,10,0)))))))</f>
        <v>0</v>
      </c>
      <c r="E24" s="1">
        <f>IF((E12/(E14+E15+E16))&gt;0.1,100,IF((E12/(E14+E15+E16))&gt;0.085,85,IF((E12/(E14+E15+E16))&gt;0.07,70,IF((E12/(E14+E15+E16))&gt;0.055,55,IF((E12/(E14+E15+E16))&gt;0.04,40,IF((E12/(E14+E15+E16))&gt;0.025,25,IF((E12/(E14+E15+E16))&gt;0.01,10,0)))))))</f>
        <v>0</v>
      </c>
      <c r="G24" s="8" t="s">
        <v>191</v>
      </c>
    </row>
    <row r="25" spans="2:7" ht="12.75" customHeight="1" hidden="1">
      <c r="B25" s="27" t="s">
        <v>192</v>
      </c>
      <c r="C25" s="28">
        <v>0.25</v>
      </c>
      <c r="D25" s="1">
        <f>IF((D18/D17*100)&gt;20,0,IF((D18/D17*100)&gt;15,40,IF((D18/D17*100)&gt;10,60,IF((D18/D17*100)&gt;5,80,100))))</f>
        <v>100</v>
      </c>
      <c r="E25" s="1">
        <f>IF((E18/E17*100)&gt;20,0,IF((E18/E17*100)&gt;15,40,IF((E18/E17*100)&gt;10,60,IF((E18/E17*100)&gt;5,80,100))))</f>
        <v>100</v>
      </c>
      <c r="G25" s="8" t="s">
        <v>194</v>
      </c>
    </row>
    <row r="26" spans="2:7" ht="12.75" customHeight="1" hidden="1">
      <c r="B26" s="27" t="s">
        <v>193</v>
      </c>
      <c r="C26" s="28">
        <v>0.25</v>
      </c>
      <c r="D26" s="1">
        <f>IF((D19*100/D10)&gt;2,100,IF((D19*100/D10)&gt;1.6,80,IF((D19*100/D10)&gt;1.2,60,IF((D19*100/D10)&gt;0.8,40,IF((D19*100/D10)&gt;0.4,20,0)))))</f>
        <v>0</v>
      </c>
      <c r="E26" s="1">
        <f>IF((E19*100/E10)&gt;2,100,IF((E19*100/E10)&gt;1.6,80,IF((E19*100/E10)&gt;1.2,60,IF((E19*100/E10)&gt;0.8,40,IF((E19*100/E10)&gt;0.4,20,0)))))</f>
        <v>0</v>
      </c>
      <c r="G26" s="8" t="s">
        <v>195</v>
      </c>
    </row>
    <row r="27" spans="2:7" ht="12.75" customHeight="1" hidden="1">
      <c r="B27" s="178" t="s">
        <v>186</v>
      </c>
      <c r="C27" s="178"/>
      <c r="D27" s="27">
        <f>$C$23*D23+$C$24*D24+$C$25*D25+$C$26*D26</f>
        <v>25</v>
      </c>
      <c r="E27" s="27">
        <f>$C$23*E23+$C$24*E24+$C$25*E25+$C$26*E26</f>
        <v>25</v>
      </c>
      <c r="G27" s="8"/>
    </row>
    <row r="28" spans="1:12" s="13" customFormat="1" ht="15.75" customHeight="1" hidden="1">
      <c r="A28" s="10"/>
      <c r="B28" s="178" t="s">
        <v>48</v>
      </c>
      <c r="C28" s="178"/>
      <c r="D28" s="179">
        <f>D27*D22+E22*E27</f>
        <v>25</v>
      </c>
      <c r="E28" s="180"/>
      <c r="F28" s="10"/>
      <c r="G28" s="18"/>
      <c r="H28" s="10"/>
      <c r="I28" s="10"/>
      <c r="J28" s="10"/>
      <c r="K28" s="10"/>
      <c r="L28" s="12"/>
    </row>
    <row r="29" spans="1:12" s="31" customFormat="1" ht="18.75" customHeight="1">
      <c r="A29" s="30"/>
      <c r="B29" s="42" t="s">
        <v>77</v>
      </c>
      <c r="C29" s="175" t="str">
        <f>IF(D10=0.001,"Data nevyplněna nebo žadatel nemá historii",IF(D28&gt;=2.8,"A",IF(D28&gt;2.4,"B",IF(D28&gt;1.8,"C",IF(D28&gt;1.3,"D",IF(D28&gt;1,"E","F"))))))</f>
        <v>Data nevyplněna nebo žadatel nemá historii</v>
      </c>
      <c r="D29" s="176"/>
      <c r="E29" s="177"/>
      <c r="F29" s="30"/>
      <c r="G29" s="30"/>
      <c r="H29" s="30"/>
      <c r="I29" s="30"/>
      <c r="J29" s="30"/>
      <c r="K29" s="30"/>
      <c r="L29" s="32"/>
    </row>
    <row r="30" spans="1:12" s="31" customFormat="1" ht="15.75" customHeight="1">
      <c r="A30" s="30"/>
      <c r="C30" s="33"/>
      <c r="D30" s="34"/>
      <c r="E30" s="35"/>
      <c r="F30" s="30"/>
      <c r="G30" s="30"/>
      <c r="H30" s="30"/>
      <c r="I30" s="30"/>
      <c r="J30" s="30"/>
      <c r="K30" s="30"/>
      <c r="L30" s="32"/>
    </row>
    <row r="31" spans="1:2" ht="26.25" customHeight="1">
      <c r="A31" s="1" t="s">
        <v>64</v>
      </c>
      <c r="B31" s="77" t="s">
        <v>65</v>
      </c>
    </row>
    <row r="32" spans="1:2" ht="26.25" customHeight="1">
      <c r="A32" s="8" t="s">
        <v>66</v>
      </c>
      <c r="B32" s="78" t="s">
        <v>67</v>
      </c>
    </row>
    <row r="34" spans="3:5" ht="12.75">
      <c r="C34" s="46"/>
      <c r="D34" s="83" t="s">
        <v>68</v>
      </c>
      <c r="E34" s="46"/>
    </row>
    <row r="35" ht="12.75">
      <c r="D35" s="46" t="s">
        <v>69</v>
      </c>
    </row>
    <row r="37" s="13" customFormat="1" ht="15.75" customHeight="1">
      <c r="A37" s="37"/>
    </row>
    <row r="38" s="13" customFormat="1" ht="15.75" customHeight="1">
      <c r="A38" s="37"/>
    </row>
    <row r="39" s="13" customFormat="1" ht="15.75" customHeight="1">
      <c r="A39" s="37"/>
    </row>
    <row r="40" s="13" customFormat="1" ht="15.75" customHeight="1">
      <c r="A40" s="37"/>
    </row>
    <row r="52" ht="12.75">
      <c r="B52" s="134" t="s">
        <v>85</v>
      </c>
    </row>
  </sheetData>
  <sheetProtection password="A3EB" sheet="1" objects="1" scenarios="1" selectLockedCells="1"/>
  <mergeCells count="9">
    <mergeCell ref="B28:C28"/>
    <mergeCell ref="D28:E28"/>
    <mergeCell ref="C29:E29"/>
    <mergeCell ref="B3:E3"/>
    <mergeCell ref="B4:C4"/>
    <mergeCell ref="B8:B9"/>
    <mergeCell ref="C8:C9"/>
    <mergeCell ref="D8:E8"/>
    <mergeCell ref="B27:C27"/>
  </mergeCells>
  <conditionalFormatting sqref="C29:E29">
    <cfRule type="cellIs" priority="1" dxfId="5" operator="between" stopIfTrue="1">
      <formula>"""C"""</formula>
      <formula>"""D"""</formula>
    </cfRule>
    <cfRule type="cellIs" priority="2" dxfId="4" operator="between" stopIfTrue="1">
      <formula>"A"</formula>
      <formula>"B"</formula>
    </cfRule>
    <cfRule type="cellIs" priority="3" dxfId="3" operator="between" stopIfTrue="1">
      <formula>"E"</formula>
      <formula>"F"</formula>
    </cfRule>
  </conditionalFormatting>
  <conditionalFormatting sqref="D9">
    <cfRule type="cellIs" priority="4" dxfId="1" operator="equal" stopIfTrue="1">
      <formula>-1</formula>
    </cfRule>
  </conditionalFormatting>
  <conditionalFormatting sqref="E9">
    <cfRule type="cellIs" priority="5" dxfId="1" operator="equal" stopIfTrue="1">
      <formula>0</formula>
    </cfRule>
  </conditionalFormatting>
  <conditionalFormatting sqref="B4:C4 E4">
    <cfRule type="cellIs" priority="6" dxfId="0" operator="equal" stopIfTrue="1">
      <formula>0</formula>
    </cfRule>
  </conditionalFormatting>
  <dataValidations count="3">
    <dataValidation errorStyle="warning" type="whole" allowBlank="1" showInputMessage="1" showErrorMessage="1" errorTitle="Mimo rozsah očekávaných hodnot" error="Opravdu zadáváte hodnotu v tis. Kč?" sqref="D11:E15 D18:E19">
      <formula1>-100000</formula1>
      <formula2>10000000</formula2>
    </dataValidation>
    <dataValidation type="whole" allowBlank="1" showInputMessage="1" showErrorMessage="1" errorTitle="Mimo rozsah očekávaných hodnot" error="Opravdu zadáváte hodnotu v tis. Kč?" sqref="D10:E10">
      <formula1>1</formula1>
      <formula2>10000000</formula2>
    </dataValidation>
    <dataValidation type="whole" allowBlank="1" showInputMessage="1" showErrorMessage="1" errorTitle="Mimo rozsah očekávaných hodnot" error="Opravdu zadáváte hodnotu v tis. Kč?&#10;&#10;Pozn.: Nulová hodnota je přednastavena kvůli výpočtům a její ruční vložení je blokováno." sqref="D16:E17">
      <formula1>1</formula1>
      <formula2>10000000</formula2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2"/>
  <ignoredErrors>
    <ignoredError sqref="D9" evalErro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zemědělská a lesnická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Fibingr</dc:creator>
  <cp:keywords/>
  <dc:description/>
  <cp:lastModifiedBy>Ing. Romana Matějková</cp:lastModifiedBy>
  <cp:lastPrinted>2015-05-13T14:13:54Z</cp:lastPrinted>
  <dcterms:created xsi:type="dcterms:W3CDTF">2007-11-15T20:55:04Z</dcterms:created>
  <dcterms:modified xsi:type="dcterms:W3CDTF">2015-05-13T14:15:17Z</dcterms:modified>
  <cp:category/>
  <cp:version/>
  <cp:contentType/>
  <cp:contentStatus/>
</cp:coreProperties>
</file>