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tabulka'!$B$2:$N$106</definedName>
  </definedNames>
  <calcPr fullCalcOnLoad="1"/>
</workbook>
</file>

<file path=xl/sharedStrings.xml><?xml version="1.0" encoding="utf-8"?>
<sst xmlns="http://schemas.openxmlformats.org/spreadsheetml/2006/main" count="285" uniqueCount="204">
  <si>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</si>
  <si>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</si>
  <si>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</si>
  <si>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</si>
  <si>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</si>
  <si>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</si>
  <si>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</si>
  <si>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</si>
  <si>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</si>
  <si>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</si>
  <si>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</si>
  <si>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</si>
  <si>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</si>
  <si>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</si>
  <si>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</si>
  <si>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</si>
  <si>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</si>
  <si>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</si>
  <si>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</si>
  <si>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</si>
  <si>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</si>
  <si>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</si>
  <si>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</si>
  <si>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</si>
  <si>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</si>
  <si>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</si>
  <si>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</si>
  <si>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</si>
  <si>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</si>
  <si>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</si>
  <si>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</si>
  <si>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</si>
  <si>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</si>
  <si>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</si>
  <si>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</si>
  <si>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</si>
  <si>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</si>
  <si>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</si>
  <si>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</si>
  <si>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</si>
  <si>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</si>
  <si>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</si>
  <si>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</si>
  <si>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VÝSLEDEK HOSPODAŘENÍ</t>
  </si>
  <si>
    <t>Fondy</t>
  </si>
  <si>
    <t>Fond rezervní</t>
  </si>
  <si>
    <t>Fond investic</t>
  </si>
  <si>
    <t>z VH</t>
  </si>
  <si>
    <t>z ostatních titulů - sponzorské dary</t>
  </si>
  <si>
    <t>z ostatních titulů - dotace, granty (EU i Národní fond)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</si>
  <si>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</si>
  <si>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</si>
  <si>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</si>
  <si>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</si>
  <si>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</si>
  <si>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</si>
  <si>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</si>
  <si>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</si>
  <si>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</si>
  <si>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</si>
  <si>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</si>
  <si>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</si>
  <si>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</si>
  <si>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</si>
  <si>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</si>
  <si>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</si>
  <si>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</si>
  <si>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</si>
  <si>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</si>
  <si>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</si>
  <si>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</si>
  <si>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</si>
  <si>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</si>
  <si>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</si>
  <si>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</si>
  <si>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</si>
  <si>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</si>
  <si>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</si>
  <si>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</si>
  <si>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</si>
  <si>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</si>
  <si>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</si>
  <si>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</si>
  <si>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</si>
  <si>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</si>
  <si>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</si>
  <si>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</si>
  <si>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</si>
  <si>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</si>
  <si>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</si>
  <si>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</si>
  <si>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</si>
  <si>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</si>
  <si>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</si>
  <si>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</si>
  <si>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</si>
  <si>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</si>
  <si>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</si>
  <si>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</si>
  <si>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</si>
  <si>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</si>
  <si>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</si>
  <si>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</si>
  <si>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</si>
  <si>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</si>
  <si>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</si>
  <si>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</si>
  <si>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</si>
  <si>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Výnosy</t>
  </si>
  <si>
    <t>Rozdíl</t>
  </si>
  <si>
    <t>Organizace celkem</t>
  </si>
  <si>
    <t>Meziroční změna Přispěvek zřizovatele</t>
  </si>
  <si>
    <t>Příspěvek zřirovatele</t>
  </si>
  <si>
    <t>Náklady z hlavní činnosti</t>
  </si>
  <si>
    <t>Náklady z  hospodářské činnosti</t>
  </si>
  <si>
    <t>Náklady celkem</t>
  </si>
  <si>
    <t>Výnosy z hlavní činnosti</t>
  </si>
  <si>
    <t>Výnosy z hospodářské činnosti</t>
  </si>
  <si>
    <t>Výnosy celkem</t>
  </si>
  <si>
    <t>Výsledek hlavní činnosti</t>
  </si>
  <si>
    <t>Výdledek hospodářské činnosti</t>
  </si>
  <si>
    <t xml:space="preserve">Hospodářská střediska - bez příspěvku města:                          </t>
  </si>
  <si>
    <t xml:space="preserve">Hospodářská střediska - bez příspěvku města:                                     </t>
  </si>
  <si>
    <t>účet 521 - Mzdové náklady</t>
  </si>
  <si>
    <t>VPP, SÚPM</t>
  </si>
  <si>
    <t>Investiční příspěvek zřizovatel (informativní údaj, nevstupuje do součtů)</t>
  </si>
  <si>
    <t>N1 (nem. Ost)</t>
  </si>
  <si>
    <t>Dotace a granty zřizovatel</t>
  </si>
  <si>
    <t>Skutečnost k 31.12.2015</t>
  </si>
  <si>
    <t>Skutečnost k 30.6.2016</t>
  </si>
  <si>
    <t>Zůstatek 31.12.2017</t>
  </si>
  <si>
    <t>Odhad 2016</t>
  </si>
  <si>
    <t>Plán 2017</t>
  </si>
  <si>
    <t>Čerpání 2017</t>
  </si>
  <si>
    <t>Příděl v roce 2017</t>
  </si>
  <si>
    <t>Odhad k 31.12.2016</t>
  </si>
  <si>
    <t>Skutečnost 2015</t>
  </si>
  <si>
    <t>Rozpočet 2016</t>
  </si>
  <si>
    <t>Celkem 2017</t>
  </si>
  <si>
    <t>2016/2017</t>
  </si>
  <si>
    <t>Odpisový plán na rok 2017</t>
  </si>
  <si>
    <t>Požadavek na stanovení příspěvku z rozpočtu města pro rok 2017</t>
  </si>
  <si>
    <t>Výpočet odpisů pro rok 2017</t>
  </si>
  <si>
    <t>Rok 2017 celkem</t>
  </si>
  <si>
    <t>rok 2021</t>
  </si>
  <si>
    <t>Knihovna</t>
  </si>
  <si>
    <t>Kultura</t>
  </si>
  <si>
    <t>Vzdělávání</t>
  </si>
  <si>
    <t>Středisko knihovnických a kulturních služeb města Chomutov, příspěvková organizace</t>
  </si>
  <si>
    <t>Palackého 4995/85</t>
  </si>
  <si>
    <t>Ing. Jindra Pleilová</t>
  </si>
  <si>
    <t>Mgr. Marie Laurinová</t>
  </si>
  <si>
    <t>Celkem 2016</t>
  </si>
  <si>
    <t>Fond odměn</t>
  </si>
  <si>
    <t>6-003</t>
  </si>
  <si>
    <t>Clavius upg. na SQL</t>
  </si>
  <si>
    <t>rovnoměrný</t>
  </si>
  <si>
    <t xml:space="preserve"> </t>
  </si>
  <si>
    <t>6-004</t>
  </si>
  <si>
    <t>Clavius www katalog</t>
  </si>
  <si>
    <t>5-0199</t>
  </si>
  <si>
    <t>koberec zátěžový</t>
  </si>
  <si>
    <t>II.</t>
  </si>
  <si>
    <t>5-0205</t>
  </si>
  <si>
    <t>auto Škoda</t>
  </si>
  <si>
    <t>III.</t>
  </si>
  <si>
    <t>5-0400</t>
  </si>
  <si>
    <t>sestava I -šatní skříně</t>
  </si>
  <si>
    <t>IV.</t>
  </si>
  <si>
    <t>5-0401</t>
  </si>
  <si>
    <t>sestava II - šatní skříně</t>
  </si>
  <si>
    <t>5-0402</t>
  </si>
  <si>
    <t>sestava IV. - šatní skříně</t>
  </si>
  <si>
    <t xml:space="preserve">rovnoměrný </t>
  </si>
  <si>
    <t>5-0403</t>
  </si>
  <si>
    <t>kamerový systém - šatna</t>
  </si>
  <si>
    <t>5-0404</t>
  </si>
  <si>
    <t>server FJS Primergy</t>
  </si>
  <si>
    <t>I.</t>
  </si>
  <si>
    <t>5-0406</t>
  </si>
  <si>
    <t>FJS server</t>
  </si>
  <si>
    <t>5-0407</t>
  </si>
  <si>
    <t>koberec - dopravní hřiště</t>
  </si>
  <si>
    <t>5-0408</t>
  </si>
  <si>
    <t>herna</t>
  </si>
  <si>
    <t>5-0409</t>
  </si>
  <si>
    <t>Server Futjisu</t>
  </si>
  <si>
    <t>5-0410</t>
  </si>
  <si>
    <t>Server Primery</t>
  </si>
  <si>
    <t>5-0411</t>
  </si>
  <si>
    <t>klimatizační jenotka</t>
  </si>
  <si>
    <t>5-0412</t>
  </si>
  <si>
    <t>nový web</t>
  </si>
  <si>
    <t>5-0202</t>
  </si>
  <si>
    <t>garáž</t>
  </si>
  <si>
    <t>nemovitost - N</t>
  </si>
  <si>
    <t>VII.</t>
  </si>
  <si>
    <t>5-0203</t>
  </si>
  <si>
    <t>kašna v atriu</t>
  </si>
  <si>
    <t>VI.</t>
  </si>
  <si>
    <t>5-0204</t>
  </si>
  <si>
    <t>poloaut. Zavlažování</t>
  </si>
  <si>
    <t>Správa</t>
  </si>
  <si>
    <t>Plán roku 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</si>
</sst>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/>
      <top/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double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/>
      <right style="medium"/>
      <top/>
      <bottom style="thin"/>
    </border>
    <border>
      <left style="double"/>
      <right/>
      <top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double"/>
      <top style="medium"/>
      <bottom style="medium"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10" xfId="48" applyFont="1" applyBorder="1" applyAlignment="1" applyProtection="1">
      <alignment horizontal="left" indent="4"/>
      <protection/>
    </xf>
    <xf numFmtId="0" fontId="4" fillId="0" borderId="10" xfId="48" applyFont="1" applyBorder="1" applyAlignment="1" applyProtection="1">
      <alignment horizontal="left" indent="1"/>
      <protection/>
    </xf>
    <xf numFmtId="0" fontId="4" fillId="0" borderId="0" xfId="48" applyFont="1">
      <alignment/>
      <protection/>
    </xf>
    <xf numFmtId="164" fontId="4" fillId="0" borderId="11" xfId="48" applyNumberFormat="1" applyFont="1" applyBorder="1" applyAlignment="1" applyProtection="1">
      <alignment horizontal="right" indent="1"/>
      <protection locked="0"/>
    </xf>
    <xf numFmtId="164" fontId="4" fillId="0" borderId="12" xfId="48" applyNumberFormat="1" applyFont="1" applyBorder="1" applyAlignment="1" applyProtection="1">
      <alignment horizontal="right" indent="1"/>
      <protection locked="0"/>
    </xf>
    <xf numFmtId="164" fontId="4" fillId="0" borderId="13" xfId="48" applyNumberFormat="1" applyFont="1" applyBorder="1" applyAlignment="1" applyProtection="1">
      <alignment horizontal="right" indent="1"/>
      <protection locked="0"/>
    </xf>
    <xf numFmtId="164" fontId="23" fillId="33" borderId="14" xfId="48" applyNumberFormat="1" applyFont="1" applyFill="1" applyBorder="1" applyAlignment="1" applyProtection="1">
      <alignment horizontal="right" indent="1"/>
      <protection/>
    </xf>
    <xf numFmtId="164" fontId="23" fillId="33" borderId="15" xfId="48" applyNumberFormat="1" applyFont="1" applyFill="1" applyBorder="1" applyAlignment="1" applyProtection="1">
      <alignment horizontal="right" indent="1"/>
      <protection/>
    </xf>
    <xf numFmtId="164" fontId="23" fillId="33" borderId="16" xfId="48" applyNumberFormat="1" applyFont="1" applyFill="1" applyBorder="1" applyAlignment="1" applyProtection="1">
      <alignment horizontal="right" indent="1"/>
      <protection/>
    </xf>
    <xf numFmtId="164" fontId="23" fillId="33" borderId="17" xfId="48" applyNumberFormat="1" applyFont="1" applyFill="1" applyBorder="1" applyAlignment="1" applyProtection="1">
      <alignment horizontal="right" indent="1"/>
      <protection/>
    </xf>
    <xf numFmtId="164" fontId="23" fillId="33" borderId="18" xfId="48" applyNumberFormat="1" applyFont="1" applyFill="1" applyBorder="1" applyAlignment="1" applyProtection="1">
      <alignment horizontal="right" indent="1"/>
      <protection/>
    </xf>
    <xf numFmtId="0" fontId="23" fillId="0" borderId="19" xfId="48" applyFont="1" applyBorder="1" applyAlignment="1" applyProtection="1">
      <alignment horizontal="left" vertical="center" indent="1"/>
      <protection/>
    </xf>
    <xf numFmtId="0" fontId="23" fillId="0" borderId="20" xfId="48" applyFont="1" applyBorder="1" applyAlignment="1" applyProtection="1">
      <alignment horizontal="center" vertical="center"/>
      <protection/>
    </xf>
    <xf numFmtId="0" fontId="24" fillId="0" borderId="0" xfId="48" applyFont="1">
      <alignment/>
      <protection/>
    </xf>
    <xf numFmtId="0" fontId="23" fillId="34" borderId="21" xfId="48" applyFont="1" applyFill="1" applyBorder="1" applyAlignment="1" applyProtection="1">
      <alignment horizontal="left" indent="1"/>
      <protection/>
    </xf>
    <xf numFmtId="0" fontId="23" fillId="34" borderId="22" xfId="48" applyFont="1" applyFill="1" applyBorder="1" applyAlignment="1" applyProtection="1">
      <alignment horizontal="center"/>
      <protection/>
    </xf>
    <xf numFmtId="0" fontId="23" fillId="34" borderId="23" xfId="48" applyFont="1" applyFill="1" applyBorder="1" applyAlignment="1" applyProtection="1">
      <alignment horizontal="center"/>
      <protection/>
    </xf>
    <xf numFmtId="0" fontId="23" fillId="34" borderId="24" xfId="48" applyFont="1" applyFill="1" applyBorder="1" applyAlignment="1" applyProtection="1">
      <alignment horizontal="center"/>
      <protection/>
    </xf>
    <xf numFmtId="0" fontId="23" fillId="34" borderId="25" xfId="48" applyFont="1" applyFill="1" applyBorder="1" applyAlignment="1" applyProtection="1">
      <alignment horizontal="center"/>
      <protection/>
    </xf>
    <xf numFmtId="0" fontId="23" fillId="34" borderId="26" xfId="48" applyFont="1" applyFill="1" applyBorder="1" applyAlignment="1" applyProtection="1">
      <alignment horizontal="center"/>
      <protection/>
    </xf>
    <xf numFmtId="0" fontId="23" fillId="33" borderId="19" xfId="48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5" fillId="35" borderId="27" xfId="48" applyFont="1" applyFill="1" applyBorder="1" applyAlignment="1" applyProtection="1">
      <alignment horizontal="left" indent="1"/>
      <protection/>
    </xf>
    <xf numFmtId="0" fontId="23" fillId="33" borderId="21" xfId="48" applyFont="1" applyFill="1" applyBorder="1" applyAlignment="1" applyProtection="1">
      <alignment horizontal="left" indent="1"/>
      <protection/>
    </xf>
    <xf numFmtId="0" fontId="5" fillId="35" borderId="10" xfId="48" applyFont="1" applyFill="1" applyBorder="1" applyAlignment="1" applyProtection="1">
      <alignment horizontal="left" indent="1"/>
      <protection/>
    </xf>
    <xf numFmtId="0" fontId="52" fillId="36" borderId="14" xfId="48" applyFont="1" applyFill="1" applyBorder="1" applyAlignment="1" applyProtection="1">
      <alignment horizontal="center" vertical="center" wrapText="1"/>
      <protection/>
    </xf>
    <xf numFmtId="0" fontId="53" fillId="36" borderId="15" xfId="48" applyFont="1" applyFill="1" applyBorder="1" applyAlignment="1" applyProtection="1">
      <alignment horizontal="center" vertical="center"/>
      <protection/>
    </xf>
    <xf numFmtId="0" fontId="53" fillId="36" borderId="17" xfId="48" applyFont="1" applyFill="1" applyBorder="1" applyAlignment="1" applyProtection="1">
      <alignment horizontal="center" vertical="center"/>
      <protection/>
    </xf>
    <xf numFmtId="164" fontId="4" fillId="0" borderId="0" xfId="48" applyNumberFormat="1" applyFont="1" applyBorder="1" applyAlignment="1" applyProtection="1">
      <alignment horizontal="right"/>
      <protection/>
    </xf>
    <xf numFmtId="164" fontId="5" fillId="0" borderId="28" xfId="48" applyNumberFormat="1" applyFont="1" applyFill="1" applyBorder="1" applyAlignment="1" applyProtection="1">
      <alignment horizontal="right" indent="1"/>
      <protection/>
    </xf>
    <xf numFmtId="164" fontId="5" fillId="0" borderId="29" xfId="48" applyNumberFormat="1" applyFont="1" applyFill="1" applyBorder="1" applyAlignment="1" applyProtection="1">
      <alignment horizontal="right" indent="1"/>
      <protection/>
    </xf>
    <xf numFmtId="164" fontId="5" fillId="37" borderId="30" xfId="48" applyNumberFormat="1" applyFont="1" applyFill="1" applyBorder="1" applyAlignment="1" applyProtection="1">
      <alignment horizontal="right" indent="1"/>
      <protection/>
    </xf>
    <xf numFmtId="164" fontId="5" fillId="37" borderId="31" xfId="48" applyNumberFormat="1" applyFont="1" applyFill="1" applyBorder="1" applyAlignment="1" applyProtection="1">
      <alignment horizontal="right" indent="1"/>
      <protection/>
    </xf>
    <xf numFmtId="164" fontId="5" fillId="37" borderId="32" xfId="48" applyNumberFormat="1" applyFont="1" applyFill="1" applyBorder="1" applyAlignment="1" applyProtection="1">
      <alignment horizontal="right" indent="1"/>
      <protection/>
    </xf>
    <xf numFmtId="164" fontId="5" fillId="37" borderId="33" xfId="48" applyNumberFormat="1" applyFont="1" applyFill="1" applyBorder="1" applyAlignment="1" applyProtection="1">
      <alignment horizontal="right" indent="1"/>
      <protection/>
    </xf>
    <xf numFmtId="164" fontId="5" fillId="37" borderId="34" xfId="48" applyNumberFormat="1" applyFont="1" applyFill="1" applyBorder="1" applyAlignment="1" applyProtection="1">
      <alignment horizontal="right" indent="1"/>
      <protection/>
    </xf>
    <xf numFmtId="0" fontId="4" fillId="0" borderId="0" xfId="48" applyFont="1" applyBorder="1" applyProtection="1">
      <alignment/>
      <protection/>
    </xf>
    <xf numFmtId="0" fontId="53" fillId="36" borderId="21" xfId="48" applyFont="1" applyFill="1" applyBorder="1" applyAlignment="1" applyProtection="1">
      <alignment horizontal="left" indent="1"/>
      <protection/>
    </xf>
    <xf numFmtId="0" fontId="4" fillId="0" borderId="0" xfId="48" applyFont="1" applyProtection="1">
      <alignment/>
      <protection/>
    </xf>
    <xf numFmtId="0" fontId="4" fillId="0" borderId="35" xfId="48" applyFont="1" applyBorder="1" applyAlignment="1" applyProtection="1">
      <alignment horizontal="left" indent="1"/>
      <protection/>
    </xf>
    <xf numFmtId="0" fontId="4" fillId="0" borderId="36" xfId="48" applyFont="1" applyBorder="1" applyAlignment="1" applyProtection="1">
      <alignment horizontal="left" indent="1"/>
      <protection/>
    </xf>
    <xf numFmtId="0" fontId="4" fillId="0" borderId="27" xfId="48" applyFont="1" applyBorder="1" applyAlignment="1" applyProtection="1">
      <alignment horizontal="left" indent="1"/>
      <protection/>
    </xf>
    <xf numFmtId="164" fontId="4" fillId="0" borderId="0" xfId="48" applyNumberFormat="1" applyFont="1" applyBorder="1" applyAlignment="1" applyProtection="1">
      <alignment/>
      <protection/>
    </xf>
    <xf numFmtId="0" fontId="53" fillId="36" borderId="31" xfId="48" applyFont="1" applyFill="1" applyBorder="1" applyAlignment="1" applyProtection="1">
      <alignment horizontal="center"/>
      <protection/>
    </xf>
    <xf numFmtId="0" fontId="53" fillId="36" borderId="37" xfId="48" applyFont="1" applyFill="1" applyBorder="1" applyAlignment="1" applyProtection="1">
      <alignment horizontal="center"/>
      <protection/>
    </xf>
    <xf numFmtId="0" fontId="53" fillId="36" borderId="19" xfId="48" applyFont="1" applyFill="1" applyBorder="1" applyAlignment="1" applyProtection="1">
      <alignment horizontal="left" indent="1"/>
      <protection/>
    </xf>
    <xf numFmtId="0" fontId="5" fillId="0" borderId="36" xfId="48" applyFont="1" applyBorder="1" applyAlignment="1" applyProtection="1">
      <alignment horizontal="left" indent="1"/>
      <protection/>
    </xf>
    <xf numFmtId="0" fontId="53" fillId="36" borderId="30" xfId="48" applyFont="1" applyFill="1" applyBorder="1" applyAlignment="1" applyProtection="1">
      <alignment horizontal="center"/>
      <protection/>
    </xf>
    <xf numFmtId="164" fontId="4" fillId="0" borderId="38" xfId="48" applyNumberFormat="1" applyFont="1" applyBorder="1" applyAlignment="1" applyProtection="1">
      <alignment horizontal="right" indent="1"/>
      <protection locked="0"/>
    </xf>
    <xf numFmtId="164" fontId="5" fillId="0" borderId="39" xfId="48" applyNumberFormat="1" applyFont="1" applyBorder="1" applyAlignment="1" applyProtection="1">
      <alignment horizontal="right" indent="1"/>
      <protection locked="0"/>
    </xf>
    <xf numFmtId="164" fontId="4" fillId="0" borderId="39" xfId="48" applyNumberFormat="1" applyFont="1" applyBorder="1" applyAlignment="1" applyProtection="1">
      <alignment horizontal="right" indent="1"/>
      <protection locked="0"/>
    </xf>
    <xf numFmtId="164" fontId="4" fillId="0" borderId="40" xfId="48" applyNumberFormat="1" applyFont="1" applyBorder="1" applyAlignment="1" applyProtection="1">
      <alignment horizontal="right" indent="1"/>
      <protection locked="0"/>
    </xf>
    <xf numFmtId="164" fontId="5" fillId="0" borderId="41" xfId="48" applyNumberFormat="1" applyFont="1" applyBorder="1" applyAlignment="1" applyProtection="1">
      <alignment horizontal="right" indent="1"/>
      <protection/>
    </xf>
    <xf numFmtId="164" fontId="5" fillId="0" borderId="12" xfId="48" applyNumberFormat="1" applyFont="1" applyBorder="1" applyAlignment="1" applyProtection="1">
      <alignment horizontal="right" indent="1"/>
      <protection locked="0"/>
    </xf>
    <xf numFmtId="164" fontId="4" fillId="0" borderId="42" xfId="48" applyNumberFormat="1" applyFont="1" applyBorder="1" applyAlignment="1" applyProtection="1">
      <alignment horizontal="right" indent="1"/>
      <protection locked="0"/>
    </xf>
    <xf numFmtId="164" fontId="5" fillId="0" borderId="43" xfId="48" applyNumberFormat="1" applyFont="1" applyBorder="1" applyAlignment="1" applyProtection="1">
      <alignment horizontal="right" indent="1"/>
      <protection locked="0"/>
    </xf>
    <xf numFmtId="164" fontId="4" fillId="0" borderId="43" xfId="48" applyNumberFormat="1" applyFont="1" applyBorder="1" applyAlignment="1" applyProtection="1">
      <alignment horizontal="right" indent="1"/>
      <protection locked="0"/>
    </xf>
    <xf numFmtId="164" fontId="4" fillId="0" borderId="44" xfId="48" applyNumberFormat="1" applyFont="1" applyBorder="1" applyAlignment="1" applyProtection="1">
      <alignment horizontal="right" indent="1"/>
      <protection locked="0"/>
    </xf>
    <xf numFmtId="164" fontId="4" fillId="0" borderId="45" xfId="48" applyNumberFormat="1" applyFont="1" applyBorder="1" applyAlignment="1" applyProtection="1">
      <alignment horizontal="right" indent="1"/>
      <protection locked="0"/>
    </xf>
    <xf numFmtId="164" fontId="5" fillId="0" borderId="46" xfId="48" applyNumberFormat="1" applyFont="1" applyBorder="1" applyAlignment="1" applyProtection="1">
      <alignment horizontal="right" indent="1"/>
      <protection locked="0"/>
    </xf>
    <xf numFmtId="164" fontId="4" fillId="0" borderId="46" xfId="48" applyNumberFormat="1" applyFont="1" applyBorder="1" applyAlignment="1" applyProtection="1">
      <alignment horizontal="right" indent="1"/>
      <protection locked="0"/>
    </xf>
    <xf numFmtId="164" fontId="4" fillId="0" borderId="47" xfId="48" applyNumberFormat="1" applyFont="1" applyBorder="1" applyAlignment="1" applyProtection="1">
      <alignment horizontal="right" indent="1"/>
      <protection locked="0"/>
    </xf>
    <xf numFmtId="164" fontId="5" fillId="0" borderId="48" xfId="48" applyNumberFormat="1" applyFont="1" applyBorder="1" applyAlignment="1" applyProtection="1">
      <alignment horizontal="right" indent="1"/>
      <protection/>
    </xf>
    <xf numFmtId="4" fontId="4" fillId="0" borderId="12" xfId="48" applyNumberFormat="1" applyFont="1" applyBorder="1" applyAlignment="1" applyProtection="1">
      <alignment horizontal="right" indent="1"/>
      <protection locked="0"/>
    </xf>
    <xf numFmtId="4" fontId="4" fillId="0" borderId="41" xfId="48" applyNumberFormat="1" applyFont="1" applyBorder="1" applyAlignment="1" applyProtection="1">
      <alignment horizontal="right" indent="1"/>
      <protection locked="0"/>
    </xf>
    <xf numFmtId="4" fontId="4" fillId="0" borderId="46" xfId="48" applyNumberFormat="1" applyFont="1" applyBorder="1" applyAlignment="1" applyProtection="1">
      <alignment horizontal="right" indent="1"/>
      <protection locked="0"/>
    </xf>
    <xf numFmtId="4" fontId="4" fillId="0" borderId="48" xfId="48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8" applyNumberFormat="1" applyFont="1" applyFill="1" applyBorder="1" applyAlignment="1" applyProtection="1">
      <alignment horizontal="right" indent="1"/>
      <protection locked="0"/>
    </xf>
    <xf numFmtId="4" fontId="4" fillId="0" borderId="41" xfId="48" applyNumberFormat="1" applyFont="1" applyFill="1" applyBorder="1" applyAlignment="1" applyProtection="1">
      <alignment horizontal="right" indent="1"/>
      <protection locked="0"/>
    </xf>
    <xf numFmtId="4" fontId="54" fillId="0" borderId="45" xfId="0" applyNumberFormat="1" applyFont="1" applyFill="1" applyBorder="1" applyAlignment="1" applyProtection="1">
      <alignment horizontal="right" vertical="center" indent="1"/>
      <protection locked="0"/>
    </xf>
    <xf numFmtId="4" fontId="4" fillId="0" borderId="46" xfId="48" applyNumberFormat="1" applyFont="1" applyFill="1" applyBorder="1" applyAlignment="1" applyProtection="1">
      <alignment horizontal="right" indent="1"/>
      <protection locked="0"/>
    </xf>
    <xf numFmtId="4" fontId="4" fillId="0" borderId="48" xfId="48" applyNumberFormat="1" applyFont="1" applyFill="1" applyBorder="1" applyAlignment="1" applyProtection="1">
      <alignment horizontal="right" indent="1"/>
      <protection locked="0"/>
    </xf>
    <xf numFmtId="4" fontId="5" fillId="0" borderId="42" xfId="48" applyNumberFormat="1" applyFont="1" applyBorder="1" applyAlignment="1" applyProtection="1">
      <alignment horizontal="right" indent="1"/>
      <protection/>
    </xf>
    <xf numFmtId="4" fontId="5" fillId="0" borderId="43" xfId="48" applyNumberFormat="1" applyFont="1" applyBorder="1" applyAlignment="1" applyProtection="1">
      <alignment horizontal="right" indent="1"/>
      <protection/>
    </xf>
    <xf numFmtId="4" fontId="5" fillId="0" borderId="49" xfId="48" applyNumberFormat="1" applyFont="1" applyBorder="1" applyAlignment="1" applyProtection="1">
      <alignment horizontal="right" indent="1"/>
      <protection/>
    </xf>
    <xf numFmtId="0" fontId="55" fillId="36" borderId="50" xfId="48" applyFont="1" applyFill="1" applyBorder="1" applyAlignment="1" applyProtection="1">
      <alignment vertical="center"/>
      <protection/>
    </xf>
    <xf numFmtId="0" fontId="55" fillId="36" borderId="50" xfId="48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5" borderId="20" xfId="0" applyNumberFormat="1" applyFont="1" applyFill="1" applyBorder="1" applyAlignment="1">
      <alignment/>
    </xf>
    <xf numFmtId="164" fontId="5" fillId="38" borderId="51" xfId="48" applyNumberFormat="1" applyFont="1" applyFill="1" applyBorder="1" applyAlignment="1" applyProtection="1">
      <alignment horizontal="right" indent="1"/>
      <protection locked="0"/>
    </xf>
    <xf numFmtId="164" fontId="5" fillId="38" borderId="52" xfId="48" applyNumberFormat="1" applyFont="1" applyFill="1" applyBorder="1" applyAlignment="1" applyProtection="1">
      <alignment horizontal="right" indent="1"/>
      <protection locked="0"/>
    </xf>
    <xf numFmtId="164" fontId="5" fillId="39" borderId="28" xfId="48" applyNumberFormat="1" applyFont="1" applyFill="1" applyBorder="1" applyAlignment="1" applyProtection="1">
      <alignment horizontal="right" indent="1"/>
      <protection/>
    </xf>
    <xf numFmtId="164" fontId="5" fillId="0" borderId="53" xfId="48" applyNumberFormat="1" applyFont="1" applyFill="1" applyBorder="1" applyAlignment="1" applyProtection="1">
      <alignment horizontal="right" indent="1"/>
      <protection/>
    </xf>
    <xf numFmtId="164" fontId="5" fillId="0" borderId="31" xfId="48" applyNumberFormat="1" applyFont="1" applyFill="1" applyBorder="1" applyAlignment="1" applyProtection="1">
      <alignment horizontal="right" indent="1"/>
      <protection locked="0"/>
    </xf>
    <xf numFmtId="164" fontId="5" fillId="0" borderId="34" xfId="48" applyNumberFormat="1" applyFont="1" applyFill="1" applyBorder="1" applyAlignment="1" applyProtection="1">
      <alignment horizontal="right" indent="1"/>
      <protection locked="0"/>
    </xf>
    <xf numFmtId="164" fontId="5" fillId="0" borderId="54" xfId="48" applyNumberFormat="1" applyFont="1" applyFill="1" applyBorder="1" applyAlignment="1" applyProtection="1">
      <alignment horizontal="right" indent="1"/>
      <protection/>
    </xf>
    <xf numFmtId="164" fontId="5" fillId="0" borderId="55" xfId="48" applyNumberFormat="1" applyFont="1" applyFill="1" applyBorder="1" applyAlignment="1" applyProtection="1">
      <alignment horizontal="right" indent="1"/>
      <protection locked="0"/>
    </xf>
    <xf numFmtId="164" fontId="5" fillId="0" borderId="11" xfId="48" applyNumberFormat="1" applyFont="1" applyFill="1" applyBorder="1" applyAlignment="1" applyProtection="1">
      <alignment horizontal="right" indent="1"/>
      <protection locked="0"/>
    </xf>
    <xf numFmtId="164" fontId="5" fillId="0" borderId="12" xfId="48" applyNumberFormat="1" applyFont="1" applyFill="1" applyBorder="1" applyAlignment="1" applyProtection="1">
      <alignment horizontal="right" indent="1"/>
      <protection locked="0"/>
    </xf>
    <xf numFmtId="164" fontId="5" fillId="0" borderId="56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>
      <alignment/>
      <protection/>
    </xf>
    <xf numFmtId="164" fontId="5" fillId="39" borderId="11" xfId="48" applyNumberFormat="1" applyFont="1" applyFill="1" applyBorder="1" applyAlignment="1" applyProtection="1">
      <alignment horizontal="right" indent="1"/>
      <protection/>
    </xf>
    <xf numFmtId="164" fontId="5" fillId="39" borderId="12" xfId="48" applyNumberFormat="1" applyFont="1" applyFill="1" applyBorder="1" applyAlignment="1" applyProtection="1">
      <alignment horizontal="right" indent="1"/>
      <protection/>
    </xf>
    <xf numFmtId="164" fontId="5" fillId="0" borderId="13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 applyProtection="1">
      <alignment/>
      <protection locked="0"/>
    </xf>
    <xf numFmtId="164" fontId="5" fillId="39" borderId="13" xfId="48" applyNumberFormat="1" applyFont="1" applyFill="1" applyBorder="1" applyAlignment="1" applyProtection="1">
      <alignment horizontal="right" indent="1"/>
      <protection/>
    </xf>
    <xf numFmtId="164" fontId="5" fillId="0" borderId="45" xfId="48" applyNumberFormat="1" applyFont="1" applyFill="1" applyBorder="1" applyAlignment="1" applyProtection="1">
      <alignment horizontal="right" indent="1"/>
      <protection locked="0"/>
    </xf>
    <xf numFmtId="164" fontId="5" fillId="0" borderId="46" xfId="48" applyNumberFormat="1" applyFont="1" applyFill="1" applyBorder="1" applyAlignment="1" applyProtection="1">
      <alignment horizontal="right" indent="1"/>
      <protection locked="0"/>
    </xf>
    <xf numFmtId="164" fontId="5" fillId="0" borderId="47" xfId="48" applyNumberFormat="1" applyFont="1" applyFill="1" applyBorder="1" applyAlignment="1" applyProtection="1">
      <alignment horizontal="right" indent="1"/>
      <protection locked="0"/>
    </xf>
    <xf numFmtId="0" fontId="29" fillId="0" borderId="0" xfId="48" applyFont="1">
      <alignment/>
      <protection/>
    </xf>
    <xf numFmtId="0" fontId="5" fillId="0" borderId="0" xfId="48" applyFont="1" applyFill="1">
      <alignment/>
      <protection/>
    </xf>
    <xf numFmtId="164" fontId="5" fillId="38" borderId="57" xfId="48" applyNumberFormat="1" applyFont="1" applyFill="1" applyBorder="1" applyAlignment="1" applyProtection="1">
      <alignment horizontal="right" indent="1"/>
      <protection locked="0"/>
    </xf>
    <xf numFmtId="164" fontId="5" fillId="37" borderId="45" xfId="48" applyNumberFormat="1" applyFont="1" applyFill="1" applyBorder="1" applyAlignment="1" applyProtection="1">
      <alignment horizontal="right" indent="1"/>
      <protection/>
    </xf>
    <xf numFmtId="164" fontId="5" fillId="37" borderId="47" xfId="48" applyNumberFormat="1" applyFont="1" applyFill="1" applyBorder="1" applyAlignment="1" applyProtection="1">
      <alignment horizontal="right" indent="1"/>
      <protection/>
    </xf>
    <xf numFmtId="164" fontId="5" fillId="38" borderId="58" xfId="48" applyNumberFormat="1" applyFont="1" applyFill="1" applyBorder="1" applyAlignment="1" applyProtection="1">
      <alignment horizontal="right" indent="1"/>
      <protection locked="0"/>
    </xf>
    <xf numFmtId="164" fontId="5" fillId="0" borderId="38" xfId="48" applyNumberFormat="1" applyFont="1" applyFill="1" applyBorder="1" applyAlignment="1" applyProtection="1">
      <alignment horizontal="right" indent="1"/>
      <protection locked="0"/>
    </xf>
    <xf numFmtId="164" fontId="5" fillId="0" borderId="39" xfId="48" applyNumberFormat="1" applyFont="1" applyFill="1" applyBorder="1" applyAlignment="1" applyProtection="1">
      <alignment horizontal="right" indent="1"/>
      <protection locked="0"/>
    </xf>
    <xf numFmtId="164" fontId="5" fillId="0" borderId="40" xfId="48" applyNumberFormat="1" applyFont="1" applyFill="1" applyBorder="1" applyAlignment="1" applyProtection="1">
      <alignment horizontal="right" indent="1"/>
      <protection locked="0"/>
    </xf>
    <xf numFmtId="164" fontId="5" fillId="38" borderId="59" xfId="48" applyNumberFormat="1" applyFont="1" applyFill="1" applyBorder="1" applyAlignment="1" applyProtection="1">
      <alignment horizontal="right" indent="1"/>
      <protection locked="0"/>
    </xf>
    <xf numFmtId="0" fontId="5" fillId="35" borderId="60" xfId="48" applyFont="1" applyFill="1" applyBorder="1" applyAlignment="1" applyProtection="1">
      <alignment horizontal="left" indent="1"/>
      <protection/>
    </xf>
    <xf numFmtId="0" fontId="5" fillId="35" borderId="35" xfId="48" applyFont="1" applyFill="1" applyBorder="1" applyAlignment="1" applyProtection="1">
      <alignment horizontal="left" indent="1"/>
      <protection/>
    </xf>
    <xf numFmtId="0" fontId="5" fillId="35" borderId="35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 indent="4"/>
    </xf>
    <xf numFmtId="0" fontId="4" fillId="0" borderId="0" xfId="48" applyFont="1" applyFill="1" applyProtection="1">
      <alignment/>
      <protection/>
    </xf>
    <xf numFmtId="0" fontId="4" fillId="0" borderId="0" xfId="48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8" applyNumberFormat="1" applyFont="1" applyProtection="1">
      <alignment/>
      <protection/>
    </xf>
    <xf numFmtId="10" fontId="23" fillId="0" borderId="22" xfId="48" applyNumberFormat="1" applyFont="1" applyBorder="1" applyAlignment="1" applyProtection="1">
      <alignment horizontal="center" vertical="center"/>
      <protection/>
    </xf>
    <xf numFmtId="10" fontId="4" fillId="0" borderId="0" xfId="48" applyNumberFormat="1" applyFont="1" applyBorder="1" applyProtection="1">
      <alignment/>
      <protection/>
    </xf>
    <xf numFmtId="49" fontId="23" fillId="34" borderId="61" xfId="48" applyNumberFormat="1" applyFont="1" applyFill="1" applyBorder="1" applyAlignment="1" applyProtection="1">
      <alignment horizontal="center"/>
      <protection/>
    </xf>
    <xf numFmtId="10" fontId="55" fillId="36" borderId="62" xfId="48" applyNumberFormat="1" applyFont="1" applyFill="1" applyBorder="1" applyAlignment="1" applyProtection="1">
      <alignment vertical="center"/>
      <protection/>
    </xf>
    <xf numFmtId="0" fontId="4" fillId="0" borderId="0" xfId="48" applyNumberFormat="1" applyFont="1" applyBorder="1" applyProtection="1">
      <alignment/>
      <protection/>
    </xf>
    <xf numFmtId="0" fontId="4" fillId="0" borderId="0" xfId="48" applyNumberFormat="1" applyFont="1" applyProtection="1">
      <alignment/>
      <protection/>
    </xf>
    <xf numFmtId="10" fontId="23" fillId="33" borderId="62" xfId="48" applyNumberFormat="1" applyFont="1" applyFill="1" applyBorder="1" applyAlignment="1" applyProtection="1">
      <alignment horizontal="right" indent="1"/>
      <protection/>
    </xf>
    <xf numFmtId="164" fontId="23" fillId="40" borderId="63" xfId="48" applyNumberFormat="1" applyFont="1" applyFill="1" applyBorder="1" applyAlignment="1" applyProtection="1">
      <alignment horizontal="right" indent="1"/>
      <protection/>
    </xf>
    <xf numFmtId="164" fontId="5" fillId="0" borderId="59" xfId="48" applyNumberFormat="1" applyFont="1" applyFill="1" applyBorder="1" applyAlignment="1" applyProtection="1">
      <alignment horizontal="right" indent="1"/>
      <protection locked="0"/>
    </xf>
    <xf numFmtId="164" fontId="5" fillId="0" borderId="57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 applyProtection="1">
      <alignment/>
      <protection/>
    </xf>
    <xf numFmtId="0" fontId="5" fillId="35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164" fontId="5" fillId="0" borderId="10" xfId="48" applyNumberFormat="1" applyFont="1" applyFill="1" applyBorder="1" applyAlignment="1" applyProtection="1">
      <alignment horizontal="right" indent="1"/>
      <protection locked="0"/>
    </xf>
    <xf numFmtId="164" fontId="5" fillId="39" borderId="10" xfId="48" applyNumberFormat="1" applyFont="1" applyFill="1" applyBorder="1" applyAlignment="1" applyProtection="1">
      <alignment horizontal="right" indent="1"/>
      <protection/>
    </xf>
    <xf numFmtId="164" fontId="4" fillId="0" borderId="56" xfId="48" applyNumberFormat="1" applyFont="1" applyBorder="1" applyAlignment="1" applyProtection="1">
      <alignment horizontal="right" indent="1"/>
      <protection locked="0"/>
    </xf>
    <xf numFmtId="164" fontId="5" fillId="39" borderId="56" xfId="48" applyNumberFormat="1" applyFont="1" applyFill="1" applyBorder="1" applyAlignment="1" applyProtection="1">
      <alignment horizontal="right" indent="1"/>
      <protection/>
    </xf>
    <xf numFmtId="164" fontId="5" fillId="0" borderId="64" xfId="48" applyNumberFormat="1" applyFont="1" applyFill="1" applyBorder="1" applyAlignment="1" applyProtection="1">
      <alignment horizontal="right" indent="1"/>
      <protection locked="0"/>
    </xf>
    <xf numFmtId="164" fontId="5" fillId="0" borderId="65" xfId="48" applyNumberFormat="1" applyFont="1" applyFill="1" applyBorder="1" applyAlignment="1" applyProtection="1">
      <alignment horizontal="right" indent="1"/>
      <protection locked="0"/>
    </xf>
    <xf numFmtId="10" fontId="5" fillId="0" borderId="66" xfId="48" applyNumberFormat="1" applyFont="1" applyFill="1" applyBorder="1" applyAlignment="1" applyProtection="1">
      <alignment horizontal="right" indent="1"/>
      <protection/>
    </xf>
    <xf numFmtId="10" fontId="5" fillId="0" borderId="67" xfId="48" applyNumberFormat="1" applyFont="1" applyFill="1" applyBorder="1" applyAlignment="1" applyProtection="1">
      <alignment horizontal="right" indent="1"/>
      <protection/>
    </xf>
    <xf numFmtId="10" fontId="5" fillId="0" borderId="68" xfId="48" applyNumberFormat="1" applyFont="1" applyFill="1" applyBorder="1" applyAlignment="1" applyProtection="1">
      <alignment horizontal="right" indent="1"/>
      <protection/>
    </xf>
    <xf numFmtId="10" fontId="5" fillId="0" borderId="69" xfId="48" applyNumberFormat="1" applyFont="1" applyFill="1" applyBorder="1" applyAlignment="1" applyProtection="1">
      <alignment horizontal="right" indent="1"/>
      <protection/>
    </xf>
    <xf numFmtId="10" fontId="5" fillId="39" borderId="69" xfId="48" applyNumberFormat="1" applyFont="1" applyFill="1" applyBorder="1" applyAlignment="1" applyProtection="1">
      <alignment horizontal="right" indent="1"/>
      <protection/>
    </xf>
    <xf numFmtId="10" fontId="23" fillId="33" borderId="50" xfId="48" applyNumberFormat="1" applyFont="1" applyFill="1" applyBorder="1" applyAlignment="1" applyProtection="1">
      <alignment horizontal="right" indent="1"/>
      <protection/>
    </xf>
    <xf numFmtId="164" fontId="5" fillId="37" borderId="64" xfId="48" applyNumberFormat="1" applyFont="1" applyFill="1" applyBorder="1" applyAlignment="1" applyProtection="1">
      <alignment horizontal="right" indent="1"/>
      <protection/>
    </xf>
    <xf numFmtId="164" fontId="5" fillId="37" borderId="65" xfId="48" applyNumberFormat="1" applyFont="1" applyFill="1" applyBorder="1" applyAlignment="1" applyProtection="1">
      <alignment horizontal="right" indent="1"/>
      <protection/>
    </xf>
    <xf numFmtId="164" fontId="5" fillId="0" borderId="70" xfId="48" applyNumberFormat="1" applyFont="1" applyFill="1" applyBorder="1" applyAlignment="1" applyProtection="1">
      <alignment horizontal="right" indent="1"/>
      <protection locked="0"/>
    </xf>
    <xf numFmtId="4" fontId="4" fillId="35" borderId="0" xfId="0" applyNumberFormat="1" applyFont="1" applyFill="1" applyAlignment="1">
      <alignment/>
    </xf>
    <xf numFmtId="4" fontId="5" fillId="35" borderId="2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/>
    </xf>
    <xf numFmtId="4" fontId="5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14" fontId="54" fillId="0" borderId="51" xfId="0" applyNumberFormat="1" applyFont="1" applyBorder="1" applyAlignment="1" applyProtection="1">
      <alignment/>
      <protection locked="0"/>
    </xf>
    <xf numFmtId="14" fontId="54" fillId="0" borderId="59" xfId="0" applyNumberFormat="1" applyFont="1" applyBorder="1" applyAlignment="1" applyProtection="1">
      <alignment/>
      <protection locked="0"/>
    </xf>
    <xf numFmtId="49" fontId="4" fillId="0" borderId="51" xfId="0" applyNumberFormat="1" applyFont="1" applyBorder="1" applyAlignment="1" applyProtection="1">
      <alignment horizontal="right"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 horizontal="center"/>
      <protection locked="0"/>
    </xf>
    <xf numFmtId="4" fontId="4" fillId="0" borderId="51" xfId="0" applyNumberFormat="1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4" fontId="4" fillId="0" borderId="59" xfId="0" applyNumberFormat="1" applyFont="1" applyBorder="1" applyAlignment="1" applyProtection="1">
      <alignment/>
      <protection locked="0"/>
    </xf>
    <xf numFmtId="4" fontId="4" fillId="0" borderId="59" xfId="0" applyNumberFormat="1" applyFont="1" applyBorder="1" applyAlignment="1" applyProtection="1">
      <alignment vertical="center" wrapText="1"/>
      <protection locked="0"/>
    </xf>
    <xf numFmtId="0" fontId="54" fillId="0" borderId="51" xfId="0" applyFont="1" applyBorder="1" applyAlignment="1" applyProtection="1">
      <alignment horizontal="center"/>
      <protection locked="0"/>
    </xf>
    <xf numFmtId="0" fontId="54" fillId="0" borderId="59" xfId="0" applyFont="1" applyBorder="1" applyAlignment="1" applyProtection="1">
      <alignment horizontal="center"/>
      <protection locked="0"/>
    </xf>
    <xf numFmtId="0" fontId="5" fillId="10" borderId="59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left" indent="4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5" fillId="36" borderId="21" xfId="48" applyFont="1" applyFill="1" applyBorder="1" applyAlignment="1" applyProtection="1">
      <alignment horizontal="left" vertical="center" indent="1"/>
      <protection/>
    </xf>
    <xf numFmtId="4" fontId="5" fillId="33" borderId="20" xfId="0" applyNumberFormat="1" applyFont="1" applyFill="1" applyBorder="1" applyAlignment="1">
      <alignment/>
    </xf>
    <xf numFmtId="4" fontId="5" fillId="37" borderId="20" xfId="0" applyNumberFormat="1" applyFont="1" applyFill="1" applyBorder="1" applyAlignment="1">
      <alignment horizontal="center"/>
    </xf>
    <xf numFmtId="4" fontId="5" fillId="37" borderId="20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/>
    </xf>
    <xf numFmtId="49" fontId="4" fillId="0" borderId="58" xfId="0" applyNumberFormat="1" applyFont="1" applyBorder="1" applyAlignment="1" applyProtection="1">
      <alignment horizontal="right"/>
      <protection locked="0"/>
    </xf>
    <xf numFmtId="0" fontId="54" fillId="0" borderId="58" xfId="0" applyFont="1" applyBorder="1" applyAlignment="1" applyProtection="1">
      <alignment horizontal="center"/>
      <protection locked="0"/>
    </xf>
    <xf numFmtId="14" fontId="54" fillId="0" borderId="58" xfId="0" applyNumberFormat="1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/>
      <protection locked="0"/>
    </xf>
    <xf numFmtId="4" fontId="4" fillId="0" borderId="58" xfId="0" applyNumberFormat="1" applyFont="1" applyBorder="1" applyAlignment="1" applyProtection="1">
      <alignment/>
      <protection locked="0"/>
    </xf>
    <xf numFmtId="1" fontId="5" fillId="35" borderId="57" xfId="0" applyNumberFormat="1" applyFont="1" applyFill="1" applyBorder="1" applyAlignment="1">
      <alignment horizontal="center" vertical="center"/>
    </xf>
    <xf numFmtId="4" fontId="5" fillId="35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 applyProtection="1">
      <alignment/>
      <protection locked="0"/>
    </xf>
    <xf numFmtId="0" fontId="56" fillId="0" borderId="51" xfId="0" applyFont="1" applyBorder="1" applyAlignment="1" applyProtection="1">
      <alignment/>
      <protection locked="0"/>
    </xf>
    <xf numFmtId="0" fontId="4" fillId="0" borderId="59" xfId="0" applyNumberFormat="1" applyFont="1" applyFill="1" applyBorder="1" applyAlignment="1" applyProtection="1">
      <alignment/>
      <protection locked="0"/>
    </xf>
    <xf numFmtId="0" fontId="56" fillId="0" borderId="59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 horizontal="center"/>
      <protection locked="0"/>
    </xf>
    <xf numFmtId="4" fontId="4" fillId="0" borderId="59" xfId="0" applyNumberFormat="1" applyFont="1" applyFill="1" applyBorder="1" applyAlignment="1" applyProtection="1">
      <alignment vertical="center" wrapText="1"/>
      <protection locked="0"/>
    </xf>
    <xf numFmtId="0" fontId="4" fillId="0" borderId="58" xfId="0" applyNumberFormat="1" applyFont="1" applyFill="1" applyBorder="1" applyAlignment="1" applyProtection="1">
      <alignment/>
      <protection locked="0"/>
    </xf>
    <xf numFmtId="0" fontId="56" fillId="0" borderId="58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left" indent="2"/>
      <protection/>
    </xf>
    <xf numFmtId="4" fontId="31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4" fontId="5" fillId="35" borderId="12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indent="4"/>
      <protection/>
    </xf>
    <xf numFmtId="14" fontId="4" fillId="35" borderId="0" xfId="0" applyNumberFormat="1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4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" fontId="5" fillId="35" borderId="0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/>
      <protection locked="0"/>
    </xf>
    <xf numFmtId="0" fontId="56" fillId="0" borderId="52" xfId="0" applyFont="1" applyBorder="1" applyAlignment="1" applyProtection="1">
      <alignment/>
      <protection locked="0"/>
    </xf>
    <xf numFmtId="0" fontId="54" fillId="0" borderId="52" xfId="0" applyFont="1" applyBorder="1" applyAlignment="1" applyProtection="1">
      <alignment horizontal="center"/>
      <protection locked="0"/>
    </xf>
    <xf numFmtId="14" fontId="54" fillId="0" borderId="52" xfId="0" applyNumberFormat="1" applyFont="1" applyBorder="1" applyAlignment="1" applyProtection="1">
      <alignment/>
      <protection locked="0"/>
    </xf>
    <xf numFmtId="4" fontId="4" fillId="0" borderId="52" xfId="0" applyNumberFormat="1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 horizontal="center"/>
      <protection locked="0"/>
    </xf>
    <xf numFmtId="4" fontId="5" fillId="40" borderId="20" xfId="0" applyNumberFormat="1" applyFont="1" applyFill="1" applyBorder="1" applyAlignment="1">
      <alignment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7" xfId="0" applyFont="1" applyFill="1" applyBorder="1" applyAlignment="1" applyProtection="1">
      <alignment horizontal="left" vertical="center" indent="3"/>
      <protection/>
    </xf>
    <xf numFmtId="0" fontId="53" fillId="0" borderId="0" xfId="47" applyFont="1" applyProtection="1">
      <alignment/>
      <protection/>
    </xf>
    <xf numFmtId="0" fontId="53" fillId="0" borderId="71" xfId="47" applyFont="1" applyBorder="1" applyAlignment="1" applyProtection="1">
      <alignment/>
      <protection/>
    </xf>
    <xf numFmtId="164" fontId="52" fillId="41" borderId="28" xfId="47" applyNumberFormat="1" applyFont="1" applyFill="1" applyBorder="1" applyAlignment="1" applyProtection="1">
      <alignment horizontal="right"/>
      <protection locked="0"/>
    </xf>
    <xf numFmtId="164" fontId="4" fillId="0" borderId="12" xfId="47" applyNumberFormat="1" applyFont="1" applyBorder="1" applyAlignment="1" applyProtection="1">
      <alignment horizontal="right"/>
      <protection locked="0"/>
    </xf>
    <xf numFmtId="164" fontId="4" fillId="0" borderId="10" xfId="47" applyNumberFormat="1" applyFont="1" applyBorder="1" applyAlignment="1" applyProtection="1">
      <alignment horizontal="right"/>
      <protection locked="0"/>
    </xf>
    <xf numFmtId="164" fontId="52" fillId="41" borderId="29" xfId="47" applyNumberFormat="1" applyFont="1" applyFill="1" applyBorder="1" applyAlignment="1" applyProtection="1">
      <alignment horizontal="right"/>
      <protection locked="0"/>
    </xf>
    <xf numFmtId="164" fontId="4" fillId="0" borderId="40" xfId="47" applyNumberFormat="1" applyFont="1" applyBorder="1" applyAlignment="1" applyProtection="1">
      <alignment horizontal="right"/>
      <protection locked="0"/>
    </xf>
    <xf numFmtId="164" fontId="4" fillId="0" borderId="38" xfId="47" applyNumberFormat="1" applyFont="1" applyBorder="1" applyAlignment="1" applyProtection="1">
      <alignment horizontal="right"/>
      <protection locked="0"/>
    </xf>
    <xf numFmtId="166" fontId="23" fillId="0" borderId="21" xfId="47" applyNumberFormat="1" applyFont="1" applyFill="1" applyBorder="1" applyAlignment="1" applyProtection="1">
      <alignment horizontal="left" indent="1"/>
      <protection/>
    </xf>
    <xf numFmtId="164" fontId="52" fillId="41" borderId="72" xfId="47" applyNumberFormat="1" applyFont="1" applyFill="1" applyBorder="1" applyAlignment="1" applyProtection="1">
      <alignment horizontal="right"/>
      <protection locked="0"/>
    </xf>
    <xf numFmtId="164" fontId="52" fillId="41" borderId="73" xfId="47" applyNumberFormat="1" applyFont="1" applyFill="1" applyBorder="1" applyAlignment="1" applyProtection="1">
      <alignment horizontal="right"/>
      <protection locked="0"/>
    </xf>
    <xf numFmtId="0" fontId="53" fillId="36" borderId="20" xfId="0" applyFont="1" applyFill="1" applyBorder="1" applyAlignment="1" applyProtection="1">
      <alignment horizontal="center" vertical="center" wrapText="1"/>
      <protection/>
    </xf>
    <xf numFmtId="0" fontId="4" fillId="0" borderId="0" xfId="48" applyFont="1" applyFill="1" applyBorder="1" applyProtection="1">
      <alignment/>
      <protection/>
    </xf>
    <xf numFmtId="0" fontId="53" fillId="0" borderId="0" xfId="47" applyFont="1" applyFill="1" applyProtection="1">
      <alignment/>
      <protection/>
    </xf>
    <xf numFmtId="0" fontId="53" fillId="0" borderId="0" xfId="47" applyFont="1" applyFill="1" applyBorder="1" applyAlignment="1" applyProtection="1">
      <alignment/>
      <protection/>
    </xf>
    <xf numFmtId="164" fontId="53" fillId="0" borderId="0" xfId="47" applyNumberFormat="1" applyFont="1" applyFill="1" applyBorder="1" applyAlignment="1" applyProtection="1">
      <alignment horizontal="center"/>
      <protection/>
    </xf>
    <xf numFmtId="0" fontId="4" fillId="0" borderId="0" xfId="48" applyNumberFormat="1" applyFont="1" applyFill="1" applyBorder="1" applyProtection="1">
      <alignment/>
      <protection/>
    </xf>
    <xf numFmtId="0" fontId="53" fillId="36" borderId="23" xfId="0" applyFont="1" applyFill="1" applyBorder="1" applyAlignment="1" applyProtection="1">
      <alignment horizontal="center" vertical="center" wrapText="1"/>
      <protection/>
    </xf>
    <xf numFmtId="0" fontId="53" fillId="36" borderId="24" xfId="0" applyFont="1" applyFill="1" applyBorder="1" applyAlignment="1" applyProtection="1">
      <alignment horizontal="center" vertical="center" wrapText="1"/>
      <protection/>
    </xf>
    <xf numFmtId="0" fontId="53" fillId="36" borderId="74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/>
      <protection/>
    </xf>
    <xf numFmtId="164" fontId="53" fillId="36" borderId="21" xfId="0" applyNumberFormat="1" applyFont="1" applyFill="1" applyBorder="1" applyAlignment="1" applyProtection="1">
      <alignment vertical="center"/>
      <protection/>
    </xf>
    <xf numFmtId="164" fontId="5" fillId="35" borderId="2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48" applyFont="1" applyFill="1" applyBorder="1" applyAlignment="1" applyProtection="1">
      <alignment/>
      <protection/>
    </xf>
    <xf numFmtId="0" fontId="5" fillId="0" borderId="0" xfId="48" applyFont="1" applyFill="1" applyBorder="1" applyAlignment="1" applyProtection="1">
      <alignment horizontal="center"/>
      <protection/>
    </xf>
    <xf numFmtId="4" fontId="5" fillId="0" borderId="0" xfId="48" applyNumberFormat="1" applyFont="1" applyFill="1" applyBorder="1" applyAlignment="1" applyProtection="1">
      <alignment horizontal="right" indent="1"/>
      <protection/>
    </xf>
    <xf numFmtId="0" fontId="4" fillId="0" borderId="71" xfId="48" applyFont="1" applyBorder="1" applyProtection="1">
      <alignment/>
      <protection/>
    </xf>
    <xf numFmtId="49" fontId="23" fillId="34" borderId="20" xfId="48" applyNumberFormat="1" applyFont="1" applyFill="1" applyBorder="1" applyAlignment="1" applyProtection="1">
      <alignment horizontal="center"/>
      <protection/>
    </xf>
    <xf numFmtId="10" fontId="5" fillId="0" borderId="58" xfId="48" applyNumberFormat="1" applyFont="1" applyFill="1" applyBorder="1" applyAlignment="1" applyProtection="1">
      <alignment horizontal="right" indent="1"/>
      <protection/>
    </xf>
    <xf numFmtId="10" fontId="5" fillId="0" borderId="59" xfId="48" applyNumberFormat="1" applyFont="1" applyFill="1" applyBorder="1" applyAlignment="1" applyProtection="1">
      <alignment horizontal="right" indent="1"/>
      <protection/>
    </xf>
    <xf numFmtId="10" fontId="5" fillId="39" borderId="59" xfId="48" applyNumberFormat="1" applyFont="1" applyFill="1" applyBorder="1" applyAlignment="1" applyProtection="1">
      <alignment horizontal="right" indent="1"/>
      <protection/>
    </xf>
    <xf numFmtId="10" fontId="5" fillId="0" borderId="75" xfId="48" applyNumberFormat="1" applyFont="1" applyFill="1" applyBorder="1" applyAlignment="1" applyProtection="1">
      <alignment horizontal="right" indent="1"/>
      <protection/>
    </xf>
    <xf numFmtId="0" fontId="23" fillId="40" borderId="76" xfId="48" applyFont="1" applyFill="1" applyBorder="1">
      <alignment/>
      <protection/>
    </xf>
    <xf numFmtId="164" fontId="23" fillId="40" borderId="52" xfId="48" applyNumberFormat="1" applyFont="1" applyFill="1" applyBorder="1" applyAlignment="1" applyProtection="1">
      <alignment horizontal="right" indent="1"/>
      <protection/>
    </xf>
    <xf numFmtId="164" fontId="23" fillId="40" borderId="32" xfId="48" applyNumberFormat="1" applyFont="1" applyFill="1" applyBorder="1" applyAlignment="1" applyProtection="1">
      <alignment horizontal="right" indent="1"/>
      <protection/>
    </xf>
    <xf numFmtId="164" fontId="23" fillId="40" borderId="33" xfId="48" applyNumberFormat="1" applyFont="1" applyFill="1" applyBorder="1" applyAlignment="1" applyProtection="1">
      <alignment horizontal="right" indent="1"/>
      <protection/>
    </xf>
    <xf numFmtId="164" fontId="23" fillId="40" borderId="55" xfId="48" applyNumberFormat="1" applyFont="1" applyFill="1" applyBorder="1" applyAlignment="1" applyProtection="1">
      <alignment horizontal="right" indent="1"/>
      <protection/>
    </xf>
    <xf numFmtId="10" fontId="23" fillId="40" borderId="77" xfId="48" applyNumberFormat="1" applyFont="1" applyFill="1" applyBorder="1" applyAlignment="1" applyProtection="1">
      <alignment horizontal="right" indent="1"/>
      <protection/>
    </xf>
    <xf numFmtId="164" fontId="23" fillId="40" borderId="78" xfId="48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Border="1" applyAlignment="1" applyProtection="1">
      <alignment horizontal="right"/>
      <protection locked="0"/>
    </xf>
    <xf numFmtId="0" fontId="53" fillId="36" borderId="30" xfId="47" applyFont="1" applyFill="1" applyBorder="1" applyAlignment="1" applyProtection="1">
      <alignment horizontal="center" vertical="center"/>
      <protection/>
    </xf>
    <xf numFmtId="0" fontId="53" fillId="36" borderId="31" xfId="47" applyFont="1" applyFill="1" applyBorder="1" applyAlignment="1" applyProtection="1">
      <alignment horizontal="center" vertical="center"/>
      <protection/>
    </xf>
    <xf numFmtId="0" fontId="53" fillId="36" borderId="34" xfId="47" applyFont="1" applyFill="1" applyBorder="1" applyAlignment="1" applyProtection="1">
      <alignment horizontal="center" vertical="center"/>
      <protection/>
    </xf>
    <xf numFmtId="0" fontId="53" fillId="36" borderId="54" xfId="47" applyFont="1" applyFill="1" applyBorder="1" applyAlignment="1" applyProtection="1">
      <alignment horizontal="center" vertical="center" wrapText="1"/>
      <protection/>
    </xf>
    <xf numFmtId="0" fontId="53" fillId="36" borderId="79" xfId="47" applyFont="1" applyFill="1" applyBorder="1" applyAlignment="1" applyProtection="1">
      <alignment horizontal="center" vertical="center" wrapText="1"/>
      <protection/>
    </xf>
    <xf numFmtId="0" fontId="5" fillId="0" borderId="0" xfId="48" applyFont="1" applyBorder="1" applyProtection="1">
      <alignment/>
      <protection/>
    </xf>
    <xf numFmtId="0" fontId="53" fillId="36" borderId="80" xfId="47" applyFont="1" applyFill="1" applyBorder="1" applyAlignment="1" applyProtection="1">
      <alignment horizontal="center" vertical="center"/>
      <protection/>
    </xf>
    <xf numFmtId="164" fontId="4" fillId="0" borderId="81" xfId="47" applyNumberFormat="1" applyFont="1" applyBorder="1" applyAlignment="1" applyProtection="1">
      <alignment horizontal="right"/>
      <protection locked="0"/>
    </xf>
    <xf numFmtId="164" fontId="4" fillId="0" borderId="73" xfId="47" applyNumberFormat="1" applyFont="1" applyBorder="1" applyAlignment="1" applyProtection="1">
      <alignment horizontal="right"/>
      <protection locked="0"/>
    </xf>
    <xf numFmtId="10" fontId="5" fillId="0" borderId="51" xfId="48" applyNumberFormat="1" applyFont="1" applyFill="1" applyBorder="1" applyAlignment="1" applyProtection="1">
      <alignment horizontal="right" indent="1"/>
      <protection/>
    </xf>
    <xf numFmtId="0" fontId="39" fillId="36" borderId="21" xfId="47" applyFont="1" applyFill="1" applyBorder="1" applyAlignment="1" applyProtection="1">
      <alignment vertical="center" wrapText="1"/>
      <protection/>
    </xf>
    <xf numFmtId="164" fontId="5" fillId="0" borderId="82" xfId="0" applyNumberFormat="1" applyFont="1" applyFill="1" applyBorder="1" applyAlignment="1" applyProtection="1">
      <alignment horizontal="right"/>
      <protection/>
    </xf>
    <xf numFmtId="0" fontId="53" fillId="36" borderId="60" xfId="48" applyFont="1" applyFill="1" applyBorder="1" applyAlignment="1" applyProtection="1">
      <alignment horizontal="center"/>
      <protection/>
    </xf>
    <xf numFmtId="0" fontId="4" fillId="0" borderId="27" xfId="48" applyFont="1" applyBorder="1" applyProtection="1">
      <alignment/>
      <protection locked="0"/>
    </xf>
    <xf numFmtId="0" fontId="4" fillId="0" borderId="57" xfId="48" applyFont="1" applyBorder="1" applyProtection="1">
      <alignment/>
      <protection/>
    </xf>
    <xf numFmtId="0" fontId="53" fillId="36" borderId="51" xfId="48" applyFont="1" applyFill="1" applyBorder="1" applyAlignment="1" applyProtection="1">
      <alignment horizontal="center"/>
      <protection/>
    </xf>
    <xf numFmtId="0" fontId="5" fillId="0" borderId="0" xfId="48" applyFont="1" applyFill="1" applyBorder="1" applyProtection="1">
      <alignment/>
      <protection/>
    </xf>
    <xf numFmtId="0" fontId="53" fillId="36" borderId="60" xfId="48" applyFont="1" applyFill="1" applyBorder="1" applyAlignment="1" applyProtection="1">
      <alignment horizontal="left" indent="1"/>
      <protection/>
    </xf>
    <xf numFmtId="0" fontId="4" fillId="0" borderId="10" xfId="48" applyFont="1" applyBorder="1" applyAlignment="1" applyProtection="1">
      <alignment horizontal="left" indent="3"/>
      <protection/>
    </xf>
    <xf numFmtId="0" fontId="4" fillId="0" borderId="27" xfId="48" applyFont="1" applyBorder="1" applyAlignment="1" applyProtection="1">
      <alignment horizontal="left" indent="3"/>
      <protection/>
    </xf>
    <xf numFmtId="4" fontId="4" fillId="0" borderId="11" xfId="48" applyNumberFormat="1" applyFont="1" applyBorder="1" applyAlignment="1" applyProtection="1">
      <alignment horizontal="right" indent="1"/>
      <protection locked="0"/>
    </xf>
    <xf numFmtId="4" fontId="4" fillId="0" borderId="45" xfId="48" applyNumberFormat="1" applyFont="1" applyBorder="1" applyAlignment="1" applyProtection="1">
      <alignment horizontal="right" indent="1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>
      <alignment horizontal="left" indent="1"/>
    </xf>
    <xf numFmtId="164" fontId="5" fillId="0" borderId="20" xfId="0" applyNumberFormat="1" applyFont="1" applyBorder="1" applyAlignment="1" applyProtection="1">
      <alignment horizontal="right" vertical="center"/>
      <protection/>
    </xf>
    <xf numFmtId="0" fontId="39" fillId="36" borderId="20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/>
      <protection/>
    </xf>
    <xf numFmtId="0" fontId="4" fillId="0" borderId="59" xfId="0" applyFont="1" applyFill="1" applyBorder="1" applyAlignment="1">
      <alignment horizontal="left" indent="1"/>
    </xf>
    <xf numFmtId="164" fontId="23" fillId="33" borderId="20" xfId="48" applyNumberFormat="1" applyFont="1" applyFill="1" applyBorder="1" applyAlignment="1" applyProtection="1">
      <alignment horizontal="right" indent="1"/>
      <protection/>
    </xf>
    <xf numFmtId="164" fontId="5" fillId="0" borderId="73" xfId="48" applyNumberFormat="1" applyFont="1" applyFill="1" applyBorder="1" applyAlignment="1" applyProtection="1">
      <alignment horizontal="right" indent="1"/>
      <protection/>
    </xf>
    <xf numFmtId="164" fontId="5" fillId="39" borderId="73" xfId="48" applyNumberFormat="1" applyFont="1" applyFill="1" applyBorder="1" applyAlignment="1" applyProtection="1">
      <alignment horizontal="right" indent="1"/>
      <protection/>
    </xf>
    <xf numFmtId="164" fontId="4" fillId="0" borderId="73" xfId="48" applyNumberFormat="1" applyFont="1" applyBorder="1" applyAlignment="1" applyProtection="1">
      <alignment horizontal="right" indent="1"/>
      <protection/>
    </xf>
    <xf numFmtId="164" fontId="23" fillId="40" borderId="83" xfId="48" applyNumberFormat="1" applyFont="1" applyFill="1" applyBorder="1" applyAlignment="1" applyProtection="1">
      <alignment horizontal="right" indent="1"/>
      <protection/>
    </xf>
    <xf numFmtId="10" fontId="23" fillId="33" borderId="20" xfId="48" applyNumberFormat="1" applyFont="1" applyFill="1" applyBorder="1" applyAlignment="1" applyProtection="1">
      <alignment horizontal="right" indent="1"/>
      <protection/>
    </xf>
    <xf numFmtId="10" fontId="23" fillId="33" borderId="22" xfId="48" applyNumberFormat="1" applyFont="1" applyFill="1" applyBorder="1" applyAlignment="1" applyProtection="1">
      <alignment horizontal="right" indent="1"/>
      <protection/>
    </xf>
    <xf numFmtId="4" fontId="32" fillId="42" borderId="20" xfId="0" applyNumberFormat="1" applyFont="1" applyFill="1" applyBorder="1" applyAlignment="1">
      <alignment horizontal="center"/>
    </xf>
    <xf numFmtId="164" fontId="5" fillId="0" borderId="84" xfId="48" applyNumberFormat="1" applyFont="1" applyFill="1" applyBorder="1" applyAlignment="1" applyProtection="1">
      <alignment horizontal="right" indent="1"/>
      <protection/>
    </xf>
    <xf numFmtId="0" fontId="5" fillId="43" borderId="76" xfId="48" applyFont="1" applyFill="1" applyBorder="1" applyAlignment="1" applyProtection="1">
      <alignment horizontal="left" indent="1"/>
      <protection/>
    </xf>
    <xf numFmtId="164" fontId="5" fillId="0" borderId="63" xfId="48" applyNumberFormat="1" applyFont="1" applyFill="1" applyBorder="1" applyAlignment="1" applyProtection="1">
      <alignment horizontal="right" indent="1"/>
      <protection/>
    </xf>
    <xf numFmtId="10" fontId="5" fillId="0" borderId="77" xfId="48" applyNumberFormat="1" applyFont="1" applyFill="1" applyBorder="1" applyAlignment="1" applyProtection="1">
      <alignment horizontal="right" indent="1"/>
      <protection/>
    </xf>
    <xf numFmtId="164" fontId="5" fillId="0" borderId="78" xfId="48" applyNumberFormat="1" applyFont="1" applyFill="1" applyBorder="1" applyAlignment="1" applyProtection="1">
      <alignment horizontal="right" indent="1"/>
      <protection locked="0"/>
    </xf>
    <xf numFmtId="164" fontId="5" fillId="37" borderId="11" xfId="48" applyNumberFormat="1" applyFont="1" applyFill="1" applyBorder="1" applyAlignment="1" applyProtection="1">
      <alignment horizontal="right" indent="1"/>
      <protection/>
    </xf>
    <xf numFmtId="164" fontId="5" fillId="37" borderId="12" xfId="48" applyNumberFormat="1" applyFont="1" applyFill="1" applyBorder="1" applyAlignment="1" applyProtection="1">
      <alignment horizontal="right" indent="1"/>
      <protection/>
    </xf>
    <xf numFmtId="164" fontId="5" fillId="44" borderId="54" xfId="48" applyNumberFormat="1" applyFont="1" applyFill="1" applyBorder="1" applyAlignment="1" applyProtection="1">
      <alignment horizontal="right" indent="1"/>
      <protection/>
    </xf>
    <xf numFmtId="164" fontId="5" fillId="44" borderId="56" xfId="48" applyNumberFormat="1" applyFont="1" applyFill="1" applyBorder="1" applyAlignment="1" applyProtection="1">
      <alignment horizontal="right" indent="1"/>
      <protection locked="0"/>
    </xf>
    <xf numFmtId="0" fontId="5" fillId="33" borderId="32" xfId="47" applyFont="1" applyFill="1" applyBorder="1" applyAlignment="1" applyProtection="1">
      <alignment/>
      <protection locked="0"/>
    </xf>
    <xf numFmtId="164" fontId="5" fillId="0" borderId="32" xfId="47" applyNumberFormat="1" applyFont="1" applyBorder="1" applyAlignment="1" applyProtection="1">
      <alignment horizontal="right"/>
      <protection/>
    </xf>
    <xf numFmtId="164" fontId="5" fillId="0" borderId="33" xfId="47" applyNumberFormat="1" applyFont="1" applyBorder="1" applyAlignment="1" applyProtection="1">
      <alignment horizontal="right"/>
      <protection/>
    </xf>
    <xf numFmtId="164" fontId="5" fillId="0" borderId="78" xfId="47" applyNumberFormat="1" applyFont="1" applyBorder="1" applyAlignment="1" applyProtection="1">
      <alignment horizontal="right"/>
      <protection locked="0"/>
    </xf>
    <xf numFmtId="164" fontId="53" fillId="41" borderId="83" xfId="47" applyNumberFormat="1" applyFont="1" applyFill="1" applyBorder="1" applyAlignment="1" applyProtection="1">
      <alignment horizontal="right"/>
      <protection locked="0"/>
    </xf>
    <xf numFmtId="164" fontId="5" fillId="0" borderId="85" xfId="47" applyNumberFormat="1" applyFont="1" applyBorder="1" applyAlignment="1" applyProtection="1">
      <alignment horizontal="right"/>
      <protection/>
    </xf>
    <xf numFmtId="164" fontId="53" fillId="41" borderId="63" xfId="47" applyNumberFormat="1" applyFont="1" applyFill="1" applyBorder="1" applyAlignment="1" applyProtection="1">
      <alignment horizontal="right"/>
      <protection locked="0"/>
    </xf>
    <xf numFmtId="10" fontId="5" fillId="0" borderId="52" xfId="48" applyNumberFormat="1" applyFont="1" applyFill="1" applyBorder="1" applyAlignment="1" applyProtection="1">
      <alignment horizontal="right" indent="1"/>
      <protection/>
    </xf>
    <xf numFmtId="164" fontId="4" fillId="0" borderId="13" xfId="47" applyNumberFormat="1" applyFont="1" applyBorder="1" applyAlignment="1" applyProtection="1">
      <alignment horizontal="right"/>
      <protection locked="0"/>
    </xf>
    <xf numFmtId="0" fontId="4" fillId="0" borderId="41" xfId="0" applyFont="1" applyFill="1" applyBorder="1" applyAlignment="1">
      <alignment horizontal="left" indent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57" xfId="0" applyFont="1" applyFill="1" applyBorder="1" applyAlignment="1">
      <alignment horizontal="left" indent="1"/>
    </xf>
    <xf numFmtId="16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86" xfId="0" applyNumberFormat="1" applyFont="1" applyFill="1" applyBorder="1" applyAlignment="1" applyProtection="1">
      <alignment horizontal="right"/>
      <protection/>
    </xf>
    <xf numFmtId="164" fontId="4" fillId="0" borderId="27" xfId="0" applyNumberFormat="1" applyFont="1" applyFill="1" applyBorder="1" applyAlignment="1" applyProtection="1">
      <alignment horizontal="right"/>
      <protection locked="0"/>
    </xf>
    <xf numFmtId="164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87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0" xfId="0" applyNumberFormat="1" applyFont="1" applyFill="1" applyBorder="1" applyAlignment="1" applyProtection="1">
      <alignment horizontal="right"/>
      <protection locked="0"/>
    </xf>
    <xf numFmtId="164" fontId="4" fillId="0" borderId="35" xfId="0" applyNumberFormat="1" applyFont="1" applyFill="1" applyBorder="1" applyAlignment="1" applyProtection="1">
      <alignment horizontal="right"/>
      <protection locked="0"/>
    </xf>
    <xf numFmtId="164" fontId="5" fillId="36" borderId="77" xfId="0" applyNumberFormat="1" applyFont="1" applyFill="1" applyBorder="1" applyAlignment="1" applyProtection="1">
      <alignment vertical="center"/>
      <protection/>
    </xf>
    <xf numFmtId="0" fontId="53" fillId="36" borderId="25" xfId="0" applyFont="1" applyFill="1" applyBorder="1" applyAlignment="1" applyProtection="1">
      <alignment horizontal="center" vertical="center" wrapText="1"/>
      <protection/>
    </xf>
    <xf numFmtId="0" fontId="53" fillId="36" borderId="88" xfId="0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53" fillId="36" borderId="89" xfId="0" applyFont="1" applyFill="1" applyBorder="1" applyAlignment="1" applyProtection="1">
      <alignment horizontal="center" vertical="center" wrapText="1"/>
      <protection/>
    </xf>
    <xf numFmtId="164" fontId="5" fillId="0" borderId="90" xfId="0" applyNumberFormat="1" applyFont="1" applyFill="1" applyBorder="1" applyAlignment="1" applyProtection="1">
      <alignment horizontal="right"/>
      <protection/>
    </xf>
    <xf numFmtId="164" fontId="5" fillId="0" borderId="91" xfId="0" applyNumberFormat="1" applyFont="1" applyFill="1" applyBorder="1" applyAlignment="1" applyProtection="1">
      <alignment horizontal="right"/>
      <protection/>
    </xf>
    <xf numFmtId="164" fontId="5" fillId="35" borderId="89" xfId="0" applyNumberFormat="1" applyFont="1" applyFill="1" applyBorder="1" applyAlignment="1" applyProtection="1">
      <alignment/>
      <protection/>
    </xf>
    <xf numFmtId="0" fontId="53" fillId="36" borderId="37" xfId="48" applyFont="1" applyFill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right"/>
      <protection locked="0"/>
    </xf>
    <xf numFmtId="14" fontId="54" fillId="0" borderId="58" xfId="0" applyNumberFormat="1" applyFont="1" applyBorder="1" applyAlignment="1" applyProtection="1">
      <alignment horizontal="center"/>
      <protection locked="0"/>
    </xf>
    <xf numFmtId="49" fontId="4" fillId="0" borderId="57" xfId="0" applyNumberFormat="1" applyFont="1" applyBorder="1" applyAlignment="1" applyProtection="1">
      <alignment horizontal="right"/>
      <protection locked="0"/>
    </xf>
    <xf numFmtId="165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164" fontId="53" fillId="36" borderId="21" xfId="47" applyNumberFormat="1" applyFont="1" applyFill="1" applyBorder="1" applyAlignment="1" applyProtection="1">
      <alignment horizontal="center"/>
      <protection/>
    </xf>
    <xf numFmtId="164" fontId="53" fillId="36" borderId="62" xfId="47" applyNumberFormat="1" applyFont="1" applyFill="1" applyBorder="1" applyAlignment="1" applyProtection="1">
      <alignment horizontal="center"/>
      <protection/>
    </xf>
    <xf numFmtId="0" fontId="55" fillId="36" borderId="21" xfId="48" applyFont="1" applyFill="1" applyBorder="1" applyAlignment="1" applyProtection="1">
      <alignment horizontal="left" vertical="center" indent="1"/>
      <protection/>
    </xf>
    <xf numFmtId="0" fontId="55" fillId="36" borderId="50" xfId="48" applyFont="1" applyFill="1" applyBorder="1" applyAlignment="1" applyProtection="1">
      <alignment horizontal="left" vertical="center" indent="1"/>
      <protection/>
    </xf>
    <xf numFmtId="164" fontId="55" fillId="36" borderId="50" xfId="48" applyNumberFormat="1" applyFont="1" applyFill="1" applyBorder="1" applyAlignment="1" applyProtection="1">
      <alignment horizontal="left" vertical="center" indent="1"/>
      <protection/>
    </xf>
    <xf numFmtId="0" fontId="23" fillId="0" borderId="71" xfId="48" applyFont="1" applyBorder="1" applyAlignment="1" applyProtection="1">
      <alignment horizontal="center" vertical="center"/>
      <protection/>
    </xf>
    <xf numFmtId="0" fontId="23" fillId="0" borderId="50" xfId="48" applyFont="1" applyBorder="1" applyAlignment="1" applyProtection="1">
      <alignment horizontal="center" vertical="center"/>
      <protection/>
    </xf>
    <xf numFmtId="0" fontId="53" fillId="36" borderId="21" xfId="0" applyFont="1" applyFill="1" applyBorder="1" applyAlignment="1" applyProtection="1">
      <alignment horizontal="center"/>
      <protection/>
    </xf>
    <xf numFmtId="0" fontId="53" fillId="36" borderId="50" xfId="0" applyFont="1" applyFill="1" applyBorder="1" applyAlignment="1" applyProtection="1">
      <alignment horizontal="center"/>
      <protection/>
    </xf>
    <xf numFmtId="0" fontId="53" fillId="36" borderId="92" xfId="0" applyFont="1" applyFill="1" applyBorder="1" applyAlignment="1" applyProtection="1">
      <alignment horizontal="center"/>
      <protection/>
    </xf>
    <xf numFmtId="164" fontId="53" fillId="36" borderId="21" xfId="0" applyNumberFormat="1" applyFont="1" applyFill="1" applyBorder="1" applyAlignment="1" applyProtection="1">
      <alignment horizontal="center" vertical="center"/>
      <protection/>
    </xf>
    <xf numFmtId="164" fontId="53" fillId="36" borderId="77" xfId="0" applyNumberFormat="1" applyFont="1" applyFill="1" applyBorder="1" applyAlignment="1" applyProtection="1">
      <alignment horizontal="center" vertical="center"/>
      <protection/>
    </xf>
    <xf numFmtId="164" fontId="23" fillId="0" borderId="21" xfId="47" applyNumberFormat="1" applyFont="1" applyFill="1" applyBorder="1" applyAlignment="1" applyProtection="1">
      <alignment horizontal="center"/>
      <protection/>
    </xf>
    <xf numFmtId="164" fontId="23" fillId="0" borderId="50" xfId="47" applyNumberFormat="1" applyFont="1" applyFill="1" applyBorder="1" applyAlignment="1" applyProtection="1">
      <alignment horizontal="center"/>
      <protection/>
    </xf>
    <xf numFmtId="164" fontId="23" fillId="0" borderId="93" xfId="47" applyNumberFormat="1" applyFont="1" applyFill="1" applyBorder="1" applyAlignment="1" applyProtection="1">
      <alignment horizontal="center"/>
      <protection/>
    </xf>
    <xf numFmtId="164" fontId="23" fillId="0" borderId="62" xfId="47" applyNumberFormat="1" applyFont="1" applyFill="1" applyBorder="1" applyAlignment="1" applyProtection="1">
      <alignment horizontal="center"/>
      <protection/>
    </xf>
    <xf numFmtId="0" fontId="53" fillId="36" borderId="22" xfId="48" applyFont="1" applyFill="1" applyBorder="1" applyAlignment="1" applyProtection="1">
      <alignment horizontal="center" vertical="center" wrapText="1"/>
      <protection/>
    </xf>
    <xf numFmtId="0" fontId="53" fillId="36" borderId="94" xfId="48" applyFont="1" applyFill="1" applyBorder="1" applyAlignment="1" applyProtection="1">
      <alignment horizontal="center" vertical="center" wrapText="1"/>
      <protection/>
    </xf>
    <xf numFmtId="0" fontId="53" fillId="36" borderId="62" xfId="0" applyFont="1" applyFill="1" applyBorder="1" applyAlignment="1" applyProtection="1">
      <alignment horizontal="center"/>
      <protection/>
    </xf>
    <xf numFmtId="164" fontId="53" fillId="36" borderId="50" xfId="0" applyNumberFormat="1" applyFont="1" applyFill="1" applyBorder="1" applyAlignment="1" applyProtection="1">
      <alignment horizontal="center" vertical="center"/>
      <protection/>
    </xf>
    <xf numFmtId="1" fontId="31" fillId="35" borderId="0" xfId="0" applyNumberFormat="1" applyFont="1" applyFill="1" applyAlignment="1" applyProtection="1">
      <alignment horizontal="left" indent="2"/>
      <protection/>
    </xf>
    <xf numFmtId="0" fontId="5" fillId="35" borderId="51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0" xfId="0" applyFont="1" applyFill="1" applyAlignment="1" applyProtection="1">
      <alignment horizontal="left" indent="7"/>
      <protection/>
    </xf>
    <xf numFmtId="0" fontId="5" fillId="35" borderId="95" xfId="0" applyFont="1" applyFill="1" applyBorder="1" applyAlignment="1" applyProtection="1">
      <alignment horizontal="left" indent="7"/>
      <protection/>
    </xf>
    <xf numFmtId="4" fontId="5" fillId="35" borderId="22" xfId="0" applyNumberFormat="1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4" fontId="4" fillId="35" borderId="58" xfId="0" applyNumberFormat="1" applyFont="1" applyFill="1" applyBorder="1" applyAlignment="1">
      <alignment horizontal="center" vertical="center"/>
    </xf>
    <xf numFmtId="0" fontId="34" fillId="35" borderId="0" xfId="0" applyFont="1" applyFill="1" applyAlignment="1" applyProtection="1">
      <alignment horizontal="left" indent="2"/>
      <protection/>
    </xf>
    <xf numFmtId="0" fontId="24" fillId="35" borderId="0" xfId="0" applyFont="1" applyFill="1" applyAlignment="1" applyProtection="1">
      <alignment horizontal="left" indent="2"/>
      <protection/>
    </xf>
    <xf numFmtId="0" fontId="31" fillId="35" borderId="0" xfId="0" applyFont="1" applyFill="1" applyAlignment="1" applyProtection="1">
      <alignment horizontal="left" indent="2"/>
      <protection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52" xfId="0" applyNumberFormat="1" applyFont="1" applyFill="1" applyBorder="1" applyAlignment="1">
      <alignment horizontal="center" vertical="center" wrapText="1"/>
    </xf>
    <xf numFmtId="4" fontId="5" fillId="35" borderId="51" xfId="0" applyNumberFormat="1" applyFont="1" applyFill="1" applyBorder="1" applyAlignment="1">
      <alignment horizontal="center" vertical="center" wrapText="1"/>
    </xf>
    <xf numFmtId="4" fontId="5" fillId="35" borderId="59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indent="7"/>
    </xf>
    <xf numFmtId="0" fontId="5" fillId="35" borderId="69" xfId="0" applyFont="1" applyFill="1" applyBorder="1" applyAlignment="1">
      <alignment horizontal="left" indent="7"/>
    </xf>
    <xf numFmtId="0" fontId="5" fillId="35" borderId="96" xfId="0" applyFont="1" applyFill="1" applyBorder="1" applyAlignment="1">
      <alignment horizontal="left" indent="7"/>
    </xf>
    <xf numFmtId="0" fontId="4" fillId="35" borderId="0" xfId="0" applyFont="1" applyFill="1" applyAlignment="1" applyProtection="1">
      <alignment horizontal="center"/>
      <protection/>
    </xf>
    <xf numFmtId="0" fontId="4" fillId="35" borderId="95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 indent="7"/>
      <protection/>
    </xf>
    <xf numFmtId="4" fontId="5" fillId="35" borderId="20" xfId="0" applyNumberFormat="1" applyFont="1" applyFill="1" applyBorder="1" applyAlignment="1">
      <alignment horizontal="center"/>
    </xf>
    <xf numFmtId="4" fontId="5" fillId="35" borderId="94" xfId="0" applyNumberFormat="1" applyFont="1" applyFill="1" applyBorder="1" applyAlignment="1">
      <alignment horizontal="center" vertical="center" wrapText="1"/>
    </xf>
    <xf numFmtId="4" fontId="5" fillId="35" borderId="5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a školy, návrh rozpočtu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15" sqref="D15:E15"/>
    </sheetView>
  </sheetViews>
  <sheetFormatPr defaultColWidth="0" defaultRowHeight="12.75" zeroHeight="1"/>
  <cols>
    <col min="1" max="1" width="4.00390625" style="79" customWidth="1"/>
    <col min="2" max="3" width="9.140625" style="79" customWidth="1"/>
    <col min="4" max="4" width="10.140625" style="79" bestFit="1" customWidth="1"/>
    <col min="5" max="15" width="9.140625" style="79" customWidth="1"/>
    <col min="16" max="16384" width="0" style="79" hidden="1" customWidth="1"/>
  </cols>
  <sheetData>
    <row r="1" spans="1:15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1">
      <c r="A5" s="120"/>
      <c r="B5" s="355" t="s">
        <v>141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5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5.75">
      <c r="A8" s="120"/>
      <c r="B8" s="120" t="s">
        <v>2</v>
      </c>
      <c r="C8" s="120"/>
      <c r="D8" s="358" t="s">
        <v>148</v>
      </c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121"/>
    </row>
    <row r="9" spans="1:15" ht="15.75">
      <c r="A9" s="120"/>
      <c r="B9" s="120"/>
      <c r="C9" s="120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0"/>
    </row>
    <row r="10" spans="1:15" ht="15.75">
      <c r="A10" s="120"/>
      <c r="B10" s="120" t="s">
        <v>80</v>
      </c>
      <c r="C10" s="120"/>
      <c r="D10" s="356" t="s">
        <v>149</v>
      </c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120"/>
    </row>
    <row r="11" spans="1:15" ht="15.75">
      <c r="A11" s="120"/>
      <c r="B11" s="120"/>
      <c r="C11" s="120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0"/>
    </row>
    <row r="12" spans="1:15" ht="15.75">
      <c r="A12" s="120"/>
      <c r="B12" s="120" t="s">
        <v>77</v>
      </c>
      <c r="C12" s="120"/>
      <c r="D12" s="352">
        <v>360589</v>
      </c>
      <c r="E12" s="352"/>
      <c r="F12" s="122"/>
      <c r="G12" s="122"/>
      <c r="H12" s="122"/>
      <c r="I12" s="122"/>
      <c r="J12" s="122"/>
      <c r="K12" s="122"/>
      <c r="L12" s="122"/>
      <c r="M12" s="122"/>
      <c r="N12" s="122"/>
      <c r="O12" s="120"/>
    </row>
    <row r="13" spans="1:15" ht="15.75">
      <c r="A13" s="120"/>
      <c r="B13" s="120"/>
      <c r="C13" s="120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0"/>
    </row>
    <row r="14" spans="1:15" ht="15.75">
      <c r="A14" s="120"/>
      <c r="B14" s="120"/>
      <c r="C14" s="120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0"/>
    </row>
    <row r="15" spans="1:15" ht="15.75">
      <c r="A15" s="120"/>
      <c r="B15" s="120" t="s">
        <v>83</v>
      </c>
      <c r="C15" s="120"/>
      <c r="D15" s="357">
        <v>42646</v>
      </c>
      <c r="E15" s="353"/>
      <c r="F15" s="122"/>
      <c r="G15" s="122"/>
      <c r="H15" s="122"/>
      <c r="I15" s="122"/>
      <c r="J15" s="122"/>
      <c r="K15" s="122"/>
      <c r="L15" s="122"/>
      <c r="M15" s="122"/>
      <c r="N15" s="122"/>
      <c r="O15" s="120"/>
    </row>
    <row r="16" spans="1:15" ht="15.75">
      <c r="A16" s="120"/>
      <c r="B16" s="120"/>
      <c r="C16" s="120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0"/>
    </row>
    <row r="17" spans="1:15" ht="15.75">
      <c r="A17" s="120"/>
      <c r="B17" s="120" t="s">
        <v>81</v>
      </c>
      <c r="C17" s="120"/>
      <c r="D17" s="353" t="s">
        <v>150</v>
      </c>
      <c r="E17" s="354"/>
      <c r="F17" s="354"/>
      <c r="G17" s="122"/>
      <c r="H17" s="122"/>
      <c r="I17" s="122"/>
      <c r="J17" s="122"/>
      <c r="K17" s="122"/>
      <c r="L17" s="122"/>
      <c r="M17" s="122"/>
      <c r="N17" s="122"/>
      <c r="O17" s="120"/>
    </row>
    <row r="18" spans="1:15" ht="15.75">
      <c r="A18" s="120"/>
      <c r="B18" s="120"/>
      <c r="C18" s="120"/>
      <c r="D18" s="122"/>
      <c r="E18" s="120" t="s">
        <v>82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0"/>
    </row>
    <row r="19" spans="1:15" ht="15.75">
      <c r="A19" s="120"/>
      <c r="B19" s="120"/>
      <c r="C19" s="120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0"/>
    </row>
    <row r="20" spans="1:15" ht="15.75">
      <c r="A20" s="120"/>
      <c r="B20" s="120" t="s">
        <v>78</v>
      </c>
      <c r="C20" s="120"/>
      <c r="D20" s="353" t="s">
        <v>151</v>
      </c>
      <c r="E20" s="354"/>
      <c r="F20" s="354"/>
      <c r="G20" s="122"/>
      <c r="H20" s="122"/>
      <c r="I20" s="122"/>
      <c r="J20" s="122"/>
      <c r="K20" s="122"/>
      <c r="L20" s="122"/>
      <c r="M20" s="122"/>
      <c r="N20" s="122"/>
      <c r="O20" s="120"/>
    </row>
    <row r="21" spans="1:15" ht="12.75">
      <c r="A21" s="120"/>
      <c r="B21" s="120"/>
      <c r="C21" s="120"/>
      <c r="D21" s="120"/>
      <c r="E21" s="120" t="s">
        <v>79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160"/>
  <sheetViews>
    <sheetView showGridLines="0" tabSelected="1" view="pageBreakPreview" zoomScale="90" zoomScaleNormal="90" zoomScaleSheetLayoutView="90" zoomScalePageLayoutView="0" workbookViewId="0" topLeftCell="A66">
      <selection activeCell="C98" sqref="C98"/>
    </sheetView>
  </sheetViews>
  <sheetFormatPr defaultColWidth="0" defaultRowHeight="12.75" zeroHeight="1"/>
  <cols>
    <col min="1" max="1" width="1.1484375" style="39" customWidth="1"/>
    <col min="2" max="2" width="70.140625" style="39" customWidth="1"/>
    <col min="3" max="7" width="20.00390625" style="39" customWidth="1"/>
    <col min="8" max="8" width="21.8515625" style="130" bestFit="1" customWidth="1"/>
    <col min="9" max="12" width="20.00390625" style="39" customWidth="1"/>
    <col min="13" max="13" width="21.8515625" style="124" customWidth="1"/>
    <col min="14" max="16" width="20.00390625" style="39" customWidth="1"/>
    <col min="17" max="17" width="10.28125" style="39" customWidth="1"/>
    <col min="18" max="16384" width="10.28125" style="39" hidden="1" customWidth="1"/>
  </cols>
  <sheetData>
    <row r="1" ht="5.25" customHeight="1" thickBot="1">
      <c r="H1" s="124"/>
    </row>
    <row r="2" spans="2:13" s="3" customFormat="1" ht="29.25" customHeight="1" thickBot="1">
      <c r="B2" s="178" t="s">
        <v>4</v>
      </c>
      <c r="C2" s="361" t="str">
        <f>Identifikace!D8</f>
        <v>Středisko knihovnických a kulturních služeb města Chomutov, příspěvková organizace</v>
      </c>
      <c r="D2" s="362"/>
      <c r="E2" s="362"/>
      <c r="F2" s="362"/>
      <c r="G2" s="362"/>
      <c r="H2" s="363"/>
      <c r="I2" s="362"/>
      <c r="J2" s="78" t="s">
        <v>77</v>
      </c>
      <c r="K2" s="77">
        <f>Identifikace!D12</f>
        <v>360589</v>
      </c>
      <c r="L2" s="77"/>
      <c r="M2" s="128"/>
    </row>
    <row r="3" spans="2:13" s="14" customFormat="1" ht="27.75" customHeight="1" thickBot="1">
      <c r="B3" s="12"/>
      <c r="C3" s="13" t="s">
        <v>136</v>
      </c>
      <c r="D3" s="364" t="s">
        <v>137</v>
      </c>
      <c r="E3" s="364"/>
      <c r="F3" s="364"/>
      <c r="G3" s="364"/>
      <c r="H3" s="125" t="s">
        <v>86</v>
      </c>
      <c r="I3" s="365" t="s">
        <v>132</v>
      </c>
      <c r="J3" s="365"/>
      <c r="K3" s="365"/>
      <c r="L3" s="365"/>
      <c r="M3" s="125" t="s">
        <v>86</v>
      </c>
    </row>
    <row r="4" spans="2:13" s="14" customFormat="1" ht="16.5" thickBot="1">
      <c r="B4" s="15"/>
      <c r="C4" s="16" t="s">
        <v>7</v>
      </c>
      <c r="D4" s="17" t="s">
        <v>5</v>
      </c>
      <c r="E4" s="18" t="s">
        <v>42</v>
      </c>
      <c r="F4" s="19" t="s">
        <v>41</v>
      </c>
      <c r="G4" s="20" t="s">
        <v>152</v>
      </c>
      <c r="H4" s="127" t="s">
        <v>87</v>
      </c>
      <c r="I4" s="17" t="s">
        <v>5</v>
      </c>
      <c r="J4" s="18" t="s">
        <v>42</v>
      </c>
      <c r="K4" s="19" t="s">
        <v>41</v>
      </c>
      <c r="L4" s="20" t="s">
        <v>138</v>
      </c>
      <c r="M4" s="257" t="s">
        <v>139</v>
      </c>
    </row>
    <row r="5" spans="2:13" s="14" customFormat="1" ht="16.5" thickBot="1">
      <c r="B5" s="21" t="s">
        <v>0</v>
      </c>
      <c r="C5" s="298">
        <f>C6+C9+C10+C11+C12+C13+C14+C15+C16+C17+C18+C22+C23+C24+C7</f>
        <v>20511.48</v>
      </c>
      <c r="D5" s="7">
        <f>D11+D12+D13+D14+D15+D16+D17+D18+D22+D23+D24</f>
        <v>2720</v>
      </c>
      <c r="E5" s="8">
        <f>E9+E11+E12+E13+E14+E15+E16+E17+E18+E22+E23+E24</f>
        <v>1000</v>
      </c>
      <c r="F5" s="10">
        <f>F6+F11+F12+F13+F14+F15+F16+F17+F18+F22+F23+F24+F7</f>
        <v>16899</v>
      </c>
      <c r="G5" s="11">
        <f>SUM(D5:F5)</f>
        <v>20619</v>
      </c>
      <c r="H5" s="131">
        <f>(G5-C5)/C5</f>
        <v>0.005241942560946379</v>
      </c>
      <c r="I5" s="7">
        <f>I11+I12+I13+I14+I15+I16+I17+I18+I22+I23+I24</f>
        <v>2980</v>
      </c>
      <c r="J5" s="8">
        <f>J9+J11+J12+J13+J14+J15+J16+J17+J18+J22+J23+J24</f>
        <v>1000</v>
      </c>
      <c r="K5" s="10">
        <f>K6+K11+K12+K13+K14+K15+K16+K17+K18+K22+K23+K24</f>
        <v>17162</v>
      </c>
      <c r="L5" s="11">
        <f>SUM(I5:K5)</f>
        <v>21142</v>
      </c>
      <c r="M5" s="303">
        <f>(L5-G5)/G5</f>
        <v>0.02536495465347495</v>
      </c>
    </row>
    <row r="6" spans="2:13" s="102" customFormat="1" ht="13.5" thickBot="1">
      <c r="B6" s="111" t="s">
        <v>25</v>
      </c>
      <c r="C6" s="81">
        <v>16545.45</v>
      </c>
      <c r="D6" s="32"/>
      <c r="E6" s="33"/>
      <c r="F6" s="86">
        <v>16899</v>
      </c>
      <c r="G6" s="87">
        <f>SUM(F6)</f>
        <v>16899</v>
      </c>
      <c r="H6" s="144">
        <f>(G6-C6)/C6</f>
        <v>0.02136841246384953</v>
      </c>
      <c r="I6" s="32"/>
      <c r="J6" s="33"/>
      <c r="K6" s="142">
        <v>17162</v>
      </c>
      <c r="L6" s="87">
        <f>SUM(K6)</f>
        <v>17162</v>
      </c>
      <c r="M6" s="258">
        <f aca="true" t="shared" si="0" ref="M6:M24">(L6-G6)/G6</f>
        <v>0.01556305106811054</v>
      </c>
    </row>
    <row r="7" spans="2:13" s="102" customFormat="1" ht="12.75">
      <c r="B7" s="25" t="s">
        <v>127</v>
      </c>
      <c r="C7" s="110"/>
      <c r="D7" s="311"/>
      <c r="E7" s="312"/>
      <c r="F7" s="95"/>
      <c r="G7" s="87">
        <f>SUM(F7)</f>
        <v>0</v>
      </c>
      <c r="H7" s="144" t="e">
        <f>(G7-C7)/C7</f>
        <v>#DIV/0!</v>
      </c>
      <c r="I7" s="311"/>
      <c r="J7" s="312"/>
      <c r="K7" s="314"/>
      <c r="L7" s="313"/>
      <c r="M7" s="258" t="e">
        <f>(L7-G7)/G7</f>
        <v>#DIV/0!</v>
      </c>
    </row>
    <row r="8" spans="2:13" s="102" customFormat="1" ht="13.5" thickBot="1">
      <c r="B8" s="307" t="s">
        <v>125</v>
      </c>
      <c r="C8" s="82"/>
      <c r="D8" s="34"/>
      <c r="E8" s="35"/>
      <c r="F8" s="88"/>
      <c r="G8" s="308">
        <f>SUM(F8)</f>
        <v>0</v>
      </c>
      <c r="H8" s="309" t="e">
        <f aca="true" t="shared" si="1" ref="H8:H46">(G8-C8)/C8</f>
        <v>#DIV/0!</v>
      </c>
      <c r="I8" s="34"/>
      <c r="J8" s="35"/>
      <c r="K8" s="310"/>
      <c r="L8" s="306">
        <f>SUM(K8)</f>
        <v>0</v>
      </c>
      <c r="M8" s="258" t="e">
        <f>(L8-G8)/G8</f>
        <v>#DIV/0!</v>
      </c>
    </row>
    <row r="9" spans="2:13" s="102" customFormat="1" ht="12.75">
      <c r="B9" s="112" t="s">
        <v>26</v>
      </c>
      <c r="C9" s="81">
        <v>1081</v>
      </c>
      <c r="D9" s="32"/>
      <c r="E9" s="85">
        <v>1000</v>
      </c>
      <c r="F9" s="36"/>
      <c r="G9" s="87">
        <f>SUM(E9)</f>
        <v>1000</v>
      </c>
      <c r="H9" s="144">
        <f t="shared" si="1"/>
        <v>-0.07493061979648474</v>
      </c>
      <c r="I9" s="32"/>
      <c r="J9" s="85">
        <v>1000</v>
      </c>
      <c r="K9" s="150"/>
      <c r="L9" s="87">
        <f>SUM(J9)</f>
        <v>1000</v>
      </c>
      <c r="M9" s="259">
        <f t="shared" si="0"/>
        <v>0</v>
      </c>
    </row>
    <row r="10" spans="2:13" s="92" customFormat="1" ht="13.5" thickBot="1">
      <c r="B10" s="23" t="s">
        <v>27</v>
      </c>
      <c r="C10" s="103"/>
      <c r="D10" s="104"/>
      <c r="E10" s="99"/>
      <c r="F10" s="105"/>
      <c r="G10" s="84">
        <f>SUM(E10)</f>
        <v>0</v>
      </c>
      <c r="H10" s="145" t="e">
        <f t="shared" si="1"/>
        <v>#DIV/0!</v>
      </c>
      <c r="I10" s="104"/>
      <c r="J10" s="99"/>
      <c r="K10" s="151"/>
      <c r="L10" s="84">
        <f>SUM(J10)</f>
        <v>0</v>
      </c>
      <c r="M10" s="259" t="e">
        <f t="shared" si="0"/>
        <v>#DIV/0!</v>
      </c>
    </row>
    <row r="11" spans="2:13" s="92" customFormat="1" ht="12.75">
      <c r="B11" s="113" t="s">
        <v>75</v>
      </c>
      <c r="C11" s="106"/>
      <c r="D11" s="107"/>
      <c r="E11" s="108"/>
      <c r="F11" s="109"/>
      <c r="G11" s="31">
        <f aca="true" t="shared" si="2" ref="G11:G42">SUM(D11:F11)</f>
        <v>0</v>
      </c>
      <c r="H11" s="146" t="e">
        <f t="shared" si="1"/>
        <v>#DIV/0!</v>
      </c>
      <c r="I11" s="107"/>
      <c r="J11" s="108"/>
      <c r="K11" s="152">
        <v>0</v>
      </c>
      <c r="L11" s="31">
        <f aca="true" t="shared" si="3" ref="L11:L25">SUM(I11:K11)</f>
        <v>0</v>
      </c>
      <c r="M11" s="259" t="e">
        <f t="shared" si="0"/>
        <v>#DIV/0!</v>
      </c>
    </row>
    <row r="12" spans="2:13" s="92" customFormat="1" ht="12.75">
      <c r="B12" s="25" t="s">
        <v>69</v>
      </c>
      <c r="C12" s="110">
        <v>2162</v>
      </c>
      <c r="D12" s="89">
        <v>2200</v>
      </c>
      <c r="E12" s="90"/>
      <c r="F12" s="95"/>
      <c r="G12" s="30">
        <f>SUM(D12:F12)</f>
        <v>2200</v>
      </c>
      <c r="H12" s="147">
        <f t="shared" si="1"/>
        <v>0.01757631822386679</v>
      </c>
      <c r="I12" s="89">
        <v>2250</v>
      </c>
      <c r="J12" s="90"/>
      <c r="K12" s="95"/>
      <c r="L12" s="30">
        <f>SUM(I12:K12)</f>
        <v>2250</v>
      </c>
      <c r="M12" s="259">
        <f t="shared" si="0"/>
        <v>0.022727272727272728</v>
      </c>
    </row>
    <row r="13" spans="2:13" s="92" customFormat="1" ht="12.75">
      <c r="B13" s="25" t="s">
        <v>68</v>
      </c>
      <c r="C13" s="110">
        <v>132</v>
      </c>
      <c r="D13" s="89">
        <v>190</v>
      </c>
      <c r="E13" s="90"/>
      <c r="F13" s="95"/>
      <c r="G13" s="30">
        <f t="shared" si="2"/>
        <v>190</v>
      </c>
      <c r="H13" s="147">
        <f t="shared" si="1"/>
        <v>0.4393939393939394</v>
      </c>
      <c r="I13" s="89">
        <v>150</v>
      </c>
      <c r="J13" s="90"/>
      <c r="K13" s="91"/>
      <c r="L13" s="30">
        <f t="shared" si="3"/>
        <v>150</v>
      </c>
      <c r="M13" s="259">
        <f t="shared" si="0"/>
        <v>-0.21052631578947367</v>
      </c>
    </row>
    <row r="14" spans="2:13" s="92" customFormat="1" ht="12.75">
      <c r="B14" s="25" t="s">
        <v>67</v>
      </c>
      <c r="C14" s="110">
        <v>178.03</v>
      </c>
      <c r="D14" s="89">
        <v>100</v>
      </c>
      <c r="E14" s="90"/>
      <c r="F14" s="95"/>
      <c r="G14" s="30">
        <f t="shared" si="2"/>
        <v>100</v>
      </c>
      <c r="H14" s="147">
        <f t="shared" si="1"/>
        <v>-0.4382969162500702</v>
      </c>
      <c r="I14" s="89">
        <v>170</v>
      </c>
      <c r="J14" s="90"/>
      <c r="K14" s="91"/>
      <c r="L14" s="30">
        <f t="shared" si="3"/>
        <v>170</v>
      </c>
      <c r="M14" s="259">
        <f t="shared" si="0"/>
        <v>0.7</v>
      </c>
    </row>
    <row r="15" spans="2:13" s="135" customFormat="1" ht="12.75">
      <c r="B15" s="25" t="s">
        <v>28</v>
      </c>
      <c r="C15" s="89"/>
      <c r="D15" s="89"/>
      <c r="E15" s="90"/>
      <c r="F15" s="95"/>
      <c r="G15" s="30">
        <f>SUM(D15:F15)</f>
        <v>0</v>
      </c>
      <c r="H15" s="147" t="e">
        <f t="shared" si="1"/>
        <v>#DIV/0!</v>
      </c>
      <c r="I15" s="89"/>
      <c r="J15" s="90"/>
      <c r="K15" s="91"/>
      <c r="L15" s="30">
        <f>SUM(I15:K15)</f>
        <v>0</v>
      </c>
      <c r="M15" s="259" t="e">
        <f t="shared" si="0"/>
        <v>#DIV/0!</v>
      </c>
    </row>
    <row r="16" spans="2:13" s="92" customFormat="1" ht="12.75">
      <c r="B16" s="25" t="s">
        <v>66</v>
      </c>
      <c r="C16" s="89">
        <v>12</v>
      </c>
      <c r="D16" s="89">
        <v>20</v>
      </c>
      <c r="E16" s="90"/>
      <c r="F16" s="95"/>
      <c r="G16" s="30">
        <f t="shared" si="2"/>
        <v>20</v>
      </c>
      <c r="H16" s="147">
        <f t="shared" si="1"/>
        <v>0.6666666666666666</v>
      </c>
      <c r="I16" s="89">
        <v>20</v>
      </c>
      <c r="J16" s="90"/>
      <c r="K16" s="91"/>
      <c r="L16" s="30">
        <f t="shared" si="3"/>
        <v>20</v>
      </c>
      <c r="M16" s="259">
        <f t="shared" si="0"/>
        <v>0</v>
      </c>
    </row>
    <row r="17" spans="2:13" s="92" customFormat="1" ht="12.75">
      <c r="B17" s="25" t="s">
        <v>65</v>
      </c>
      <c r="C17" s="133"/>
      <c r="D17" s="89"/>
      <c r="E17" s="90"/>
      <c r="F17" s="95"/>
      <c r="G17" s="30">
        <f t="shared" si="2"/>
        <v>0</v>
      </c>
      <c r="H17" s="147" t="e">
        <f>(G17-C17)/C17</f>
        <v>#DIV/0!</v>
      </c>
      <c r="I17" s="89"/>
      <c r="J17" s="90"/>
      <c r="K17" s="91"/>
      <c r="L17" s="30">
        <f t="shared" si="3"/>
        <v>0</v>
      </c>
      <c r="M17" s="259" t="e">
        <f t="shared" si="0"/>
        <v>#DIV/0!</v>
      </c>
    </row>
    <row r="18" spans="2:13" s="135" customFormat="1" ht="12.75">
      <c r="B18" s="25" t="s">
        <v>64</v>
      </c>
      <c r="C18" s="93">
        <f>SUM(C19:C21)</f>
        <v>100</v>
      </c>
      <c r="D18" s="93">
        <f>SUM(D19:D21)</f>
        <v>100</v>
      </c>
      <c r="E18" s="94">
        <f>SUM(E19:E21)</f>
        <v>0</v>
      </c>
      <c r="F18" s="97">
        <f>SUM(F19:F21)</f>
        <v>0</v>
      </c>
      <c r="G18" s="83">
        <f>SUM(D18:F18)</f>
        <v>100</v>
      </c>
      <c r="H18" s="148">
        <f t="shared" si="1"/>
        <v>0</v>
      </c>
      <c r="I18" s="93">
        <f>SUM(I19:I21)</f>
        <v>100</v>
      </c>
      <c r="J18" s="94">
        <f>SUM(J19:J21)</f>
        <v>0</v>
      </c>
      <c r="K18" s="141">
        <f>SUM(K19:K21)</f>
        <v>0</v>
      </c>
      <c r="L18" s="83">
        <f>SUM(I18:K18)</f>
        <v>100</v>
      </c>
      <c r="M18" s="260" t="e">
        <f>(L18-H18)/H18</f>
        <v>#DIV/0!</v>
      </c>
    </row>
    <row r="19" spans="2:13" s="3" customFormat="1" ht="12.75">
      <c r="B19" s="1" t="s">
        <v>30</v>
      </c>
      <c r="C19" s="133">
        <v>100</v>
      </c>
      <c r="D19" s="4"/>
      <c r="E19" s="5"/>
      <c r="F19" s="6"/>
      <c r="G19" s="30">
        <f t="shared" si="2"/>
        <v>0</v>
      </c>
      <c r="H19" s="147">
        <f t="shared" si="1"/>
        <v>-1</v>
      </c>
      <c r="I19" s="4"/>
      <c r="J19" s="5"/>
      <c r="K19" s="140"/>
      <c r="L19" s="30">
        <f t="shared" si="3"/>
        <v>0</v>
      </c>
      <c r="M19" s="259" t="e">
        <f t="shared" si="0"/>
        <v>#DIV/0!</v>
      </c>
    </row>
    <row r="20" spans="2:13" s="3" customFormat="1" ht="12.75">
      <c r="B20" s="1" t="s">
        <v>31</v>
      </c>
      <c r="C20" s="133"/>
      <c r="D20" s="4">
        <v>100</v>
      </c>
      <c r="E20" s="5"/>
      <c r="F20" s="6"/>
      <c r="G20" s="30">
        <f t="shared" si="2"/>
        <v>100</v>
      </c>
      <c r="H20" s="147" t="e">
        <f t="shared" si="1"/>
        <v>#DIV/0!</v>
      </c>
      <c r="I20" s="4">
        <v>100</v>
      </c>
      <c r="J20" s="5"/>
      <c r="K20" s="140"/>
      <c r="L20" s="30">
        <f t="shared" si="3"/>
        <v>100</v>
      </c>
      <c r="M20" s="259">
        <f t="shared" si="0"/>
        <v>0</v>
      </c>
    </row>
    <row r="21" spans="2:13" s="3" customFormat="1" ht="12.75">
      <c r="B21" s="1" t="s">
        <v>32</v>
      </c>
      <c r="C21" s="133"/>
      <c r="D21" s="4">
        <v>0</v>
      </c>
      <c r="E21" s="5"/>
      <c r="F21" s="6"/>
      <c r="G21" s="30">
        <f t="shared" si="2"/>
        <v>0</v>
      </c>
      <c r="H21" s="147" t="e">
        <f t="shared" si="1"/>
        <v>#DIV/0!</v>
      </c>
      <c r="I21" s="4"/>
      <c r="J21" s="5"/>
      <c r="K21" s="140"/>
      <c r="L21" s="30">
        <f t="shared" si="3"/>
        <v>0</v>
      </c>
      <c r="M21" s="259" t="e">
        <f t="shared" si="0"/>
        <v>#DIV/0!</v>
      </c>
    </row>
    <row r="22" spans="2:13" s="135" customFormat="1" ht="12.75">
      <c r="B22" s="25" t="s">
        <v>63</v>
      </c>
      <c r="C22" s="133">
        <v>280</v>
      </c>
      <c r="D22" s="89">
        <v>105</v>
      </c>
      <c r="E22" s="90"/>
      <c r="F22" s="95"/>
      <c r="G22" s="30">
        <f>SUM(D22:F22)</f>
        <v>105</v>
      </c>
      <c r="H22" s="147">
        <f t="shared" si="1"/>
        <v>-0.625</v>
      </c>
      <c r="I22" s="89">
        <v>280</v>
      </c>
      <c r="J22" s="90"/>
      <c r="K22" s="91"/>
      <c r="L22" s="30">
        <f>SUM(I22:K22)</f>
        <v>280</v>
      </c>
      <c r="M22" s="259">
        <f>(L22-G22)/G22</f>
        <v>1.6666666666666667</v>
      </c>
    </row>
    <row r="23" spans="2:13" s="92" customFormat="1" ht="12.75">
      <c r="B23" s="25" t="s">
        <v>62</v>
      </c>
      <c r="C23" s="133">
        <v>4</v>
      </c>
      <c r="D23" s="89">
        <v>5</v>
      </c>
      <c r="E23" s="90"/>
      <c r="F23" s="95"/>
      <c r="G23" s="30">
        <f t="shared" si="2"/>
        <v>5</v>
      </c>
      <c r="H23" s="147">
        <f t="shared" si="1"/>
        <v>0.25</v>
      </c>
      <c r="I23" s="89">
        <v>5</v>
      </c>
      <c r="J23" s="90"/>
      <c r="K23" s="91"/>
      <c r="L23" s="30">
        <f t="shared" si="3"/>
        <v>5</v>
      </c>
      <c r="M23" s="259">
        <f t="shared" si="0"/>
        <v>0</v>
      </c>
    </row>
    <row r="24" spans="2:13" s="101" customFormat="1" ht="12.75" customHeight="1" thickBot="1">
      <c r="B24" s="23" t="s">
        <v>29</v>
      </c>
      <c r="C24" s="134">
        <v>17</v>
      </c>
      <c r="D24" s="98"/>
      <c r="E24" s="99"/>
      <c r="F24" s="100"/>
      <c r="G24" s="84">
        <f t="shared" si="2"/>
        <v>0</v>
      </c>
      <c r="H24" s="145">
        <f t="shared" si="1"/>
        <v>-1</v>
      </c>
      <c r="I24" s="98">
        <v>5</v>
      </c>
      <c r="J24" s="99"/>
      <c r="K24" s="143"/>
      <c r="L24" s="84">
        <f t="shared" si="3"/>
        <v>5</v>
      </c>
      <c r="M24" s="261" t="e">
        <f t="shared" si="0"/>
        <v>#DIV/0!</v>
      </c>
    </row>
    <row r="25" spans="2:13" s="14" customFormat="1" ht="16.5" thickBot="1">
      <c r="B25" s="24" t="s">
        <v>1</v>
      </c>
      <c r="C25" s="7">
        <f>C26+C27+C32+C33+C34+C35+C36+SUM(C37:C40)+SUM(C41:C47)</f>
        <v>20485.45</v>
      </c>
      <c r="D25" s="7">
        <f>D26+D27+D32+D33+D34+D35+D36+SUM(D37:D40)+SUM(D41:D47)</f>
        <v>2587</v>
      </c>
      <c r="E25" s="8">
        <f>E26+E27+E32+E33+E34+E35+E36+SUM(E37:E40)+SUM(E41:E47)</f>
        <v>1000</v>
      </c>
      <c r="F25" s="9">
        <f>F26+F27+F32+F33+F34+F35+F36+SUM(F37:F40)+SUM(F41:F47)</f>
        <v>17032</v>
      </c>
      <c r="G25" s="11">
        <f>SUM(D25:F25)</f>
        <v>20619</v>
      </c>
      <c r="H25" s="149">
        <f t="shared" si="1"/>
        <v>0.006519261231752256</v>
      </c>
      <c r="I25" s="7">
        <f>I26+I27+I32+I33+I34+I35+I36+SUM(I37:I40)+SUM(I41:I47)</f>
        <v>2660</v>
      </c>
      <c r="J25" s="8">
        <f>J26+J27+J32+J33+J34+J35+J36+SUM(J37:J40)+SUM(J41:J47)</f>
        <v>1000</v>
      </c>
      <c r="K25" s="9">
        <f>K26+K27+K32+K33+K34+K35+K36+SUM(K37:K40)+SUM(K41:K47)</f>
        <v>17482</v>
      </c>
      <c r="L25" s="11">
        <f t="shared" si="3"/>
        <v>21142</v>
      </c>
      <c r="M25" s="304">
        <f aca="true" t="shared" si="4" ref="M25:M48">(L25-G25)/G25</f>
        <v>0.02536495465347495</v>
      </c>
    </row>
    <row r="26" spans="2:13" s="135" customFormat="1" ht="12.75">
      <c r="B26" s="112" t="s">
        <v>33</v>
      </c>
      <c r="C26" s="138">
        <v>3103</v>
      </c>
      <c r="D26" s="89">
        <v>127</v>
      </c>
      <c r="E26" s="90">
        <v>415</v>
      </c>
      <c r="F26" s="91">
        <v>2183</v>
      </c>
      <c r="G26" s="30">
        <f>SUM(D26:F26)</f>
        <v>2725</v>
      </c>
      <c r="H26" s="147">
        <f>(G26-C26)/C26</f>
        <v>-0.12181759587495972</v>
      </c>
      <c r="I26" s="89">
        <v>120</v>
      </c>
      <c r="J26" s="90">
        <v>415</v>
      </c>
      <c r="K26" s="91">
        <v>2195</v>
      </c>
      <c r="L26" s="299">
        <f>SUM(I26:K26)</f>
        <v>2730</v>
      </c>
      <c r="M26" s="279">
        <f t="shared" si="4"/>
        <v>0.001834862385321101</v>
      </c>
    </row>
    <row r="27" spans="2:13" s="135" customFormat="1" ht="12.75">
      <c r="B27" s="25" t="s">
        <v>35</v>
      </c>
      <c r="C27" s="139">
        <f>SUM(C28:C31)</f>
        <v>1614</v>
      </c>
      <c r="D27" s="93">
        <f>SUM(D28:D31)</f>
        <v>0</v>
      </c>
      <c r="E27" s="94">
        <f>SUM(E28:E31)</f>
        <v>4</v>
      </c>
      <c r="F27" s="141">
        <f>SUM(F28:F31)</f>
        <v>1850</v>
      </c>
      <c r="G27" s="83">
        <f>SUM(D27:F27)</f>
        <v>1854</v>
      </c>
      <c r="H27" s="148">
        <f t="shared" si="1"/>
        <v>0.14869888475836432</v>
      </c>
      <c r="I27" s="93">
        <f>SUM(I28:I31)</f>
        <v>0</v>
      </c>
      <c r="J27" s="94">
        <f>SUM(J28:J31)</f>
        <v>5</v>
      </c>
      <c r="K27" s="141">
        <f>SUM(K28:K31)</f>
        <v>1875</v>
      </c>
      <c r="L27" s="300">
        <f>SUM(I27:K27)</f>
        <v>1880</v>
      </c>
      <c r="M27" s="260">
        <f t="shared" si="4"/>
        <v>0.014023732470334413</v>
      </c>
    </row>
    <row r="28" spans="2:13" s="3" customFormat="1" ht="12.75">
      <c r="B28" s="1" t="s">
        <v>97</v>
      </c>
      <c r="C28" s="138">
        <v>113</v>
      </c>
      <c r="D28" s="4"/>
      <c r="E28" s="5"/>
      <c r="F28" s="140">
        <v>180</v>
      </c>
      <c r="G28" s="30">
        <f t="shared" si="2"/>
        <v>180</v>
      </c>
      <c r="H28" s="147">
        <f t="shared" si="1"/>
        <v>0.5929203539823009</v>
      </c>
      <c r="I28" s="4"/>
      <c r="J28" s="5"/>
      <c r="K28" s="140">
        <v>185</v>
      </c>
      <c r="L28" s="301">
        <f aca="true" t="shared" si="5" ref="L28:L48">SUM(I28:K28)</f>
        <v>185</v>
      </c>
      <c r="M28" s="259">
        <f t="shared" si="4"/>
        <v>0.027777777777777776</v>
      </c>
    </row>
    <row r="29" spans="2:13" s="3" customFormat="1" ht="12.75">
      <c r="B29" s="1" t="s">
        <v>36</v>
      </c>
      <c r="C29" s="138">
        <v>824</v>
      </c>
      <c r="D29" s="4"/>
      <c r="E29" s="5"/>
      <c r="F29" s="140">
        <v>920</v>
      </c>
      <c r="G29" s="30">
        <f t="shared" si="2"/>
        <v>920</v>
      </c>
      <c r="H29" s="147">
        <f t="shared" si="1"/>
        <v>0.11650485436893204</v>
      </c>
      <c r="I29" s="4"/>
      <c r="J29" s="5"/>
      <c r="K29" s="140">
        <v>925</v>
      </c>
      <c r="L29" s="301">
        <f t="shared" si="5"/>
        <v>925</v>
      </c>
      <c r="M29" s="259">
        <f t="shared" si="4"/>
        <v>0.005434782608695652</v>
      </c>
    </row>
    <row r="30" spans="2:13" s="3" customFormat="1" ht="12.75">
      <c r="B30" s="1" t="s">
        <v>37</v>
      </c>
      <c r="C30" s="138">
        <v>131</v>
      </c>
      <c r="D30" s="4"/>
      <c r="E30" s="5">
        <v>0</v>
      </c>
      <c r="F30" s="140">
        <v>150</v>
      </c>
      <c r="G30" s="30">
        <f t="shared" si="2"/>
        <v>150</v>
      </c>
      <c r="H30" s="147">
        <f t="shared" si="1"/>
        <v>0.1450381679389313</v>
      </c>
      <c r="I30" s="4"/>
      <c r="J30" s="5"/>
      <c r="K30" s="140">
        <v>155</v>
      </c>
      <c r="L30" s="301">
        <f t="shared" si="5"/>
        <v>155</v>
      </c>
      <c r="M30" s="259">
        <f t="shared" si="4"/>
        <v>0.03333333333333333</v>
      </c>
    </row>
    <row r="31" spans="2:13" s="3" customFormat="1" ht="12.75">
      <c r="B31" s="1" t="s">
        <v>38</v>
      </c>
      <c r="C31" s="138">
        <v>546</v>
      </c>
      <c r="D31" s="4">
        <v>0</v>
      </c>
      <c r="E31" s="5">
        <v>4</v>
      </c>
      <c r="F31" s="140">
        <v>600</v>
      </c>
      <c r="G31" s="30">
        <f t="shared" si="2"/>
        <v>604</v>
      </c>
      <c r="H31" s="147">
        <f t="shared" si="1"/>
        <v>0.10622710622710622</v>
      </c>
      <c r="I31" s="4"/>
      <c r="J31" s="5">
        <v>5</v>
      </c>
      <c r="K31" s="140">
        <v>610</v>
      </c>
      <c r="L31" s="301">
        <f t="shared" si="5"/>
        <v>615</v>
      </c>
      <c r="M31" s="259">
        <f t="shared" si="4"/>
        <v>0.018211920529801324</v>
      </c>
    </row>
    <row r="32" spans="2:13" s="92" customFormat="1" ht="12.75">
      <c r="B32" s="25" t="s">
        <v>34</v>
      </c>
      <c r="C32" s="138">
        <v>118</v>
      </c>
      <c r="D32" s="89">
        <v>60</v>
      </c>
      <c r="E32" s="90"/>
      <c r="F32" s="91">
        <v>0</v>
      </c>
      <c r="G32" s="30">
        <f t="shared" si="2"/>
        <v>60</v>
      </c>
      <c r="H32" s="147">
        <f t="shared" si="1"/>
        <v>-0.4915254237288136</v>
      </c>
      <c r="I32" s="89">
        <v>120</v>
      </c>
      <c r="J32" s="90"/>
      <c r="K32" s="91"/>
      <c r="L32" s="299">
        <f t="shared" si="5"/>
        <v>120</v>
      </c>
      <c r="M32" s="259">
        <f t="shared" si="4"/>
        <v>1</v>
      </c>
    </row>
    <row r="33" spans="2:13" s="92" customFormat="1" ht="12.75">
      <c r="B33" s="25" t="s">
        <v>39</v>
      </c>
      <c r="C33" s="138">
        <v>235</v>
      </c>
      <c r="D33" s="89">
        <v>200</v>
      </c>
      <c r="E33" s="90"/>
      <c r="F33" s="91">
        <v>260</v>
      </c>
      <c r="G33" s="30">
        <f t="shared" si="2"/>
        <v>460</v>
      </c>
      <c r="H33" s="147">
        <f t="shared" si="1"/>
        <v>0.9574468085106383</v>
      </c>
      <c r="I33" s="89">
        <v>200</v>
      </c>
      <c r="J33" s="90"/>
      <c r="K33" s="91">
        <v>260</v>
      </c>
      <c r="L33" s="299">
        <f t="shared" si="5"/>
        <v>460</v>
      </c>
      <c r="M33" s="259">
        <f t="shared" si="4"/>
        <v>0</v>
      </c>
    </row>
    <row r="34" spans="2:13" s="92" customFormat="1" ht="12.75">
      <c r="B34" s="114" t="s">
        <v>59</v>
      </c>
      <c r="C34" s="138">
        <v>56</v>
      </c>
      <c r="D34" s="89">
        <v>45</v>
      </c>
      <c r="E34" s="90">
        <v>16</v>
      </c>
      <c r="F34" s="91"/>
      <c r="G34" s="30">
        <f t="shared" si="2"/>
        <v>61</v>
      </c>
      <c r="H34" s="147">
        <f t="shared" si="1"/>
        <v>0.08928571428571429</v>
      </c>
      <c r="I34" s="89">
        <v>45</v>
      </c>
      <c r="J34" s="90">
        <v>15</v>
      </c>
      <c r="K34" s="91"/>
      <c r="L34" s="299">
        <f t="shared" si="5"/>
        <v>60</v>
      </c>
      <c r="M34" s="259">
        <f t="shared" si="4"/>
        <v>-0.01639344262295082</v>
      </c>
    </row>
    <row r="35" spans="2:13" s="92" customFormat="1" ht="12.75">
      <c r="B35" s="114" t="s">
        <v>60</v>
      </c>
      <c r="C35" s="138">
        <v>20</v>
      </c>
      <c r="D35" s="89">
        <v>25</v>
      </c>
      <c r="E35" s="90"/>
      <c r="F35" s="91"/>
      <c r="G35" s="30">
        <f>SUM(D35:F35)</f>
        <v>25</v>
      </c>
      <c r="H35" s="147">
        <f t="shared" si="1"/>
        <v>0.25</v>
      </c>
      <c r="I35" s="89">
        <v>25</v>
      </c>
      <c r="J35" s="90"/>
      <c r="K35" s="91"/>
      <c r="L35" s="299">
        <f t="shared" si="5"/>
        <v>25</v>
      </c>
      <c r="M35" s="259">
        <f t="shared" si="4"/>
        <v>0</v>
      </c>
    </row>
    <row r="36" spans="2:13" s="135" customFormat="1" ht="12.75">
      <c r="B36" s="136" t="s">
        <v>61</v>
      </c>
      <c r="C36" s="138">
        <v>2184</v>
      </c>
      <c r="D36" s="89">
        <v>1644</v>
      </c>
      <c r="E36" s="90">
        <v>6</v>
      </c>
      <c r="F36" s="91">
        <v>406</v>
      </c>
      <c r="G36" s="30">
        <f>SUM(D36:F36)</f>
        <v>2056</v>
      </c>
      <c r="H36" s="147">
        <f>(G36-C36)/C36</f>
        <v>-0.05860805860805861</v>
      </c>
      <c r="I36" s="89">
        <v>1650</v>
      </c>
      <c r="J36" s="90">
        <v>6</v>
      </c>
      <c r="K36" s="91">
        <v>400</v>
      </c>
      <c r="L36" s="299">
        <f>SUM(I36:K36)</f>
        <v>2056</v>
      </c>
      <c r="M36" s="259">
        <f t="shared" si="4"/>
        <v>0</v>
      </c>
    </row>
    <row r="37" spans="2:13" s="92" customFormat="1" ht="12.75">
      <c r="B37" s="114" t="s">
        <v>123</v>
      </c>
      <c r="C37" s="138">
        <v>8946</v>
      </c>
      <c r="D37" s="89"/>
      <c r="E37" s="90">
        <v>415</v>
      </c>
      <c r="F37" s="91">
        <v>8917</v>
      </c>
      <c r="G37" s="30">
        <f t="shared" si="2"/>
        <v>9332</v>
      </c>
      <c r="H37" s="147">
        <f t="shared" si="1"/>
        <v>0.04314777554214174</v>
      </c>
      <c r="I37" s="89"/>
      <c r="J37" s="90">
        <v>415</v>
      </c>
      <c r="K37" s="91">
        <v>9375</v>
      </c>
      <c r="L37" s="299">
        <f t="shared" si="5"/>
        <v>9790</v>
      </c>
      <c r="M37" s="259">
        <f t="shared" si="4"/>
        <v>0.049078439777111016</v>
      </c>
    </row>
    <row r="38" spans="2:13" s="96" customFormat="1" ht="12.75">
      <c r="B38" s="25" t="s">
        <v>98</v>
      </c>
      <c r="C38" s="138">
        <v>2792</v>
      </c>
      <c r="D38" s="89"/>
      <c r="E38" s="90">
        <v>133</v>
      </c>
      <c r="F38" s="91">
        <v>2715</v>
      </c>
      <c r="G38" s="30">
        <f t="shared" si="2"/>
        <v>2848</v>
      </c>
      <c r="H38" s="147">
        <f t="shared" si="1"/>
        <v>0.02005730659025788</v>
      </c>
      <c r="I38" s="89"/>
      <c r="J38" s="90">
        <v>133</v>
      </c>
      <c r="K38" s="91">
        <v>2855</v>
      </c>
      <c r="L38" s="299">
        <f t="shared" si="5"/>
        <v>2988</v>
      </c>
      <c r="M38" s="259">
        <f t="shared" si="4"/>
        <v>0.04915730337078652</v>
      </c>
    </row>
    <row r="39" spans="2:13" s="96" customFormat="1" ht="12.75">
      <c r="B39" s="25" t="s">
        <v>99</v>
      </c>
      <c r="C39" s="138">
        <v>23</v>
      </c>
      <c r="D39" s="89">
        <v>20</v>
      </c>
      <c r="E39" s="90"/>
      <c r="F39" s="91"/>
      <c r="G39" s="30">
        <f t="shared" si="2"/>
        <v>20</v>
      </c>
      <c r="H39" s="147">
        <f t="shared" si="1"/>
        <v>-0.13043478260869565</v>
      </c>
      <c r="I39" s="89">
        <v>20</v>
      </c>
      <c r="J39" s="90"/>
      <c r="K39" s="91"/>
      <c r="L39" s="299">
        <f t="shared" si="5"/>
        <v>20</v>
      </c>
      <c r="M39" s="259">
        <f t="shared" si="4"/>
        <v>0</v>
      </c>
    </row>
    <row r="40" spans="2:13" s="135" customFormat="1" ht="12.75">
      <c r="B40" s="25" t="s">
        <v>100</v>
      </c>
      <c r="C40" s="138">
        <v>245</v>
      </c>
      <c r="D40" s="89"/>
      <c r="E40" s="90">
        <v>11</v>
      </c>
      <c r="F40" s="91">
        <v>285</v>
      </c>
      <c r="G40" s="30">
        <f>SUM(D40:F40)</f>
        <v>296</v>
      </c>
      <c r="H40" s="147">
        <f>(G40-C40)/C40</f>
        <v>0.20816326530612245</v>
      </c>
      <c r="I40" s="89"/>
      <c r="J40" s="90">
        <v>11</v>
      </c>
      <c r="K40" s="91">
        <v>350</v>
      </c>
      <c r="L40" s="299">
        <f>SUM(I40:K40)</f>
        <v>361</v>
      </c>
      <c r="M40" s="259">
        <f t="shared" si="4"/>
        <v>0.2195945945945946</v>
      </c>
    </row>
    <row r="41" spans="2:13" s="92" customFormat="1" ht="12.75">
      <c r="B41" s="25" t="s">
        <v>101</v>
      </c>
      <c r="C41" s="138">
        <v>14</v>
      </c>
      <c r="D41" s="89">
        <v>17</v>
      </c>
      <c r="E41" s="90"/>
      <c r="F41" s="91"/>
      <c r="G41" s="30">
        <f t="shared" si="2"/>
        <v>17</v>
      </c>
      <c r="H41" s="147">
        <f t="shared" si="1"/>
        <v>0.21428571428571427</v>
      </c>
      <c r="I41" s="89">
        <v>20</v>
      </c>
      <c r="J41" s="90"/>
      <c r="K41" s="91"/>
      <c r="L41" s="299">
        <f t="shared" si="5"/>
        <v>20</v>
      </c>
      <c r="M41" s="259">
        <f t="shared" si="4"/>
        <v>0.17647058823529413</v>
      </c>
    </row>
    <row r="42" spans="2:13" s="92" customFormat="1" ht="12.75">
      <c r="B42" s="25" t="s">
        <v>102</v>
      </c>
      <c r="C42" s="138">
        <v>3</v>
      </c>
      <c r="D42" s="89">
        <v>4</v>
      </c>
      <c r="E42" s="90"/>
      <c r="F42" s="91"/>
      <c r="G42" s="30">
        <f t="shared" si="2"/>
        <v>4</v>
      </c>
      <c r="H42" s="147">
        <f t="shared" si="1"/>
        <v>0.3333333333333333</v>
      </c>
      <c r="I42" s="89">
        <v>5</v>
      </c>
      <c r="J42" s="90"/>
      <c r="K42" s="91"/>
      <c r="L42" s="299">
        <f t="shared" si="5"/>
        <v>5</v>
      </c>
      <c r="M42" s="259">
        <f t="shared" si="4"/>
        <v>0.25</v>
      </c>
    </row>
    <row r="43" spans="2:13" s="92" customFormat="1" ht="12.75">
      <c r="B43" s="25" t="s">
        <v>103</v>
      </c>
      <c r="C43" s="138"/>
      <c r="D43" s="89"/>
      <c r="E43" s="90"/>
      <c r="F43" s="91"/>
      <c r="G43" s="30">
        <f>SUM(D43:F43)</f>
        <v>0</v>
      </c>
      <c r="H43" s="147" t="e">
        <f t="shared" si="1"/>
        <v>#DIV/0!</v>
      </c>
      <c r="I43" s="89"/>
      <c r="J43" s="90"/>
      <c r="K43" s="91"/>
      <c r="L43" s="299">
        <f t="shared" si="5"/>
        <v>0</v>
      </c>
      <c r="M43" s="259" t="e">
        <f t="shared" si="4"/>
        <v>#DIV/0!</v>
      </c>
    </row>
    <row r="44" spans="2:13" s="92" customFormat="1" ht="12.75">
      <c r="B44" s="25" t="s">
        <v>104</v>
      </c>
      <c r="C44" s="138"/>
      <c r="D44" s="89"/>
      <c r="E44" s="90"/>
      <c r="F44" s="91"/>
      <c r="G44" s="30">
        <f>SUM(D44:F44)</f>
        <v>0</v>
      </c>
      <c r="H44" s="147" t="e">
        <f t="shared" si="1"/>
        <v>#DIV/0!</v>
      </c>
      <c r="I44" s="89"/>
      <c r="J44" s="90"/>
      <c r="K44" s="91"/>
      <c r="L44" s="299">
        <f t="shared" si="5"/>
        <v>0</v>
      </c>
      <c r="M44" s="259" t="e">
        <f t="shared" si="4"/>
        <v>#DIV/0!</v>
      </c>
    </row>
    <row r="45" spans="2:13" s="92" customFormat="1" ht="12.75">
      <c r="B45" s="25" t="s">
        <v>105</v>
      </c>
      <c r="C45" s="138">
        <v>199</v>
      </c>
      <c r="D45" s="89">
        <v>267</v>
      </c>
      <c r="E45" s="90"/>
      <c r="F45" s="91">
        <v>52</v>
      </c>
      <c r="G45" s="30">
        <f>SUM(D45:F45)</f>
        <v>319</v>
      </c>
      <c r="H45" s="147">
        <f t="shared" si="1"/>
        <v>0.6030150753768844</v>
      </c>
      <c r="I45" s="89">
        <v>270</v>
      </c>
      <c r="J45" s="90"/>
      <c r="K45" s="91">
        <v>52</v>
      </c>
      <c r="L45" s="299">
        <f t="shared" si="5"/>
        <v>322</v>
      </c>
      <c r="M45" s="259">
        <f t="shared" si="4"/>
        <v>0.009404388714733543</v>
      </c>
    </row>
    <row r="46" spans="2:13" s="92" customFormat="1" ht="12.75">
      <c r="B46" s="25" t="s">
        <v>106</v>
      </c>
      <c r="C46" s="138">
        <v>813</v>
      </c>
      <c r="D46" s="89">
        <v>144</v>
      </c>
      <c r="E46" s="90"/>
      <c r="F46" s="91">
        <v>344</v>
      </c>
      <c r="G46" s="30">
        <f>SUM(D46:F46)</f>
        <v>488</v>
      </c>
      <c r="H46" s="147">
        <f t="shared" si="1"/>
        <v>-0.3997539975399754</v>
      </c>
      <c r="I46" s="89">
        <v>150</v>
      </c>
      <c r="J46" s="90"/>
      <c r="K46" s="91">
        <v>100</v>
      </c>
      <c r="L46" s="299">
        <f t="shared" si="5"/>
        <v>250</v>
      </c>
      <c r="M46" s="259">
        <f t="shared" si="4"/>
        <v>-0.48770491803278687</v>
      </c>
    </row>
    <row r="47" spans="2:13" s="135" customFormat="1" ht="13.5" thickBot="1">
      <c r="B47" s="25" t="s">
        <v>40</v>
      </c>
      <c r="C47" s="138">
        <v>120.45</v>
      </c>
      <c r="D47" s="89">
        <v>34</v>
      </c>
      <c r="E47" s="90"/>
      <c r="F47" s="91">
        <v>20</v>
      </c>
      <c r="G47" s="30">
        <f>SUM(D47:F47)</f>
        <v>54</v>
      </c>
      <c r="H47" s="147">
        <f>(G47-C47)/C47</f>
        <v>-0.5516811955168119</v>
      </c>
      <c r="I47" s="89">
        <v>35</v>
      </c>
      <c r="J47" s="90"/>
      <c r="K47" s="91">
        <v>20</v>
      </c>
      <c r="L47" s="299">
        <f>SUM(I47:K47)</f>
        <v>55</v>
      </c>
      <c r="M47" s="261">
        <f t="shared" si="4"/>
        <v>0.018518518518518517</v>
      </c>
    </row>
    <row r="48" spans="2:13" s="14" customFormat="1" ht="16.5" thickBot="1">
      <c r="B48" s="262" t="s">
        <v>43</v>
      </c>
      <c r="C48" s="263">
        <f>C5-C25</f>
        <v>26.029999999998836</v>
      </c>
      <c r="D48" s="264">
        <f>D5-D25</f>
        <v>133</v>
      </c>
      <c r="E48" s="265">
        <f>E5-E25</f>
        <v>0</v>
      </c>
      <c r="F48" s="266">
        <f>F5-F25</f>
        <v>-133</v>
      </c>
      <c r="G48" s="132">
        <f>G5-G25</f>
        <v>0</v>
      </c>
      <c r="H48" s="267">
        <f>(G48-C48)/C48</f>
        <v>-1</v>
      </c>
      <c r="I48" s="264">
        <f>I5-I25</f>
        <v>320</v>
      </c>
      <c r="J48" s="265">
        <f>J5-J25</f>
        <v>0</v>
      </c>
      <c r="K48" s="268">
        <f>K5-K25</f>
        <v>-320</v>
      </c>
      <c r="L48" s="302">
        <f t="shared" si="5"/>
        <v>0</v>
      </c>
      <c r="M48" s="303" t="e">
        <f t="shared" si="4"/>
        <v>#DIV/0!</v>
      </c>
    </row>
    <row r="49" spans="8:13" s="37" customFormat="1" ht="12.75">
      <c r="H49" s="129"/>
      <c r="M49" s="126"/>
    </row>
    <row r="50" spans="8:13" s="37" customFormat="1" ht="13.5" thickBot="1">
      <c r="H50" s="129"/>
      <c r="M50" s="126"/>
    </row>
    <row r="51" spans="2:11" s="37" customFormat="1" ht="16.5" thickBot="1">
      <c r="B51" s="234"/>
      <c r="C51" s="371" t="s">
        <v>203</v>
      </c>
      <c r="D51" s="372"/>
      <c r="E51" s="372"/>
      <c r="F51" s="372"/>
      <c r="G51" s="373" t="s">
        <v>132</v>
      </c>
      <c r="H51" s="372"/>
      <c r="I51" s="372"/>
      <c r="J51" s="374"/>
      <c r="K51" s="375" t="s">
        <v>111</v>
      </c>
    </row>
    <row r="52" spans="2:11" s="37" customFormat="1" ht="26.25" customHeight="1" thickBot="1">
      <c r="B52" s="280" t="s">
        <v>122</v>
      </c>
      <c r="C52" s="270" t="s">
        <v>107</v>
      </c>
      <c r="D52" s="271" t="s">
        <v>108</v>
      </c>
      <c r="E52" s="272" t="s">
        <v>109</v>
      </c>
      <c r="F52" s="274" t="s">
        <v>112</v>
      </c>
      <c r="G52" s="276" t="s">
        <v>107</v>
      </c>
      <c r="H52" s="271" t="s">
        <v>108</v>
      </c>
      <c r="I52" s="272" t="s">
        <v>109</v>
      </c>
      <c r="J52" s="273" t="s">
        <v>112</v>
      </c>
      <c r="K52" s="376"/>
    </row>
    <row r="53" spans="2:11" s="37" customFormat="1" ht="12.75">
      <c r="B53" s="293" t="s">
        <v>145</v>
      </c>
      <c r="C53" s="233">
        <v>9120</v>
      </c>
      <c r="D53" s="269">
        <v>1150</v>
      </c>
      <c r="E53" s="232">
        <f>D53-C53</f>
        <v>-7970</v>
      </c>
      <c r="F53" s="235">
        <v>7820</v>
      </c>
      <c r="G53" s="277">
        <v>9545</v>
      </c>
      <c r="H53" s="269">
        <v>1180</v>
      </c>
      <c r="I53" s="232">
        <f>H53-G53</f>
        <v>-8365</v>
      </c>
      <c r="J53" s="231">
        <v>8370</v>
      </c>
      <c r="K53" s="279">
        <f>(J53-F53)/F53</f>
        <v>0.07033248081841433</v>
      </c>
    </row>
    <row r="54" spans="2:11" s="37" customFormat="1" ht="12.75">
      <c r="B54" s="293" t="s">
        <v>146</v>
      </c>
      <c r="C54" s="230">
        <v>2792</v>
      </c>
      <c r="D54" s="229">
        <v>247</v>
      </c>
      <c r="E54" s="232">
        <f>D54-C54</f>
        <v>-2545</v>
      </c>
      <c r="F54" s="236">
        <v>2600</v>
      </c>
      <c r="G54" s="278">
        <v>2925</v>
      </c>
      <c r="H54" s="229">
        <v>265</v>
      </c>
      <c r="I54" s="232">
        <f>H54-G54</f>
        <v>-2660</v>
      </c>
      <c r="J54" s="228">
        <v>2660</v>
      </c>
      <c r="K54" s="259">
        <f>(J54-F54)/F54</f>
        <v>0.023076923076923078</v>
      </c>
    </row>
    <row r="55" spans="2:11" s="37" customFormat="1" ht="12.75">
      <c r="B55" s="293" t="s">
        <v>147</v>
      </c>
      <c r="C55" s="230">
        <v>790</v>
      </c>
      <c r="D55" s="229">
        <v>500</v>
      </c>
      <c r="E55" s="232">
        <f>D55-C55</f>
        <v>-290</v>
      </c>
      <c r="F55" s="236">
        <v>300</v>
      </c>
      <c r="G55" s="278">
        <v>835</v>
      </c>
      <c r="H55" s="229">
        <v>540</v>
      </c>
      <c r="I55" s="232">
        <f>H55-G55</f>
        <v>-295</v>
      </c>
      <c r="J55" s="228">
        <v>300</v>
      </c>
      <c r="K55" s="259">
        <f>(J55-F55)/F55</f>
        <v>0</v>
      </c>
    </row>
    <row r="56" spans="2:11" s="37" customFormat="1" ht="12.75">
      <c r="B56" s="324" t="s">
        <v>202</v>
      </c>
      <c r="C56" s="230">
        <v>6938</v>
      </c>
      <c r="D56" s="229">
        <v>823</v>
      </c>
      <c r="E56" s="232">
        <f>D56-C56</f>
        <v>-6115</v>
      </c>
      <c r="F56" s="236">
        <v>6200</v>
      </c>
      <c r="G56" s="278">
        <v>6895</v>
      </c>
      <c r="H56" s="229">
        <v>995</v>
      </c>
      <c r="I56" s="232">
        <f>H56-G56</f>
        <v>-5900</v>
      </c>
      <c r="J56" s="228">
        <v>5890</v>
      </c>
      <c r="K56" s="259">
        <f>(J56-F56)/F56</f>
        <v>-0.05</v>
      </c>
    </row>
    <row r="57" spans="2:11" s="37" customFormat="1" ht="12.75">
      <c r="B57" s="324"/>
      <c r="C57" s="230"/>
      <c r="D57" s="229"/>
      <c r="E57" s="323"/>
      <c r="F57" s="236"/>
      <c r="G57" s="278"/>
      <c r="H57" s="229"/>
      <c r="I57" s="323"/>
      <c r="J57" s="228"/>
      <c r="K57" s="259"/>
    </row>
    <row r="58" spans="2:11" s="275" customFormat="1" ht="13.5" thickBot="1">
      <c r="B58" s="315" t="s">
        <v>110</v>
      </c>
      <c r="C58" s="316">
        <f>SUM(C53:C56)</f>
        <v>19640</v>
      </c>
      <c r="D58" s="317">
        <f>SUM(D53:D56)</f>
        <v>2720</v>
      </c>
      <c r="E58" s="318">
        <f>D58-C58</f>
        <v>-16920</v>
      </c>
      <c r="F58" s="319">
        <f>SUM(F53:F56)</f>
        <v>16920</v>
      </c>
      <c r="G58" s="320">
        <f>SUM(G53:G56)</f>
        <v>20200</v>
      </c>
      <c r="H58" s="317">
        <f>SUM(H53:H56)</f>
        <v>2980</v>
      </c>
      <c r="I58" s="318">
        <f>H58-G58</f>
        <v>-17220</v>
      </c>
      <c r="J58" s="321">
        <f>SUM(J53:J56)</f>
        <v>17220</v>
      </c>
      <c r="K58" s="322">
        <f>(J58-F58)/F58</f>
        <v>0.01773049645390071</v>
      </c>
    </row>
    <row r="59" spans="2:10" s="37" customFormat="1" ht="13.5" thickBot="1">
      <c r="B59" s="226"/>
      <c r="C59" s="227"/>
      <c r="D59" s="227"/>
      <c r="E59" s="359">
        <f>E58+F58</f>
        <v>0</v>
      </c>
      <c r="F59" s="360"/>
      <c r="G59" s="227"/>
      <c r="H59" s="227"/>
      <c r="I59" s="359">
        <f>I58+J58</f>
        <v>0</v>
      </c>
      <c r="J59" s="360"/>
    </row>
    <row r="60" spans="2:10" s="238" customFormat="1" ht="12.75">
      <c r="B60" s="239"/>
      <c r="C60" s="240"/>
      <c r="D60" s="240"/>
      <c r="E60" s="241"/>
      <c r="F60" s="241"/>
      <c r="G60" s="240"/>
      <c r="H60" s="240"/>
      <c r="I60" s="241"/>
      <c r="J60" s="241"/>
    </row>
    <row r="61" spans="2:10" s="238" customFormat="1" ht="13.5" thickBot="1">
      <c r="B61" s="239"/>
      <c r="C61" s="240"/>
      <c r="D61" s="240"/>
      <c r="E61" s="241"/>
      <c r="F61" s="241"/>
      <c r="G61" s="240"/>
      <c r="H61" s="240"/>
      <c r="I61" s="241"/>
      <c r="J61" s="241"/>
    </row>
    <row r="62" spans="2:16" s="238" customFormat="1" ht="13.5" thickBot="1">
      <c r="B62" s="246"/>
      <c r="C62" s="366" t="s">
        <v>128</v>
      </c>
      <c r="D62" s="367"/>
      <c r="E62" s="367"/>
      <c r="F62" s="367"/>
      <c r="G62" s="367"/>
      <c r="H62" s="367"/>
      <c r="I62" s="368"/>
      <c r="J62" s="367" t="s">
        <v>129</v>
      </c>
      <c r="K62" s="367"/>
      <c r="L62" s="367"/>
      <c r="M62" s="367"/>
      <c r="N62" s="367"/>
      <c r="O62" s="367"/>
      <c r="P62" s="377"/>
    </row>
    <row r="63" spans="2:16" s="238" customFormat="1" ht="26.25" customHeight="1" thickBot="1">
      <c r="B63" s="295" t="s">
        <v>121</v>
      </c>
      <c r="C63" s="243" t="s">
        <v>113</v>
      </c>
      <c r="D63" s="244" t="s">
        <v>114</v>
      </c>
      <c r="E63" s="245" t="s">
        <v>115</v>
      </c>
      <c r="F63" s="243" t="s">
        <v>116</v>
      </c>
      <c r="G63" s="244" t="s">
        <v>117</v>
      </c>
      <c r="H63" s="245" t="s">
        <v>118</v>
      </c>
      <c r="I63" s="344" t="s">
        <v>109</v>
      </c>
      <c r="J63" s="341" t="s">
        <v>113</v>
      </c>
      <c r="K63" s="244" t="s">
        <v>114</v>
      </c>
      <c r="L63" s="245" t="s">
        <v>115</v>
      </c>
      <c r="M63" s="243" t="s">
        <v>116</v>
      </c>
      <c r="N63" s="340" t="s">
        <v>117</v>
      </c>
      <c r="O63" s="245" t="s">
        <v>118</v>
      </c>
      <c r="P63" s="237" t="s">
        <v>109</v>
      </c>
    </row>
    <row r="64" spans="2:16" s="238" customFormat="1" ht="12.75">
      <c r="B64" s="293" t="s">
        <v>145</v>
      </c>
      <c r="C64" s="333">
        <v>9108.8</v>
      </c>
      <c r="D64" s="336"/>
      <c r="E64" s="335">
        <f>C64+D64</f>
        <v>9108.8</v>
      </c>
      <c r="F64" s="337">
        <v>1174</v>
      </c>
      <c r="G64" s="292"/>
      <c r="H64" s="335">
        <f>F64+G64</f>
        <v>1174</v>
      </c>
      <c r="I64" s="345">
        <f>H64-E64</f>
        <v>-7934.799999999999</v>
      </c>
      <c r="J64" s="342">
        <v>4313.1</v>
      </c>
      <c r="K64" s="336"/>
      <c r="L64" s="335">
        <f>J64+K64</f>
        <v>4313.1</v>
      </c>
      <c r="M64" s="337">
        <v>488.1</v>
      </c>
      <c r="N64" s="292"/>
      <c r="O64" s="335">
        <f>M64+N64</f>
        <v>488.1</v>
      </c>
      <c r="P64" s="281">
        <f>O64-L64</f>
        <v>-3825.0000000000005</v>
      </c>
    </row>
    <row r="65" spans="2:16" s="238" customFormat="1" ht="12.75">
      <c r="B65" s="293" t="s">
        <v>146</v>
      </c>
      <c r="C65" s="334">
        <v>2636.24</v>
      </c>
      <c r="D65" s="336">
        <v>1.66</v>
      </c>
      <c r="E65" s="281">
        <f>C65+D65</f>
        <v>2637.8999999999996</v>
      </c>
      <c r="F65" s="338">
        <v>259.9</v>
      </c>
      <c r="G65" s="292">
        <v>9.8</v>
      </c>
      <c r="H65" s="281">
        <f>F65+G65</f>
        <v>269.7</v>
      </c>
      <c r="I65" s="345">
        <f>H65-E65</f>
        <v>-2368.2</v>
      </c>
      <c r="J65" s="343">
        <v>1354.4</v>
      </c>
      <c r="K65" s="336">
        <v>2.8</v>
      </c>
      <c r="L65" s="281">
        <f>J65+K65</f>
        <v>1357.2</v>
      </c>
      <c r="M65" s="338">
        <v>78.63</v>
      </c>
      <c r="N65" s="292">
        <v>9.47</v>
      </c>
      <c r="O65" s="281">
        <f>M65+N65</f>
        <v>88.1</v>
      </c>
      <c r="P65" s="281">
        <f>O65-L65</f>
        <v>-1269.1000000000001</v>
      </c>
    </row>
    <row r="66" spans="2:16" s="238" customFormat="1" ht="12.75">
      <c r="B66" s="293" t="s">
        <v>147</v>
      </c>
      <c r="C66" s="334">
        <v>701.1</v>
      </c>
      <c r="D66" s="336"/>
      <c r="E66" s="281">
        <f>C66+D66</f>
        <v>701.1</v>
      </c>
      <c r="F66" s="338">
        <v>488.3</v>
      </c>
      <c r="G66" s="292"/>
      <c r="H66" s="281">
        <f>F66+G66</f>
        <v>488.3</v>
      </c>
      <c r="I66" s="345">
        <f>H66-E66</f>
        <v>-212.8</v>
      </c>
      <c r="J66" s="343">
        <v>326.2</v>
      </c>
      <c r="K66" s="336"/>
      <c r="L66" s="281">
        <f>J66+K66</f>
        <v>326.2</v>
      </c>
      <c r="M66" s="338">
        <v>48.6</v>
      </c>
      <c r="N66" s="292"/>
      <c r="O66" s="281">
        <f>M66+N66</f>
        <v>48.6</v>
      </c>
      <c r="P66" s="281">
        <f>O66-L66</f>
        <v>-277.59999999999997</v>
      </c>
    </row>
    <row r="67" spans="2:16" s="238" customFormat="1" ht="12.75">
      <c r="B67" s="297" t="s">
        <v>202</v>
      </c>
      <c r="C67" s="325">
        <v>6956.65</v>
      </c>
      <c r="D67" s="336"/>
      <c r="E67" s="281">
        <f>C67+D67</f>
        <v>6956.65</v>
      </c>
      <c r="F67" s="327">
        <v>953.01</v>
      </c>
      <c r="G67" s="292"/>
      <c r="H67" s="281">
        <f>F67+G67</f>
        <v>953.01</v>
      </c>
      <c r="I67" s="345">
        <f>H67-E67</f>
        <v>-6003.639999999999</v>
      </c>
      <c r="J67" s="326">
        <v>3597.6</v>
      </c>
      <c r="K67" s="336"/>
      <c r="L67" s="281">
        <f>J67+K67</f>
        <v>3597.6</v>
      </c>
      <c r="M67" s="327">
        <v>674.8</v>
      </c>
      <c r="N67" s="292"/>
      <c r="O67" s="281">
        <f>M67+N67</f>
        <v>674.8</v>
      </c>
      <c r="P67" s="281">
        <f>O67-L67</f>
        <v>-2922.8</v>
      </c>
    </row>
    <row r="68" spans="2:16" s="238" customFormat="1" ht="13.5" thickBot="1">
      <c r="B68" s="328"/>
      <c r="C68" s="329"/>
      <c r="D68" s="336"/>
      <c r="E68" s="331"/>
      <c r="F68" s="332"/>
      <c r="G68" s="292"/>
      <c r="H68" s="331"/>
      <c r="I68" s="346"/>
      <c r="J68" s="330"/>
      <c r="K68" s="336"/>
      <c r="L68" s="331"/>
      <c r="M68" s="332"/>
      <c r="N68" s="292"/>
      <c r="O68" s="331"/>
      <c r="P68" s="331"/>
    </row>
    <row r="69" spans="2:16" s="286" customFormat="1" ht="13.5" thickBot="1">
      <c r="B69" s="296" t="s">
        <v>110</v>
      </c>
      <c r="C69" s="369" t="s">
        <v>119</v>
      </c>
      <c r="D69" s="370"/>
      <c r="E69" s="294">
        <f>SUM(F64:F67)-SUM(C64:C67)</f>
        <v>-16527.58</v>
      </c>
      <c r="F69" s="247" t="s">
        <v>120</v>
      </c>
      <c r="G69" s="339"/>
      <c r="H69" s="294">
        <f>SUM(G64:G66)-SUM(D64:D66)</f>
        <v>8.14</v>
      </c>
      <c r="I69" s="347">
        <f>E69+H69</f>
        <v>-16519.440000000002</v>
      </c>
      <c r="J69" s="378" t="s">
        <v>119</v>
      </c>
      <c r="K69" s="370"/>
      <c r="L69" s="294">
        <f>SUM(M64:M67)-SUM(J64:J67)</f>
        <v>-8301.169999999998</v>
      </c>
      <c r="M69" s="247" t="s">
        <v>120</v>
      </c>
      <c r="N69" s="339"/>
      <c r="O69" s="294">
        <f>SUM(N64:N66)-SUM(K64:K66)</f>
        <v>6.670000000000001</v>
      </c>
      <c r="P69" s="248">
        <f>L69+O69</f>
        <v>-8294.499999999998</v>
      </c>
    </row>
    <row r="70" spans="2:10" s="238" customFormat="1" ht="12.75">
      <c r="B70" s="239"/>
      <c r="C70" s="240"/>
      <c r="D70" s="240"/>
      <c r="E70" s="241"/>
      <c r="F70" s="241"/>
      <c r="G70" s="240"/>
      <c r="H70" s="240"/>
      <c r="I70" s="241"/>
      <c r="J70" s="241"/>
    </row>
    <row r="71" spans="8:13" s="37" customFormat="1" ht="13.5" thickBot="1">
      <c r="H71" s="129"/>
      <c r="M71" s="126"/>
    </row>
    <row r="72" spans="2:13" ht="26.25" customHeight="1" thickBot="1">
      <c r="B72" s="38" t="s">
        <v>44</v>
      </c>
      <c r="C72" s="26" t="s">
        <v>50</v>
      </c>
      <c r="D72" s="27" t="s">
        <v>135</v>
      </c>
      <c r="E72" s="27" t="s">
        <v>134</v>
      </c>
      <c r="F72" s="28" t="s">
        <v>133</v>
      </c>
      <c r="G72" s="348" t="s">
        <v>130</v>
      </c>
      <c r="M72" s="39"/>
    </row>
    <row r="73" spans="2:13" ht="12.75">
      <c r="B73" s="40" t="s">
        <v>45</v>
      </c>
      <c r="C73" s="49">
        <v>900.9</v>
      </c>
      <c r="D73" s="50">
        <v>800</v>
      </c>
      <c r="E73" s="51"/>
      <c r="F73" s="52">
        <v>100</v>
      </c>
      <c r="G73" s="53">
        <f>D73+E73-F73</f>
        <v>700</v>
      </c>
      <c r="M73" s="39"/>
    </row>
    <row r="74" spans="2:13" ht="12.75">
      <c r="B74" s="1" t="s">
        <v>47</v>
      </c>
      <c r="C74" s="4"/>
      <c r="D74" s="54"/>
      <c r="E74" s="5"/>
      <c r="F74" s="6"/>
      <c r="G74" s="53">
        <f aca="true" t="shared" si="6" ref="G74:G79">D74+E74-F74</f>
        <v>0</v>
      </c>
      <c r="M74" s="39"/>
    </row>
    <row r="75" spans="2:13" ht="12.75">
      <c r="B75" s="1" t="s">
        <v>48</v>
      </c>
      <c r="C75" s="4"/>
      <c r="D75" s="54"/>
      <c r="E75" s="5"/>
      <c r="F75" s="6"/>
      <c r="G75" s="53">
        <f t="shared" si="6"/>
        <v>0</v>
      </c>
      <c r="M75" s="39"/>
    </row>
    <row r="76" spans="2:13" ht="12.75">
      <c r="B76" s="1" t="s">
        <v>49</v>
      </c>
      <c r="C76" s="4"/>
      <c r="D76" s="54"/>
      <c r="E76" s="5"/>
      <c r="F76" s="6"/>
      <c r="G76" s="53">
        <f t="shared" si="6"/>
        <v>0</v>
      </c>
      <c r="M76" s="39"/>
    </row>
    <row r="77" spans="2:13" ht="12.75">
      <c r="B77" s="2" t="s">
        <v>46</v>
      </c>
      <c r="C77" s="4">
        <v>1163.1</v>
      </c>
      <c r="D77" s="54">
        <v>1000</v>
      </c>
      <c r="E77" s="5">
        <v>300</v>
      </c>
      <c r="F77" s="6">
        <v>1000</v>
      </c>
      <c r="G77" s="53">
        <f t="shared" si="6"/>
        <v>300</v>
      </c>
      <c r="M77" s="39"/>
    </row>
    <row r="78" spans="2:13" ht="12.75">
      <c r="B78" s="41" t="s">
        <v>153</v>
      </c>
      <c r="C78" s="55">
        <v>105.4</v>
      </c>
      <c r="D78" s="56">
        <v>50</v>
      </c>
      <c r="E78" s="57"/>
      <c r="F78" s="58"/>
      <c r="G78" s="53">
        <f t="shared" si="6"/>
        <v>50</v>
      </c>
      <c r="M78" s="39"/>
    </row>
    <row r="79" spans="2:13" ht="13.5" thickBot="1">
      <c r="B79" s="42" t="s">
        <v>3</v>
      </c>
      <c r="C79" s="59">
        <v>29.5</v>
      </c>
      <c r="D79" s="60">
        <v>30</v>
      </c>
      <c r="E79" s="61">
        <v>160</v>
      </c>
      <c r="F79" s="62">
        <v>160</v>
      </c>
      <c r="G79" s="63">
        <f t="shared" si="6"/>
        <v>30</v>
      </c>
      <c r="M79" s="39"/>
    </row>
    <row r="80" spans="2:13" ht="13.5" thickBot="1">
      <c r="B80" s="37"/>
      <c r="C80" s="29"/>
      <c r="D80" s="29"/>
      <c r="E80" s="43"/>
      <c r="F80" s="29"/>
      <c r="G80" s="37"/>
      <c r="M80" s="39"/>
    </row>
    <row r="81" spans="2:13" ht="12.75">
      <c r="B81" s="46" t="s">
        <v>51</v>
      </c>
      <c r="C81" s="48">
        <v>2015</v>
      </c>
      <c r="D81" s="44" t="s">
        <v>131</v>
      </c>
      <c r="E81" s="45" t="s">
        <v>132</v>
      </c>
      <c r="F81" s="29"/>
      <c r="G81" s="37"/>
      <c r="M81" s="39"/>
    </row>
    <row r="82" spans="2:13" ht="12.75">
      <c r="B82" s="47" t="s">
        <v>51</v>
      </c>
      <c r="C82" s="74">
        <f>SUM(C83:C85)</f>
        <v>3090</v>
      </c>
      <c r="D82" s="75">
        <f>SUM(D83:D85)</f>
        <v>3580</v>
      </c>
      <c r="E82" s="76">
        <f>SUM(E83:E85)</f>
        <v>3500</v>
      </c>
      <c r="M82" s="39"/>
    </row>
    <row r="83" spans="2:13" ht="13.5" customHeight="1">
      <c r="B83" s="224" t="s">
        <v>70</v>
      </c>
      <c r="C83" s="68">
        <v>2996</v>
      </c>
      <c r="D83" s="69">
        <v>3500</v>
      </c>
      <c r="E83" s="70">
        <v>3400</v>
      </c>
      <c r="I83" s="238"/>
      <c r="J83" s="238"/>
      <c r="K83" s="242"/>
      <c r="M83" s="39"/>
    </row>
    <row r="84" spans="2:13" ht="13.5" customHeight="1">
      <c r="B84" s="224" t="s">
        <v>71</v>
      </c>
      <c r="C84" s="68">
        <v>73</v>
      </c>
      <c r="D84" s="69">
        <v>40</v>
      </c>
      <c r="E84" s="70">
        <v>50</v>
      </c>
      <c r="M84" s="39"/>
    </row>
    <row r="85" spans="2:13" ht="13.5" customHeight="1" thickBot="1">
      <c r="B85" s="225" t="s">
        <v>72</v>
      </c>
      <c r="C85" s="71">
        <v>21</v>
      </c>
      <c r="D85" s="72">
        <v>40</v>
      </c>
      <c r="E85" s="73">
        <v>50</v>
      </c>
      <c r="M85" s="39"/>
    </row>
    <row r="86" spans="2:13" ht="12.75">
      <c r="B86" s="256"/>
      <c r="C86" s="37"/>
      <c r="D86" s="37"/>
      <c r="E86" s="37"/>
      <c r="M86" s="39"/>
    </row>
    <row r="87" spans="1:16" s="238" customFormat="1" ht="13.5" thickBot="1">
      <c r="A87" s="249"/>
      <c r="B87" s="249"/>
      <c r="C87" s="250"/>
      <c r="D87" s="250"/>
      <c r="E87" s="252"/>
      <c r="F87" s="251"/>
      <c r="G87" s="251"/>
      <c r="H87" s="252"/>
      <c r="I87" s="39"/>
      <c r="J87" s="39"/>
      <c r="K87" s="39"/>
      <c r="L87" s="253"/>
      <c r="M87" s="253"/>
      <c r="N87" s="253"/>
      <c r="O87" s="254"/>
      <c r="P87" s="255"/>
    </row>
    <row r="88" spans="2:13" ht="12.75">
      <c r="B88" s="287" t="s">
        <v>52</v>
      </c>
      <c r="C88" s="48">
        <v>2015</v>
      </c>
      <c r="D88" s="44" t="s">
        <v>131</v>
      </c>
      <c r="E88" s="45" t="s">
        <v>132</v>
      </c>
      <c r="M88" s="39"/>
    </row>
    <row r="89" spans="2:13" ht="12.75">
      <c r="B89" s="288" t="s">
        <v>53</v>
      </c>
      <c r="C89" s="290"/>
      <c r="D89" s="64"/>
      <c r="E89" s="65"/>
      <c r="M89" s="39"/>
    </row>
    <row r="90" spans="2:13" ht="12.75">
      <c r="B90" s="288" t="s">
        <v>54</v>
      </c>
      <c r="C90" s="290"/>
      <c r="D90" s="64"/>
      <c r="E90" s="65"/>
      <c r="M90" s="39"/>
    </row>
    <row r="91" spans="2:13" ht="12.75">
      <c r="B91" s="288" t="s">
        <v>55</v>
      </c>
      <c r="C91" s="290">
        <v>200</v>
      </c>
      <c r="D91" s="64">
        <v>200</v>
      </c>
      <c r="E91" s="65">
        <v>150</v>
      </c>
      <c r="M91" s="39"/>
    </row>
    <row r="92" spans="2:13" ht="12.75">
      <c r="B92" s="288" t="s">
        <v>56</v>
      </c>
      <c r="C92" s="290">
        <v>333</v>
      </c>
      <c r="D92" s="64">
        <v>250</v>
      </c>
      <c r="E92" s="65">
        <v>150</v>
      </c>
      <c r="M92" s="39"/>
    </row>
    <row r="93" spans="2:13" ht="13.5" thickBot="1">
      <c r="B93" s="289" t="s">
        <v>57</v>
      </c>
      <c r="C93" s="291">
        <v>33</v>
      </c>
      <c r="D93" s="66">
        <v>50</v>
      </c>
      <c r="E93" s="67">
        <v>50</v>
      </c>
      <c r="M93" s="39"/>
    </row>
    <row r="94" ht="13.5" thickBot="1">
      <c r="M94" s="39"/>
    </row>
    <row r="95" spans="2:13" ht="12.75">
      <c r="B95" s="282" t="s">
        <v>58</v>
      </c>
      <c r="C95" s="285" t="s">
        <v>124</v>
      </c>
      <c r="M95" s="39"/>
    </row>
    <row r="96" spans="2:13" ht="13.5" thickBot="1">
      <c r="B96" s="283"/>
      <c r="C96" s="284">
        <v>39</v>
      </c>
      <c r="M96" s="39"/>
    </row>
    <row r="97" ht="12.75">
      <c r="M97" s="39"/>
    </row>
    <row r="98" spans="2:13" ht="12.75">
      <c r="B98" s="115" t="s">
        <v>21</v>
      </c>
      <c r="C98" s="137">
        <f>Identifikace!D15</f>
        <v>42646</v>
      </c>
      <c r="D98" s="116"/>
      <c r="H98" s="39"/>
      <c r="M98" s="39"/>
    </row>
    <row r="99" spans="2:13" ht="12.75">
      <c r="B99" s="117"/>
      <c r="C99" s="116"/>
      <c r="D99" s="116"/>
      <c r="H99" s="39"/>
      <c r="M99" s="39"/>
    </row>
    <row r="100" spans="2:13" ht="12.75">
      <c r="B100" s="115" t="s">
        <v>22</v>
      </c>
      <c r="C100" s="118" t="str">
        <f>Identifikace!D17</f>
        <v>Ing. Jindra Pleilová</v>
      </c>
      <c r="D100" s="118"/>
      <c r="H100" s="39"/>
      <c r="M100" s="39"/>
    </row>
    <row r="101" spans="2:13" ht="12.75">
      <c r="B101" s="115"/>
      <c r="C101" s="118"/>
      <c r="D101" s="118"/>
      <c r="H101" s="39"/>
      <c r="M101" s="39"/>
    </row>
    <row r="102" spans="2:13" ht="12.75" hidden="1">
      <c r="B102" s="115" t="s">
        <v>6</v>
      </c>
      <c r="C102" s="118" t="e">
        <f>Identifikace!#REF!</f>
        <v>#REF!</v>
      </c>
      <c r="D102" s="118"/>
      <c r="H102" s="39"/>
      <c r="M102" s="39"/>
    </row>
    <row r="103" spans="2:13" ht="12.75">
      <c r="B103" s="115" t="s">
        <v>84</v>
      </c>
      <c r="C103" s="119" t="str">
        <f>Identifikace!D20</f>
        <v>Mgr. Marie Laurinová</v>
      </c>
      <c r="D103" s="118"/>
      <c r="H103" s="39"/>
      <c r="M103" s="39"/>
    </row>
    <row r="104" spans="8:13" ht="12.75">
      <c r="H104" s="39"/>
      <c r="M104" s="39"/>
    </row>
    <row r="105" spans="8:13" ht="12.75">
      <c r="H105" s="39"/>
      <c r="M105" s="39"/>
    </row>
    <row r="106" spans="8:13" ht="12.75" hidden="1">
      <c r="H106" s="39"/>
      <c r="M106" s="39"/>
    </row>
    <row r="107" spans="8:13" ht="12.75" hidden="1">
      <c r="H107" s="39"/>
      <c r="M107" s="39"/>
    </row>
    <row r="108" spans="8:13" ht="12.75" hidden="1">
      <c r="H108" s="39"/>
      <c r="M108" s="39"/>
    </row>
    <row r="109" spans="8:13" ht="12.75" hidden="1">
      <c r="H109" s="39"/>
      <c r="M109" s="39"/>
    </row>
    <row r="110" spans="8:13" ht="12.75" hidden="1">
      <c r="H110" s="39"/>
      <c r="M110" s="39"/>
    </row>
    <row r="111" spans="8:13" ht="12.75" hidden="1">
      <c r="H111" s="39"/>
      <c r="M111" s="39"/>
    </row>
    <row r="112" spans="8:13" ht="12.75">
      <c r="H112" s="39"/>
      <c r="M112" s="39"/>
    </row>
    <row r="113" spans="8:13" ht="12.75" hidden="1">
      <c r="H113" s="39"/>
      <c r="M113" s="39"/>
    </row>
    <row r="114" spans="8:13" ht="12.75" hidden="1">
      <c r="H114" s="39"/>
      <c r="M114" s="39"/>
    </row>
    <row r="115" spans="8:13" ht="12.75" hidden="1">
      <c r="H115" s="39"/>
      <c r="M115" s="39"/>
    </row>
    <row r="116" spans="8:13" ht="12.75" hidden="1">
      <c r="H116" s="39"/>
      <c r="M116" s="39"/>
    </row>
    <row r="117" spans="8:13" ht="12.75" hidden="1">
      <c r="H117" s="39"/>
      <c r="M117" s="39"/>
    </row>
    <row r="118" spans="8:13" ht="12.75" hidden="1">
      <c r="H118" s="39"/>
      <c r="M118" s="39"/>
    </row>
    <row r="119" spans="8:13" ht="12.75" hidden="1">
      <c r="H119" s="39"/>
      <c r="M119" s="39"/>
    </row>
    <row r="120" spans="8:13" ht="12.75" hidden="1">
      <c r="H120" s="39"/>
      <c r="M120" s="39"/>
    </row>
    <row r="121" spans="8:13" ht="12.75" hidden="1">
      <c r="H121" s="39"/>
      <c r="M121" s="39"/>
    </row>
    <row r="122" spans="8:13" ht="12.75" hidden="1">
      <c r="H122" s="39"/>
      <c r="M122" s="39"/>
    </row>
    <row r="123" spans="8:13" ht="12.75" hidden="1">
      <c r="H123" s="39"/>
      <c r="M123" s="39"/>
    </row>
    <row r="124" spans="8:13" ht="12.75" hidden="1">
      <c r="H124" s="39"/>
      <c r="M124" s="39"/>
    </row>
    <row r="125" spans="8:13" ht="12.75" hidden="1">
      <c r="H125" s="39"/>
      <c r="M125" s="39"/>
    </row>
    <row r="126" spans="8:13" ht="12.75" hidden="1">
      <c r="H126" s="39"/>
      <c r="M126" s="39"/>
    </row>
    <row r="127" spans="8:13" ht="12.75" hidden="1">
      <c r="H127" s="39"/>
      <c r="M127" s="39"/>
    </row>
    <row r="128" spans="8:13" ht="12.75" hidden="1">
      <c r="H128" s="39"/>
      <c r="M128" s="39"/>
    </row>
    <row r="129" spans="8:13" ht="12.75" hidden="1">
      <c r="H129" s="39"/>
      <c r="M129" s="39"/>
    </row>
    <row r="130" spans="8:13" ht="12.75" hidden="1">
      <c r="H130" s="39"/>
      <c r="M130" s="39"/>
    </row>
    <row r="131" spans="8:13" ht="12.75" hidden="1">
      <c r="H131" s="39"/>
      <c r="M131" s="39"/>
    </row>
    <row r="132" spans="8:13" ht="12.75" hidden="1">
      <c r="H132" s="39"/>
      <c r="M132" s="39"/>
    </row>
    <row r="133" spans="8:13" ht="12.75" hidden="1">
      <c r="H133" s="39"/>
      <c r="M133" s="39"/>
    </row>
    <row r="134" spans="8:13" ht="12.75" hidden="1">
      <c r="H134" s="39"/>
      <c r="M134" s="39"/>
    </row>
    <row r="135" spans="8:13" ht="12.75" hidden="1">
      <c r="H135" s="39"/>
      <c r="M135" s="39"/>
    </row>
    <row r="136" spans="8:13" ht="12.75" hidden="1">
      <c r="H136" s="39"/>
      <c r="M136" s="39"/>
    </row>
    <row r="137" spans="8:13" ht="12.75" hidden="1">
      <c r="H137" s="39"/>
      <c r="M137" s="39"/>
    </row>
    <row r="138" spans="8:13" ht="12.75" hidden="1">
      <c r="H138" s="39"/>
      <c r="M138" s="39"/>
    </row>
    <row r="139" spans="8:13" ht="12.75" hidden="1">
      <c r="H139" s="39"/>
      <c r="M139" s="39"/>
    </row>
    <row r="140" spans="8:13" ht="12.75" hidden="1">
      <c r="H140" s="39"/>
      <c r="M140" s="39"/>
    </row>
    <row r="141" spans="8:13" ht="12.75" hidden="1">
      <c r="H141" s="39"/>
      <c r="M141" s="39"/>
    </row>
    <row r="142" spans="8:13" ht="12.75" hidden="1">
      <c r="H142" s="39"/>
      <c r="M142" s="39"/>
    </row>
    <row r="143" spans="8:13" ht="12.75" hidden="1">
      <c r="H143" s="39"/>
      <c r="M143" s="39"/>
    </row>
    <row r="144" spans="8:13" ht="12.75" hidden="1">
      <c r="H144" s="39"/>
      <c r="M144" s="39"/>
    </row>
    <row r="145" spans="8:13" ht="12.75" hidden="1">
      <c r="H145" s="39"/>
      <c r="M145" s="39"/>
    </row>
    <row r="146" spans="8:13" ht="12.75" hidden="1">
      <c r="H146" s="39"/>
      <c r="M146" s="39"/>
    </row>
    <row r="147" spans="8:13" ht="12.75" hidden="1">
      <c r="H147" s="39"/>
      <c r="M147" s="39"/>
    </row>
    <row r="148" spans="8:13" ht="12.75" hidden="1">
      <c r="H148" s="39"/>
      <c r="M148" s="39"/>
    </row>
    <row r="149" spans="8:13" ht="12.75" hidden="1">
      <c r="H149" s="39"/>
      <c r="M149" s="39"/>
    </row>
    <row r="150" spans="8:13" ht="12.75" hidden="1">
      <c r="H150" s="39"/>
      <c r="M150" s="39"/>
    </row>
    <row r="151" spans="8:13" ht="12.75" hidden="1">
      <c r="H151" s="39"/>
      <c r="M151" s="39"/>
    </row>
    <row r="152" spans="8:13" ht="12.75" hidden="1">
      <c r="H152" s="39"/>
      <c r="M152" s="39"/>
    </row>
    <row r="153" spans="8:13" ht="12.75" hidden="1">
      <c r="H153" s="39"/>
      <c r="M153" s="39"/>
    </row>
    <row r="154" spans="8:13" ht="12.75" hidden="1">
      <c r="H154" s="39"/>
      <c r="M154" s="39"/>
    </row>
    <row r="155" spans="8:13" ht="12.75" hidden="1">
      <c r="H155" s="39"/>
      <c r="M155" s="39"/>
    </row>
    <row r="156" spans="8:13" ht="12.75" hidden="1">
      <c r="H156" s="39"/>
      <c r="M156" s="39"/>
    </row>
    <row r="157" spans="8:13" ht="12.75" hidden="1">
      <c r="H157" s="39"/>
      <c r="M157" s="39"/>
    </row>
    <row r="158" spans="8:13" ht="12.75" hidden="1">
      <c r="H158" s="39"/>
      <c r="M158" s="39"/>
    </row>
    <row r="159" spans="8:13" ht="12.75" hidden="1">
      <c r="H159" s="39"/>
      <c r="M159" s="39"/>
    </row>
    <row r="160" spans="8:13" ht="12.75" hidden="1">
      <c r="H160" s="39"/>
      <c r="M160" s="39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</sheetData>
  <sheetProtection/>
  <mergeCells count="12">
    <mergeCell ref="C69:D69"/>
    <mergeCell ref="C51:F51"/>
    <mergeCell ref="G51:J51"/>
    <mergeCell ref="K51:K52"/>
    <mergeCell ref="J62:P62"/>
    <mergeCell ref="J69:K69"/>
    <mergeCell ref="I59:J59"/>
    <mergeCell ref="E59:F59"/>
    <mergeCell ref="C2:I2"/>
    <mergeCell ref="D3:G3"/>
    <mergeCell ref="I3:L3"/>
    <mergeCell ref="C62:I62"/>
  </mergeCells>
  <conditionalFormatting sqref="H1:H2 H88:H65536 K83 H71:H86 M6 H49:H50 H27:H35 H41:H46 H37:H39 H6:H24 M8:M24 K53:K58">
    <cfRule type="cellIs" priority="65" dxfId="1" operator="greaterThan">
      <formula>5%</formula>
    </cfRule>
    <cfRule type="cellIs" priority="66" dxfId="13" operator="greaterThan">
      <formula>2.51%</formula>
    </cfRule>
    <cfRule type="cellIs" priority="67" dxfId="12" operator="between">
      <formula>0.01%</formula>
      <formula>2.5%</formula>
    </cfRule>
    <cfRule type="cellIs" priority="68" dxfId="0" operator="lessThan">
      <formula>0</formula>
    </cfRule>
  </conditionalFormatting>
  <conditionalFormatting sqref="H26">
    <cfRule type="cellIs" priority="17" dxfId="1" operator="greaterThan">
      <formula>5%</formula>
    </cfRule>
    <cfRule type="cellIs" priority="18" dxfId="13" operator="greaterThan">
      <formula>2.51%</formula>
    </cfRule>
    <cfRule type="cellIs" priority="19" dxfId="12" operator="between">
      <formula>0.01%</formula>
      <formula>2.5%</formula>
    </cfRule>
    <cfRule type="cellIs" priority="20" dxfId="0" operator="lessThan">
      <formula>0</formula>
    </cfRule>
  </conditionalFormatting>
  <conditionalFormatting sqref="H36">
    <cfRule type="cellIs" priority="13" dxfId="1" operator="greaterThan">
      <formula>5%</formula>
    </cfRule>
    <cfRule type="cellIs" priority="14" dxfId="13" operator="greaterThan">
      <formula>2.51%</formula>
    </cfRule>
    <cfRule type="cellIs" priority="15" dxfId="12" operator="between">
      <formula>0.01%</formula>
      <formula>2.5%</formula>
    </cfRule>
    <cfRule type="cellIs" priority="16" dxfId="0" operator="lessThan">
      <formula>0</formula>
    </cfRule>
  </conditionalFormatting>
  <conditionalFormatting sqref="H40">
    <cfRule type="cellIs" priority="9" dxfId="1" operator="greaterThan">
      <formula>5%</formula>
    </cfRule>
    <cfRule type="cellIs" priority="10" dxfId="13" operator="greaterThan">
      <formula>2.51%</formula>
    </cfRule>
    <cfRule type="cellIs" priority="11" dxfId="12" operator="between">
      <formula>0.01%</formula>
      <formula>2.5%</formula>
    </cfRule>
    <cfRule type="cellIs" priority="12" dxfId="0" operator="lessThan">
      <formula>0</formula>
    </cfRule>
  </conditionalFormatting>
  <conditionalFormatting sqref="H47">
    <cfRule type="cellIs" priority="5" dxfId="1" operator="greaterThan">
      <formula>5%</formula>
    </cfRule>
    <cfRule type="cellIs" priority="6" dxfId="13" operator="greaterThan">
      <formula>2.51%</formula>
    </cfRule>
    <cfRule type="cellIs" priority="7" dxfId="12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13" operator="greaterThan">
      <formula>2.51%</formula>
    </cfRule>
    <cfRule type="cellIs" priority="3" dxfId="12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2:E85 C73:G79">
      <formula1>0</formula1>
      <formula2>99999</formula2>
    </dataValidation>
    <dataValidation type="whole" showInputMessage="1" showErrorMessage="1" errorTitle="Chybové hlášení" error="Hodnota není vyplněna nebo vyplněna nesprávná hodnota" sqref="C89:E93">
      <formula1>0</formula1>
      <formula2>99999</formula2>
    </dataValidation>
    <dataValidation type="decimal" allowBlank="1" showInputMessage="1" showErrorMessage="1" sqref="B96">
      <formula1>1</formula1>
      <formula2>999</formula2>
    </dataValidation>
    <dataValidation type="decimal" showInputMessage="1" showErrorMessage="1" errorTitle="Chyba vyplnění" error="Hodnota není vyplněna nebo zadána nesprávná hodnota" sqref="C5:M48 K53:K58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41"/>
  <sheetViews>
    <sheetView zoomScalePageLayoutView="0" workbookViewId="0" topLeftCell="A1">
      <selection activeCell="F39" sqref="F39"/>
    </sheetView>
  </sheetViews>
  <sheetFormatPr defaultColWidth="0" defaultRowHeight="12.75" zeroHeight="1"/>
  <cols>
    <col min="1" max="1" width="2.140625" style="22" customWidth="1"/>
    <col min="2" max="2" width="5.421875" style="22" customWidth="1"/>
    <col min="3" max="3" width="11.00390625" style="22" customWidth="1"/>
    <col min="4" max="4" width="34.140625" style="22" customWidth="1"/>
    <col min="5" max="5" width="12.7109375" style="160" bestFit="1" customWidth="1"/>
    <col min="6" max="6" width="11.00390625" style="22" customWidth="1"/>
    <col min="7" max="7" width="15.140625" style="153" customWidth="1"/>
    <col min="8" max="10" width="10.140625" style="22" customWidth="1"/>
    <col min="11" max="20" width="12.00390625" style="153" customWidth="1"/>
    <col min="21" max="21" width="3.421875" style="153" customWidth="1"/>
    <col min="22" max="16384" width="8.7109375" style="22" hidden="1" customWidth="1"/>
  </cols>
  <sheetData>
    <row r="1" spans="1:21" s="203" customFormat="1" ht="21">
      <c r="A1" s="201"/>
      <c r="B1" s="388" t="str">
        <f>Identifikace!D8</f>
        <v>Středisko knihovnických a kulturních služeb města Chomutov, příspěvková organizace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202"/>
      <c r="U1" s="202"/>
    </row>
    <row r="2" spans="1:21" s="203" customFormat="1" ht="15.75">
      <c r="A2" s="201"/>
      <c r="B2" s="389" t="str">
        <f>Identifikace!D10</f>
        <v>Palackého 4995/85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204"/>
      <c r="S2" s="204"/>
      <c r="T2" s="202"/>
      <c r="U2" s="202"/>
    </row>
    <row r="3" spans="1:21" s="203" customFormat="1" ht="12.75">
      <c r="A3" s="201"/>
      <c r="B3" s="205"/>
      <c r="C3" s="205"/>
      <c r="D3" s="205"/>
      <c r="E3" s="205"/>
      <c r="F3" s="205"/>
      <c r="G3" s="204"/>
      <c r="H3" s="205"/>
      <c r="I3" s="205"/>
      <c r="J3" s="205"/>
      <c r="K3" s="204"/>
      <c r="L3" s="204"/>
      <c r="M3" s="204"/>
      <c r="N3" s="204"/>
      <c r="O3" s="204"/>
      <c r="P3" s="204"/>
      <c r="Q3" s="204"/>
      <c r="R3" s="204"/>
      <c r="S3" s="204"/>
      <c r="T3" s="202"/>
      <c r="U3" s="202"/>
    </row>
    <row r="4" spans="1:21" s="203" customFormat="1" ht="26.25">
      <c r="A4" s="201"/>
      <c r="B4" s="390" t="s">
        <v>140</v>
      </c>
      <c r="C4" s="390"/>
      <c r="D4" s="390"/>
      <c r="E4" s="390"/>
      <c r="F4" s="390"/>
      <c r="G4" s="390"/>
      <c r="H4" s="390"/>
      <c r="I4" s="390"/>
      <c r="J4" s="390"/>
      <c r="K4" s="390"/>
      <c r="L4" s="379"/>
      <c r="M4" s="379"/>
      <c r="N4" s="206"/>
      <c r="O4" s="206"/>
      <c r="P4" s="206"/>
      <c r="Q4" s="206"/>
      <c r="R4" s="206"/>
      <c r="S4" s="204"/>
      <c r="T4" s="202"/>
      <c r="U4" s="202"/>
    </row>
    <row r="5" spans="1:21" s="203" customFormat="1" ht="12.75">
      <c r="A5" s="201"/>
      <c r="B5" s="201"/>
      <c r="C5" s="201"/>
      <c r="D5" s="201"/>
      <c r="E5" s="207"/>
      <c r="F5" s="201"/>
      <c r="G5" s="202"/>
      <c r="H5" s="201"/>
      <c r="I5" s="201"/>
      <c r="J5" s="201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1" s="203" customFormat="1" ht="12.75">
      <c r="A6" s="201"/>
      <c r="B6" s="201"/>
      <c r="C6" s="201"/>
      <c r="D6" s="383" t="s">
        <v>94</v>
      </c>
      <c r="E6" s="384"/>
      <c r="F6" s="208" t="s">
        <v>89</v>
      </c>
      <c r="G6" s="209">
        <f>SUMIF(E:E,"M",P:P)</f>
        <v>259414</v>
      </c>
      <c r="H6" s="201"/>
      <c r="I6" s="201"/>
      <c r="J6" s="201"/>
      <c r="K6" s="210" t="s">
        <v>21</v>
      </c>
      <c r="L6" s="201"/>
      <c r="M6" s="211">
        <f>Identifikace!D15</f>
        <v>42646</v>
      </c>
      <c r="N6" s="202"/>
      <c r="O6" s="202"/>
      <c r="P6" s="202"/>
      <c r="Q6" s="202"/>
      <c r="R6" s="202"/>
      <c r="S6" s="202"/>
      <c r="T6" s="202"/>
      <c r="U6" s="202"/>
    </row>
    <row r="7" spans="1:21" s="203" customFormat="1" ht="12.75">
      <c r="A7" s="201"/>
      <c r="B7" s="201"/>
      <c r="C7" s="201"/>
      <c r="D7" s="400" t="s">
        <v>93</v>
      </c>
      <c r="E7" s="384"/>
      <c r="F7" s="208" t="s">
        <v>90</v>
      </c>
      <c r="G7" s="209">
        <f>SUMIF(E:E,"N",P:P)</f>
        <v>0</v>
      </c>
      <c r="H7" s="201"/>
      <c r="I7" s="201"/>
      <c r="J7" s="201"/>
      <c r="K7" s="212"/>
      <c r="L7" s="201"/>
      <c r="M7" s="202"/>
      <c r="N7" s="202"/>
      <c r="O7" s="202"/>
      <c r="P7" s="202"/>
      <c r="Q7" s="202"/>
      <c r="R7" s="202"/>
      <c r="S7" s="202"/>
      <c r="T7" s="202"/>
      <c r="U7" s="202"/>
    </row>
    <row r="8" spans="1:21" s="203" customFormat="1" ht="12.75">
      <c r="A8" s="201"/>
      <c r="B8" s="201"/>
      <c r="C8" s="201"/>
      <c r="D8" s="398"/>
      <c r="E8" s="399"/>
      <c r="F8" s="208" t="s">
        <v>7</v>
      </c>
      <c r="G8" s="209">
        <f>G6+G7</f>
        <v>259414</v>
      </c>
      <c r="H8" s="201"/>
      <c r="I8" s="201"/>
      <c r="J8" s="201"/>
      <c r="K8" s="210" t="s">
        <v>22</v>
      </c>
      <c r="L8" s="201"/>
      <c r="M8" s="202" t="str">
        <f>Identifikace!D17</f>
        <v>Ing. Jindra Pleilová</v>
      </c>
      <c r="N8" s="202"/>
      <c r="O8" s="202"/>
      <c r="P8" s="202"/>
      <c r="Q8" s="202"/>
      <c r="R8" s="202"/>
      <c r="S8" s="202"/>
      <c r="T8" s="202"/>
      <c r="U8" s="202"/>
    </row>
    <row r="9" spans="1:21" s="203" customFormat="1" ht="12.75">
      <c r="A9" s="201"/>
      <c r="B9" s="201"/>
      <c r="C9" s="201"/>
      <c r="D9" s="207"/>
      <c r="E9" s="213"/>
      <c r="F9" s="214"/>
      <c r="G9" s="215"/>
      <c r="H9" s="201"/>
      <c r="I9" s="201"/>
      <c r="J9" s="201"/>
      <c r="K9" s="210"/>
      <c r="L9" s="201"/>
      <c r="M9" s="202"/>
      <c r="N9" s="202"/>
      <c r="O9" s="202"/>
      <c r="P9" s="202"/>
      <c r="Q9" s="202"/>
      <c r="R9" s="202"/>
      <c r="S9" s="202"/>
      <c r="T9" s="202"/>
      <c r="U9" s="202"/>
    </row>
    <row r="10" spans="1:21" s="79" customFormat="1" ht="12.75">
      <c r="A10" s="22"/>
      <c r="B10" s="22"/>
      <c r="C10" s="22"/>
      <c r="D10" s="395" t="s">
        <v>85</v>
      </c>
      <c r="E10" s="396"/>
      <c r="F10" s="397"/>
      <c r="G10" s="123">
        <v>52200</v>
      </c>
      <c r="H10" s="22"/>
      <c r="I10" s="22"/>
      <c r="J10" s="22"/>
      <c r="K10" s="175" t="s">
        <v>6</v>
      </c>
      <c r="L10" s="22"/>
      <c r="M10" s="155" t="str">
        <f>Identifikace!D20</f>
        <v>Mgr. Marie Laurinová</v>
      </c>
      <c r="N10" s="153"/>
      <c r="O10" s="153"/>
      <c r="P10" s="153"/>
      <c r="Q10" s="153"/>
      <c r="R10" s="153"/>
      <c r="S10" s="153"/>
      <c r="T10" s="153"/>
      <c r="U10" s="153"/>
    </row>
    <row r="11" spans="1:21" s="79" customFormat="1" ht="12.75">
      <c r="A11" s="22"/>
      <c r="B11" s="22"/>
      <c r="C11" s="22"/>
      <c r="D11" s="160"/>
      <c r="E11" s="173"/>
      <c r="F11" s="174"/>
      <c r="G11" s="158"/>
      <c r="H11" s="22"/>
      <c r="I11" s="22"/>
      <c r="J11" s="22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s="79" customFormat="1" ht="12.75">
      <c r="A12" s="22"/>
      <c r="B12" s="22"/>
      <c r="C12" s="22"/>
      <c r="D12" s="160"/>
      <c r="E12" s="173"/>
      <c r="F12" s="174"/>
      <c r="G12" s="158"/>
      <c r="H12" s="22"/>
      <c r="I12" s="22"/>
      <c r="J12" s="22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</row>
    <row r="13" spans="1:21" s="79" customFormat="1" ht="13.5" thickBot="1">
      <c r="A13" s="22"/>
      <c r="B13" s="22"/>
      <c r="C13" s="22"/>
      <c r="D13" s="22"/>
      <c r="E13" s="160"/>
      <c r="F13" s="22"/>
      <c r="G13" s="153"/>
      <c r="H13" s="22"/>
      <c r="I13" s="22"/>
      <c r="J13" s="2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</row>
    <row r="14" spans="1:21" s="79" customFormat="1" ht="12.75">
      <c r="A14" s="22"/>
      <c r="B14" s="380" t="s">
        <v>8</v>
      </c>
      <c r="C14" s="380" t="s">
        <v>74</v>
      </c>
      <c r="D14" s="380" t="s">
        <v>9</v>
      </c>
      <c r="E14" s="176" t="s">
        <v>88</v>
      </c>
      <c r="F14" s="380" t="s">
        <v>10</v>
      </c>
      <c r="G14" s="393" t="s">
        <v>11</v>
      </c>
      <c r="H14" s="380" t="s">
        <v>12</v>
      </c>
      <c r="I14" s="380" t="s">
        <v>13</v>
      </c>
      <c r="J14" s="380" t="s">
        <v>14</v>
      </c>
      <c r="K14" s="393" t="s">
        <v>15</v>
      </c>
      <c r="L14" s="385" t="s">
        <v>142</v>
      </c>
      <c r="M14" s="386"/>
      <c r="N14" s="386"/>
      <c r="O14" s="386"/>
      <c r="P14" s="391" t="s">
        <v>143</v>
      </c>
      <c r="Q14" s="391" t="s">
        <v>16</v>
      </c>
      <c r="R14" s="391"/>
      <c r="S14" s="391"/>
      <c r="T14" s="391"/>
      <c r="U14" s="156"/>
    </row>
    <row r="15" spans="1:21" s="79" customFormat="1" ht="13.5" thickBot="1">
      <c r="A15" s="22"/>
      <c r="B15" s="381"/>
      <c r="C15" s="381"/>
      <c r="D15" s="381"/>
      <c r="E15" s="172" t="s">
        <v>91</v>
      </c>
      <c r="F15" s="381"/>
      <c r="G15" s="394"/>
      <c r="H15" s="381"/>
      <c r="I15" s="381"/>
      <c r="J15" s="381"/>
      <c r="K15" s="394"/>
      <c r="L15" s="387"/>
      <c r="M15" s="387"/>
      <c r="N15" s="387"/>
      <c r="O15" s="387"/>
      <c r="P15" s="402"/>
      <c r="Q15" s="392"/>
      <c r="R15" s="392"/>
      <c r="S15" s="392"/>
      <c r="T15" s="392"/>
      <c r="U15" s="156"/>
    </row>
    <row r="16" spans="1:21" s="79" customFormat="1" ht="13.5" thickBot="1">
      <c r="A16" s="22"/>
      <c r="B16" s="382"/>
      <c r="C16" s="382"/>
      <c r="D16" s="382"/>
      <c r="E16" s="177" t="s">
        <v>92</v>
      </c>
      <c r="F16" s="382"/>
      <c r="G16" s="403"/>
      <c r="H16" s="382"/>
      <c r="I16" s="382"/>
      <c r="J16" s="382"/>
      <c r="K16" s="190">
        <v>2016</v>
      </c>
      <c r="L16" s="191" t="s">
        <v>17</v>
      </c>
      <c r="M16" s="191" t="s">
        <v>18</v>
      </c>
      <c r="N16" s="191" t="s">
        <v>19</v>
      </c>
      <c r="O16" s="191" t="s">
        <v>20</v>
      </c>
      <c r="P16" s="392"/>
      <c r="Q16" s="154" t="s">
        <v>23</v>
      </c>
      <c r="R16" s="154" t="s">
        <v>24</v>
      </c>
      <c r="S16" s="154" t="s">
        <v>73</v>
      </c>
      <c r="T16" s="154" t="s">
        <v>144</v>
      </c>
      <c r="U16" s="157"/>
    </row>
    <row r="17" spans="1:21" s="79" customFormat="1" ht="13.5" thickBot="1">
      <c r="A17" s="22"/>
      <c r="B17" s="401" t="s">
        <v>95</v>
      </c>
      <c r="C17" s="401"/>
      <c r="D17" s="401"/>
      <c r="E17" s="305" t="s">
        <v>126</v>
      </c>
      <c r="F17" s="181"/>
      <c r="G17" s="179">
        <f>SUM(G19:G10014)</f>
        <v>5518246</v>
      </c>
      <c r="H17" s="180" t="s">
        <v>76</v>
      </c>
      <c r="I17" s="180" t="s">
        <v>76</v>
      </c>
      <c r="J17" s="180" t="s">
        <v>76</v>
      </c>
      <c r="K17" s="179">
        <f aca="true" t="shared" si="0" ref="K17:T17">SUM(K19:K10014)</f>
        <v>2777251</v>
      </c>
      <c r="L17" s="223">
        <f t="shared" si="0"/>
        <v>79660</v>
      </c>
      <c r="M17" s="223">
        <f t="shared" si="0"/>
        <v>79660</v>
      </c>
      <c r="N17" s="223">
        <f t="shared" si="0"/>
        <v>76531</v>
      </c>
      <c r="O17" s="223">
        <f t="shared" si="0"/>
        <v>75763</v>
      </c>
      <c r="P17" s="179">
        <f t="shared" si="0"/>
        <v>311614</v>
      </c>
      <c r="Q17" s="80">
        <f t="shared" si="0"/>
        <v>257189</v>
      </c>
      <c r="R17" s="80">
        <f t="shared" si="0"/>
        <v>174912</v>
      </c>
      <c r="S17" s="80">
        <f t="shared" si="0"/>
        <v>153063</v>
      </c>
      <c r="T17" s="80">
        <f t="shared" si="0"/>
        <v>77690</v>
      </c>
      <c r="U17" s="158"/>
    </row>
    <row r="18" spans="1:21" s="79" customFormat="1" ht="13.5" thickBot="1">
      <c r="A18" s="22"/>
      <c r="B18" s="182" t="s">
        <v>96</v>
      </c>
      <c r="C18" s="182"/>
      <c r="D18" s="182"/>
      <c r="E18" s="182"/>
      <c r="F18" s="182"/>
      <c r="G18" s="184"/>
      <c r="H18" s="183"/>
      <c r="I18" s="183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58"/>
    </row>
    <row r="19" spans="1:21" s="79" customFormat="1" ht="12.75">
      <c r="A19" s="22"/>
      <c r="B19" s="192">
        <v>1</v>
      </c>
      <c r="C19" s="163" t="s">
        <v>154</v>
      </c>
      <c r="D19" s="193" t="s">
        <v>155</v>
      </c>
      <c r="E19" s="170" t="s">
        <v>89</v>
      </c>
      <c r="F19" s="161">
        <v>39448</v>
      </c>
      <c r="G19" s="166">
        <v>245902</v>
      </c>
      <c r="H19" s="164" t="s">
        <v>156</v>
      </c>
      <c r="I19" s="165" t="s">
        <v>157</v>
      </c>
      <c r="J19" s="165">
        <v>10</v>
      </c>
      <c r="K19" s="166">
        <v>210026</v>
      </c>
      <c r="L19" s="166">
        <v>5442</v>
      </c>
      <c r="M19" s="166">
        <v>5442</v>
      </c>
      <c r="N19" s="166">
        <v>5442</v>
      </c>
      <c r="O19" s="166">
        <v>5442</v>
      </c>
      <c r="P19" s="166">
        <f>SUM(L19:O19)</f>
        <v>21768</v>
      </c>
      <c r="Q19" s="166">
        <v>1813</v>
      </c>
      <c r="R19" s="166"/>
      <c r="S19" s="166"/>
      <c r="T19" s="166"/>
      <c r="U19" s="159"/>
    </row>
    <row r="20" spans="1:21" s="79" customFormat="1" ht="12.75">
      <c r="A20" s="22"/>
      <c r="B20" s="194">
        <v>2</v>
      </c>
      <c r="C20" s="349" t="s">
        <v>158</v>
      </c>
      <c r="D20" s="195" t="s">
        <v>159</v>
      </c>
      <c r="E20" s="171" t="s">
        <v>89</v>
      </c>
      <c r="F20" s="162">
        <v>40452</v>
      </c>
      <c r="G20" s="168">
        <v>129600</v>
      </c>
      <c r="H20" s="167" t="s">
        <v>156</v>
      </c>
      <c r="I20" s="196" t="s">
        <v>157</v>
      </c>
      <c r="J20" s="196">
        <v>10</v>
      </c>
      <c r="K20" s="197">
        <v>82368</v>
      </c>
      <c r="L20" s="169">
        <v>2718</v>
      </c>
      <c r="M20" s="169">
        <v>2718</v>
      </c>
      <c r="N20" s="169">
        <v>2718</v>
      </c>
      <c r="O20" s="169">
        <v>2718</v>
      </c>
      <c r="P20" s="168">
        <f>SUM(L20:O20)</f>
        <v>10872</v>
      </c>
      <c r="Q20" s="169">
        <v>10872</v>
      </c>
      <c r="R20" s="169">
        <v>10872</v>
      </c>
      <c r="S20" s="169">
        <v>10863</v>
      </c>
      <c r="T20" s="169"/>
      <c r="U20" s="159"/>
    </row>
    <row r="21" spans="1:21" s="79" customFormat="1" ht="12.75">
      <c r="A21" s="22"/>
      <c r="B21" s="198">
        <v>3</v>
      </c>
      <c r="C21" s="185" t="s">
        <v>160</v>
      </c>
      <c r="D21" s="199" t="s">
        <v>161</v>
      </c>
      <c r="E21" s="186" t="s">
        <v>89</v>
      </c>
      <c r="F21" s="187">
        <v>40026</v>
      </c>
      <c r="G21" s="189">
        <v>68060</v>
      </c>
      <c r="H21" s="188" t="s">
        <v>156</v>
      </c>
      <c r="I21" s="200" t="s">
        <v>162</v>
      </c>
      <c r="J21" s="200">
        <v>8</v>
      </c>
      <c r="K21" s="189">
        <v>61585</v>
      </c>
      <c r="L21" s="189">
        <v>1152</v>
      </c>
      <c r="M21" s="189">
        <v>1152</v>
      </c>
      <c r="N21" s="189">
        <v>768</v>
      </c>
      <c r="O21" s="189">
        <v>0</v>
      </c>
      <c r="P21" s="168">
        <f aca="true" t="shared" si="1" ref="P21:P37">SUM(L21:O21)</f>
        <v>3072</v>
      </c>
      <c r="Q21" s="189"/>
      <c r="R21" s="189"/>
      <c r="S21" s="189"/>
      <c r="T21" s="189"/>
      <c r="U21" s="159"/>
    </row>
    <row r="22" spans="1:21" s="79" customFormat="1" ht="12.75">
      <c r="A22" s="22"/>
      <c r="B22" s="198">
        <v>4</v>
      </c>
      <c r="C22" s="185" t="s">
        <v>163</v>
      </c>
      <c r="D22" s="199" t="s">
        <v>164</v>
      </c>
      <c r="E22" s="186" t="s">
        <v>89</v>
      </c>
      <c r="F22" s="187">
        <v>40330</v>
      </c>
      <c r="G22" s="189">
        <v>606300</v>
      </c>
      <c r="H22" s="188" t="s">
        <v>156</v>
      </c>
      <c r="I22" s="200" t="s">
        <v>165</v>
      </c>
      <c r="J22" s="200">
        <v>8</v>
      </c>
      <c r="K22" s="189">
        <v>536963</v>
      </c>
      <c r="L22" s="189">
        <v>6504</v>
      </c>
      <c r="M22" s="189">
        <v>6504</v>
      </c>
      <c r="N22" s="189">
        <v>6504</v>
      </c>
      <c r="O22" s="189">
        <v>6504</v>
      </c>
      <c r="P22" s="168">
        <f t="shared" si="1"/>
        <v>26016</v>
      </c>
      <c r="Q22" s="189">
        <v>13006</v>
      </c>
      <c r="R22" s="189"/>
      <c r="S22" s="189"/>
      <c r="T22" s="189"/>
      <c r="U22" s="159"/>
    </row>
    <row r="23" spans="1:21" s="79" customFormat="1" ht="12.75">
      <c r="A23" s="22"/>
      <c r="B23" s="198">
        <v>5</v>
      </c>
      <c r="C23" s="185" t="s">
        <v>166</v>
      </c>
      <c r="D23" s="199" t="s">
        <v>167</v>
      </c>
      <c r="E23" s="186" t="s">
        <v>89</v>
      </c>
      <c r="F23" s="187">
        <v>41061</v>
      </c>
      <c r="G23" s="189">
        <v>100000</v>
      </c>
      <c r="H23" s="188" t="s">
        <v>156</v>
      </c>
      <c r="I23" s="200" t="s">
        <v>168</v>
      </c>
      <c r="J23" s="200">
        <v>12</v>
      </c>
      <c r="K23" s="189">
        <v>38596</v>
      </c>
      <c r="L23" s="189">
        <v>1881</v>
      </c>
      <c r="M23" s="189">
        <v>1881</v>
      </c>
      <c r="N23" s="189">
        <v>1881</v>
      </c>
      <c r="O23" s="189">
        <v>1881</v>
      </c>
      <c r="P23" s="168">
        <f t="shared" si="1"/>
        <v>7524</v>
      </c>
      <c r="Q23" s="189">
        <v>7524</v>
      </c>
      <c r="R23" s="189">
        <v>7524</v>
      </c>
      <c r="S23" s="189">
        <v>7524</v>
      </c>
      <c r="T23" s="189">
        <v>7524</v>
      </c>
      <c r="U23" s="159"/>
    </row>
    <row r="24" spans="1:21" s="79" customFormat="1" ht="12.75">
      <c r="A24" s="22"/>
      <c r="B24" s="198">
        <v>6</v>
      </c>
      <c r="C24" s="185" t="s">
        <v>169</v>
      </c>
      <c r="D24" s="199" t="s">
        <v>170</v>
      </c>
      <c r="E24" s="186" t="s">
        <v>89</v>
      </c>
      <c r="F24" s="187">
        <v>41061</v>
      </c>
      <c r="G24" s="189">
        <v>58100</v>
      </c>
      <c r="H24" s="188" t="s">
        <v>156</v>
      </c>
      <c r="I24" s="200" t="s">
        <v>168</v>
      </c>
      <c r="J24" s="200">
        <v>12</v>
      </c>
      <c r="K24" s="189">
        <v>22435</v>
      </c>
      <c r="L24" s="189">
        <v>1092</v>
      </c>
      <c r="M24" s="189">
        <v>1092</v>
      </c>
      <c r="N24" s="189">
        <v>1092</v>
      </c>
      <c r="O24" s="189">
        <v>1092</v>
      </c>
      <c r="P24" s="168">
        <f t="shared" si="1"/>
        <v>4368</v>
      </c>
      <c r="Q24" s="189">
        <v>4368</v>
      </c>
      <c r="R24" s="189">
        <v>4368</v>
      </c>
      <c r="S24" s="189">
        <v>4368</v>
      </c>
      <c r="T24" s="189">
        <v>4368</v>
      </c>
      <c r="U24" s="159"/>
    </row>
    <row r="25" spans="1:21" s="79" customFormat="1" ht="12.75">
      <c r="A25" s="22"/>
      <c r="B25" s="198">
        <v>7</v>
      </c>
      <c r="C25" s="185" t="s">
        <v>171</v>
      </c>
      <c r="D25" s="199" t="s">
        <v>172</v>
      </c>
      <c r="E25" s="186" t="s">
        <v>89</v>
      </c>
      <c r="F25" s="187">
        <v>41061</v>
      </c>
      <c r="G25" s="189">
        <v>76300</v>
      </c>
      <c r="H25" s="188" t="s">
        <v>173</v>
      </c>
      <c r="I25" s="200" t="s">
        <v>168</v>
      </c>
      <c r="J25" s="200">
        <v>12</v>
      </c>
      <c r="K25" s="189">
        <v>29465</v>
      </c>
      <c r="L25" s="189">
        <v>1437</v>
      </c>
      <c r="M25" s="189">
        <v>1437</v>
      </c>
      <c r="N25" s="189">
        <v>1437</v>
      </c>
      <c r="O25" s="189">
        <v>1437</v>
      </c>
      <c r="P25" s="168">
        <f t="shared" si="1"/>
        <v>5748</v>
      </c>
      <c r="Q25" s="189">
        <v>5736</v>
      </c>
      <c r="R25" s="189">
        <v>5736</v>
      </c>
      <c r="S25" s="189">
        <v>5736</v>
      </c>
      <c r="T25" s="189">
        <v>5736</v>
      </c>
      <c r="U25" s="159"/>
    </row>
    <row r="26" spans="1:21" s="79" customFormat="1" ht="12.75">
      <c r="A26" s="22"/>
      <c r="B26" s="198">
        <v>8</v>
      </c>
      <c r="C26" s="185" t="s">
        <v>174</v>
      </c>
      <c r="D26" s="199" t="s">
        <v>175</v>
      </c>
      <c r="E26" s="186" t="s">
        <v>89</v>
      </c>
      <c r="F26" s="187">
        <v>41061</v>
      </c>
      <c r="G26" s="189">
        <v>47945</v>
      </c>
      <c r="H26" s="188" t="s">
        <v>156</v>
      </c>
      <c r="I26" s="200" t="s">
        <v>162</v>
      </c>
      <c r="J26" s="200">
        <v>12</v>
      </c>
      <c r="K26" s="189">
        <v>18524</v>
      </c>
      <c r="L26" s="189">
        <v>903</v>
      </c>
      <c r="M26" s="189">
        <v>903</v>
      </c>
      <c r="N26" s="189">
        <v>903</v>
      </c>
      <c r="O26" s="189">
        <v>903</v>
      </c>
      <c r="P26" s="168">
        <f t="shared" si="1"/>
        <v>3612</v>
      </c>
      <c r="Q26" s="189">
        <v>3612</v>
      </c>
      <c r="R26" s="189">
        <v>3600</v>
      </c>
      <c r="S26" s="189">
        <v>3600</v>
      </c>
      <c r="T26" s="189">
        <v>3600</v>
      </c>
      <c r="U26" s="159"/>
    </row>
    <row r="27" spans="1:21" s="79" customFormat="1" ht="12.75">
      <c r="A27" s="22"/>
      <c r="B27" s="198">
        <v>9</v>
      </c>
      <c r="C27" s="185" t="s">
        <v>176</v>
      </c>
      <c r="D27" s="199" t="s">
        <v>177</v>
      </c>
      <c r="E27" s="186" t="s">
        <v>89</v>
      </c>
      <c r="F27" s="187">
        <v>41426</v>
      </c>
      <c r="G27" s="189">
        <v>43923</v>
      </c>
      <c r="H27" s="188" t="s">
        <v>156</v>
      </c>
      <c r="I27" s="200" t="s">
        <v>178</v>
      </c>
      <c r="J27" s="200">
        <v>4</v>
      </c>
      <c r="K27" s="189">
        <v>38433</v>
      </c>
      <c r="L27" s="189">
        <v>2745</v>
      </c>
      <c r="M27" s="189">
        <v>2745</v>
      </c>
      <c r="N27" s="189">
        <v>0</v>
      </c>
      <c r="O27" s="189">
        <v>0</v>
      </c>
      <c r="P27" s="168">
        <f t="shared" si="1"/>
        <v>5490</v>
      </c>
      <c r="Q27" s="189"/>
      <c r="R27" s="189"/>
      <c r="S27" s="189"/>
      <c r="T27" s="189"/>
      <c r="U27" s="159"/>
    </row>
    <row r="28" spans="1:21" s="79" customFormat="1" ht="12.75">
      <c r="A28" s="22"/>
      <c r="B28" s="198">
        <v>10</v>
      </c>
      <c r="C28" s="185" t="s">
        <v>179</v>
      </c>
      <c r="D28" s="199" t="s">
        <v>180</v>
      </c>
      <c r="E28" s="186" t="s">
        <v>89</v>
      </c>
      <c r="F28" s="187">
        <v>41730</v>
      </c>
      <c r="G28" s="189">
        <v>89506</v>
      </c>
      <c r="H28" s="188" t="s">
        <v>156</v>
      </c>
      <c r="I28" s="200" t="s">
        <v>178</v>
      </c>
      <c r="J28" s="200">
        <v>7</v>
      </c>
      <c r="K28" s="189">
        <v>34112</v>
      </c>
      <c r="L28" s="189">
        <v>3198</v>
      </c>
      <c r="M28" s="189">
        <v>3198</v>
      </c>
      <c r="N28" s="189">
        <v>3198</v>
      </c>
      <c r="O28" s="189">
        <v>3198</v>
      </c>
      <c r="P28" s="168">
        <f t="shared" si="1"/>
        <v>12792</v>
      </c>
      <c r="Q28" s="189">
        <v>12780</v>
      </c>
      <c r="R28" s="189">
        <v>12780</v>
      </c>
      <c r="S28" s="189">
        <v>12780</v>
      </c>
      <c r="T28" s="189">
        <v>4262</v>
      </c>
      <c r="U28" s="159"/>
    </row>
    <row r="29" spans="1:21" s="79" customFormat="1" ht="12.75">
      <c r="A29" s="22"/>
      <c r="B29" s="198">
        <v>11</v>
      </c>
      <c r="C29" s="185" t="s">
        <v>181</v>
      </c>
      <c r="D29" s="199" t="s">
        <v>182</v>
      </c>
      <c r="E29" s="350" t="s">
        <v>89</v>
      </c>
      <c r="F29" s="187">
        <v>41821</v>
      </c>
      <c r="G29" s="189">
        <v>50443</v>
      </c>
      <c r="H29" s="188" t="s">
        <v>156</v>
      </c>
      <c r="I29" s="200" t="s">
        <v>162</v>
      </c>
      <c r="J29" s="200">
        <v>5</v>
      </c>
      <c r="K29" s="189">
        <v>24389</v>
      </c>
      <c r="L29" s="189">
        <v>2523</v>
      </c>
      <c r="M29" s="189">
        <v>2523</v>
      </c>
      <c r="N29" s="189">
        <v>2523</v>
      </c>
      <c r="O29" s="189">
        <v>2523</v>
      </c>
      <c r="P29" s="168">
        <f t="shared" si="1"/>
        <v>10092</v>
      </c>
      <c r="Q29" s="189">
        <v>10082</v>
      </c>
      <c r="R29" s="189">
        <v>5880</v>
      </c>
      <c r="S29" s="189"/>
      <c r="T29" s="189"/>
      <c r="U29" s="159"/>
    </row>
    <row r="30" spans="1:21" s="79" customFormat="1" ht="12.75">
      <c r="A30" s="22"/>
      <c r="B30" s="198">
        <v>12</v>
      </c>
      <c r="C30" s="185" t="s">
        <v>183</v>
      </c>
      <c r="D30" s="199" t="s">
        <v>184</v>
      </c>
      <c r="E30" s="186" t="s">
        <v>89</v>
      </c>
      <c r="F30" s="187">
        <v>42248</v>
      </c>
      <c r="G30" s="189">
        <v>300000</v>
      </c>
      <c r="H30" s="188" t="s">
        <v>156</v>
      </c>
      <c r="I30" s="200" t="s">
        <v>162</v>
      </c>
      <c r="J30" s="200">
        <v>5</v>
      </c>
      <c r="K30" s="189">
        <v>75000</v>
      </c>
      <c r="L30" s="189">
        <v>15000</v>
      </c>
      <c r="M30" s="189">
        <v>15000</v>
      </c>
      <c r="N30" s="189">
        <v>15000</v>
      </c>
      <c r="O30" s="189">
        <v>15000</v>
      </c>
      <c r="P30" s="168">
        <f t="shared" si="1"/>
        <v>60000</v>
      </c>
      <c r="Q30" s="189">
        <v>60000</v>
      </c>
      <c r="R30" s="189">
        <v>60000</v>
      </c>
      <c r="S30" s="189">
        <v>45000</v>
      </c>
      <c r="T30" s="189"/>
      <c r="U30" s="159"/>
    </row>
    <row r="31" spans="1:21" s="79" customFormat="1" ht="12.75">
      <c r="A31" s="22"/>
      <c r="B31" s="198">
        <v>13</v>
      </c>
      <c r="C31" s="185" t="s">
        <v>185</v>
      </c>
      <c r="D31" s="199" t="s">
        <v>186</v>
      </c>
      <c r="E31" s="186" t="s">
        <v>89</v>
      </c>
      <c r="F31" s="187">
        <v>42248</v>
      </c>
      <c r="G31" s="189">
        <v>111354</v>
      </c>
      <c r="H31" s="188" t="s">
        <v>156</v>
      </c>
      <c r="I31" s="200" t="s">
        <v>178</v>
      </c>
      <c r="J31" s="200">
        <v>3</v>
      </c>
      <c r="K31" s="189">
        <v>46490</v>
      </c>
      <c r="L31" s="189">
        <v>9282</v>
      </c>
      <c r="M31" s="189">
        <v>9282</v>
      </c>
      <c r="N31" s="189">
        <v>9282</v>
      </c>
      <c r="O31" s="189">
        <v>9282</v>
      </c>
      <c r="P31" s="168">
        <f t="shared" si="1"/>
        <v>37128</v>
      </c>
      <c r="Q31" s="189">
        <v>27816</v>
      </c>
      <c r="R31" s="189"/>
      <c r="S31" s="189"/>
      <c r="T31" s="189"/>
      <c r="U31" s="159"/>
    </row>
    <row r="32" spans="1:21" s="79" customFormat="1" ht="12.75">
      <c r="A32" s="22"/>
      <c r="B32" s="198">
        <v>14</v>
      </c>
      <c r="C32" s="185" t="s">
        <v>187</v>
      </c>
      <c r="D32" s="199" t="s">
        <v>188</v>
      </c>
      <c r="E32" s="186" t="s">
        <v>89</v>
      </c>
      <c r="F32" s="187">
        <v>42248</v>
      </c>
      <c r="G32" s="189">
        <v>42316</v>
      </c>
      <c r="H32" s="188" t="s">
        <v>156</v>
      </c>
      <c r="I32" s="200" t="s">
        <v>178</v>
      </c>
      <c r="J32" s="200">
        <v>3</v>
      </c>
      <c r="K32" s="189">
        <v>17640</v>
      </c>
      <c r="L32" s="189">
        <v>3528</v>
      </c>
      <c r="M32" s="189">
        <v>3528</v>
      </c>
      <c r="N32" s="189">
        <v>3528</v>
      </c>
      <c r="O32" s="189">
        <v>3528</v>
      </c>
      <c r="P32" s="168">
        <f t="shared" si="1"/>
        <v>14112</v>
      </c>
      <c r="Q32" s="189">
        <v>10564</v>
      </c>
      <c r="R32" s="189"/>
      <c r="S32" s="189"/>
      <c r="T32" s="189"/>
      <c r="U32" s="159"/>
    </row>
    <row r="33" spans="1:21" s="79" customFormat="1" ht="12.75">
      <c r="A33" s="22"/>
      <c r="B33" s="198">
        <v>15</v>
      </c>
      <c r="C33" s="185" t="s">
        <v>189</v>
      </c>
      <c r="D33" s="199" t="s">
        <v>190</v>
      </c>
      <c r="E33" s="186" t="s">
        <v>89</v>
      </c>
      <c r="F33" s="187">
        <v>42309</v>
      </c>
      <c r="G33" s="189">
        <v>59726</v>
      </c>
      <c r="H33" s="188" t="s">
        <v>156</v>
      </c>
      <c r="I33" s="200" t="s">
        <v>168</v>
      </c>
      <c r="J33" s="200">
        <v>5</v>
      </c>
      <c r="K33" s="189">
        <v>12948</v>
      </c>
      <c r="L33" s="189">
        <v>2988</v>
      </c>
      <c r="M33" s="189">
        <v>2988</v>
      </c>
      <c r="N33" s="189">
        <v>2988</v>
      </c>
      <c r="O33" s="189">
        <v>2988</v>
      </c>
      <c r="P33" s="168">
        <f t="shared" si="1"/>
        <v>11952</v>
      </c>
      <c r="Q33" s="189">
        <v>11952</v>
      </c>
      <c r="R33" s="189">
        <v>11952</v>
      </c>
      <c r="S33" s="189">
        <v>10992</v>
      </c>
      <c r="T33" s="189"/>
      <c r="U33" s="159"/>
    </row>
    <row r="34" spans="1:21" s="79" customFormat="1" ht="12.75">
      <c r="A34" s="22"/>
      <c r="B34" s="198">
        <v>16</v>
      </c>
      <c r="C34" s="185" t="s">
        <v>191</v>
      </c>
      <c r="D34" s="199" t="s">
        <v>192</v>
      </c>
      <c r="E34" s="186" t="s">
        <v>89</v>
      </c>
      <c r="F34" s="187">
        <v>42339</v>
      </c>
      <c r="G34" s="189">
        <v>74600</v>
      </c>
      <c r="H34" s="188" t="s">
        <v>156</v>
      </c>
      <c r="I34" s="200"/>
      <c r="J34" s="200">
        <v>3</v>
      </c>
      <c r="K34" s="189">
        <v>24868</v>
      </c>
      <c r="L34" s="189">
        <v>6217</v>
      </c>
      <c r="M34" s="189">
        <v>6217</v>
      </c>
      <c r="N34" s="189">
        <v>6217</v>
      </c>
      <c r="O34" s="189">
        <v>6217</v>
      </c>
      <c r="P34" s="168">
        <f t="shared" si="1"/>
        <v>24868</v>
      </c>
      <c r="Q34" s="189">
        <v>24864</v>
      </c>
      <c r="R34" s="189"/>
      <c r="S34" s="189"/>
      <c r="T34" s="189"/>
      <c r="U34" s="159"/>
    </row>
    <row r="35" spans="1:21" s="79" customFormat="1" ht="12.75">
      <c r="A35" s="22"/>
      <c r="B35" s="198">
        <v>17</v>
      </c>
      <c r="C35" s="185" t="s">
        <v>193</v>
      </c>
      <c r="D35" s="199" t="s">
        <v>194</v>
      </c>
      <c r="E35" s="186" t="s">
        <v>195</v>
      </c>
      <c r="F35" s="187">
        <v>36892</v>
      </c>
      <c r="G35" s="189">
        <v>597953</v>
      </c>
      <c r="H35" s="188" t="s">
        <v>156</v>
      </c>
      <c r="I35" s="200" t="s">
        <v>196</v>
      </c>
      <c r="J35" s="200">
        <v>50</v>
      </c>
      <c r="K35" s="189">
        <v>267341</v>
      </c>
      <c r="L35" s="189">
        <v>2208</v>
      </c>
      <c r="M35" s="189">
        <v>2208</v>
      </c>
      <c r="N35" s="189">
        <v>2208</v>
      </c>
      <c r="O35" s="189">
        <v>2208</v>
      </c>
      <c r="P35" s="168">
        <f t="shared" si="1"/>
        <v>8832</v>
      </c>
      <c r="Q35" s="189">
        <v>8832</v>
      </c>
      <c r="R35" s="189">
        <v>8832</v>
      </c>
      <c r="S35" s="189">
        <v>8832</v>
      </c>
      <c r="T35" s="189">
        <v>8832</v>
      </c>
      <c r="U35" s="159"/>
    </row>
    <row r="36" spans="1:21" s="79" customFormat="1" ht="12.75">
      <c r="A36" s="22"/>
      <c r="B36" s="198">
        <v>18</v>
      </c>
      <c r="C36" s="185" t="s">
        <v>197</v>
      </c>
      <c r="D36" s="199" t="s">
        <v>198</v>
      </c>
      <c r="E36" s="350" t="s">
        <v>195</v>
      </c>
      <c r="F36" s="187">
        <v>36892</v>
      </c>
      <c r="G36" s="189">
        <v>2705548</v>
      </c>
      <c r="H36" s="188" t="s">
        <v>156</v>
      </c>
      <c r="I36" s="200" t="s">
        <v>199</v>
      </c>
      <c r="J36" s="200">
        <v>50</v>
      </c>
      <c r="K36" s="189">
        <v>1209501</v>
      </c>
      <c r="L36" s="189">
        <v>9984</v>
      </c>
      <c r="M36" s="189">
        <v>9984</v>
      </c>
      <c r="N36" s="189">
        <v>9984</v>
      </c>
      <c r="O36" s="189">
        <v>9984</v>
      </c>
      <c r="P36" s="168">
        <f t="shared" si="1"/>
        <v>39936</v>
      </c>
      <c r="Q36" s="189">
        <v>39936</v>
      </c>
      <c r="R36" s="189">
        <v>39936</v>
      </c>
      <c r="S36" s="189">
        <v>39936</v>
      </c>
      <c r="T36" s="189">
        <v>39936</v>
      </c>
      <c r="U36" s="159"/>
    </row>
    <row r="37" spans="1:21" s="79" customFormat="1" ht="12.75">
      <c r="A37" s="22"/>
      <c r="B37" s="198">
        <v>19</v>
      </c>
      <c r="C37" s="185" t="s">
        <v>200</v>
      </c>
      <c r="D37" s="199" t="s">
        <v>201</v>
      </c>
      <c r="E37" s="186" t="s">
        <v>195</v>
      </c>
      <c r="F37" s="187">
        <v>40118</v>
      </c>
      <c r="G37" s="189">
        <v>110670</v>
      </c>
      <c r="H37" s="188" t="s">
        <v>156</v>
      </c>
      <c r="I37" s="200" t="s">
        <v>199</v>
      </c>
      <c r="J37" s="200">
        <v>30</v>
      </c>
      <c r="K37" s="189">
        <v>26567</v>
      </c>
      <c r="L37" s="189">
        <v>858</v>
      </c>
      <c r="M37" s="189">
        <v>858</v>
      </c>
      <c r="N37" s="189">
        <v>858</v>
      </c>
      <c r="O37" s="189">
        <v>858</v>
      </c>
      <c r="P37" s="168">
        <f t="shared" si="1"/>
        <v>3432</v>
      </c>
      <c r="Q37" s="189">
        <v>3432</v>
      </c>
      <c r="R37" s="189">
        <v>3432</v>
      </c>
      <c r="S37" s="189">
        <v>3432</v>
      </c>
      <c r="T37" s="189">
        <v>3432</v>
      </c>
      <c r="U37" s="159"/>
    </row>
    <row r="38" spans="1:21" s="79" customFormat="1" ht="12.75">
      <c r="A38" s="22"/>
      <c r="B38" s="198"/>
      <c r="C38" s="185"/>
      <c r="D38" s="199"/>
      <c r="E38" s="186"/>
      <c r="F38" s="187"/>
      <c r="G38" s="189"/>
      <c r="H38" s="188"/>
      <c r="I38" s="200"/>
      <c r="J38" s="200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59"/>
    </row>
    <row r="39" spans="1:21" s="79" customFormat="1" ht="12.75">
      <c r="A39" s="22"/>
      <c r="B39" s="198"/>
      <c r="C39" s="185"/>
      <c r="D39" s="199"/>
      <c r="E39" s="186"/>
      <c r="F39" s="187"/>
      <c r="G39" s="189"/>
      <c r="H39" s="188"/>
      <c r="I39" s="200"/>
      <c r="J39" s="200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59"/>
    </row>
    <row r="40" spans="1:21" s="79" customFormat="1" ht="13.5" thickBot="1">
      <c r="A40" s="22"/>
      <c r="B40" s="216"/>
      <c r="C40" s="351"/>
      <c r="D40" s="217"/>
      <c r="E40" s="218"/>
      <c r="F40" s="219"/>
      <c r="G40" s="220"/>
      <c r="H40" s="221"/>
      <c r="I40" s="222"/>
      <c r="J40" s="222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159"/>
    </row>
    <row r="41" spans="1:21" s="79" customFormat="1" ht="12.75">
      <c r="A41" s="22"/>
      <c r="B41" s="22"/>
      <c r="C41" s="22"/>
      <c r="D41" s="22"/>
      <c r="E41" s="160"/>
      <c r="F41" s="22"/>
      <c r="G41" s="153"/>
      <c r="H41" s="22"/>
      <c r="I41" s="22"/>
      <c r="J41" s="22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/>
    <row r="238" ht="12.75"/>
    <row r="239" ht="12.75" hidden="1"/>
    <row r="240" ht="12.75"/>
  </sheetData>
  <sheetProtection/>
  <mergeCells count="21">
    <mergeCell ref="G14:G16"/>
    <mergeCell ref="Q14:T15"/>
    <mergeCell ref="K14:K15"/>
    <mergeCell ref="D10:F10"/>
    <mergeCell ref="D8:E8"/>
    <mergeCell ref="D7:E7"/>
    <mergeCell ref="B17:D17"/>
    <mergeCell ref="P14:P16"/>
    <mergeCell ref="B14:B16"/>
    <mergeCell ref="C14:C16"/>
    <mergeCell ref="J14:J16"/>
    <mergeCell ref="L4:M4"/>
    <mergeCell ref="H14:H16"/>
    <mergeCell ref="D6:E6"/>
    <mergeCell ref="L14:O15"/>
    <mergeCell ref="B1:S1"/>
    <mergeCell ref="D14:D16"/>
    <mergeCell ref="F14:F16"/>
    <mergeCell ref="B2:Q2"/>
    <mergeCell ref="B4:K4"/>
    <mergeCell ref="I14:I16"/>
  </mergeCells>
  <conditionalFormatting sqref="E1:E5 F6:F9 F11:F12 E13:E18 E38:E41">
    <cfRule type="containsText" priority="16" dxfId="1" operator="containsText" text="N">
      <formula>NOT(ISERROR(SEARCH("N",E1)))</formula>
    </cfRule>
    <cfRule type="cellIs" priority="17" dxfId="1" operator="equal">
      <formula>n</formula>
    </cfRule>
    <cfRule type="cellIs" priority="18" dxfId="0" operator="equal">
      <formula>"M"</formula>
    </cfRule>
  </conditionalFormatting>
  <conditionalFormatting sqref="E19:E22 E37">
    <cfRule type="containsText" priority="7" dxfId="1" operator="containsText" text="N">
      <formula>NOT(ISERROR(SEARCH("N",E19)))</formula>
    </cfRule>
    <cfRule type="cellIs" priority="8" dxfId="1" operator="equal">
      <formula>n</formula>
    </cfRule>
    <cfRule type="cellIs" priority="9" dxfId="0" operator="equal">
      <formula>"M"</formula>
    </cfRule>
  </conditionalFormatting>
  <conditionalFormatting sqref="E30:E36">
    <cfRule type="containsText" priority="4" dxfId="1" operator="containsText" text="N">
      <formula>NOT(ISERROR(SEARCH("N",E30)))</formula>
    </cfRule>
    <cfRule type="cellIs" priority="5" dxfId="1" operator="equal">
      <formula>n</formula>
    </cfRule>
    <cfRule type="cellIs" priority="6" dxfId="0" operator="equal">
      <formula>"M"</formula>
    </cfRule>
  </conditionalFormatting>
  <conditionalFormatting sqref="E23:E29">
    <cfRule type="containsText" priority="1" dxfId="1" operator="containsText" text="N">
      <formula>NOT(ISERROR(SEARCH("N",E23)))</formula>
    </cfRule>
    <cfRule type="cellIs" priority="2" dxfId="1" operator="equal">
      <formula>n</formula>
    </cfRule>
    <cfRule type="cellIs" priority="3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pleilova</cp:lastModifiedBy>
  <cp:lastPrinted>2016-08-12T08:03:23Z</cp:lastPrinted>
  <dcterms:created xsi:type="dcterms:W3CDTF">2006-03-21T13:33:46Z</dcterms:created>
  <dcterms:modified xsi:type="dcterms:W3CDTF">2016-10-03T08:36:55Z</dcterms:modified>
  <cp:category/>
  <cp:version/>
  <cp:contentType/>
  <cp:contentStatus/>
</cp:coreProperties>
</file>