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2" tabRatio="891" activeTab="1"/>
  </bookViews>
  <sheets>
    <sheet name="Identifikace" sheetId="1" r:id="rId1"/>
    <sheet name="Souhrnná tabulka" sheetId="2" r:id="rId2"/>
    <sheet name="Odpisový plán" sheetId="3" r:id="rId3"/>
  </sheets>
  <externalReferences>
    <externalReference r:id="rId6"/>
    <externalReference r:id="rId7"/>
    <externalReference r:id="rId8"/>
  </externalReferences>
  <definedNames>
    <definedName name="_xlnm.Print_Area" localSheetId="1">'Souhrnná tabulka'!$B$2:$N$122</definedName>
  </definedNames>
  <calcPr fullCalcOnLoad="1"/>
</workbook>
</file>

<file path=xl/sharedStrings.xml><?xml version="1.0" encoding="utf-8"?>
<sst xmlns="http://schemas.openxmlformats.org/spreadsheetml/2006/main" count="511" uniqueCount="355">
  <si>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</si>
  <si>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</si>
  <si>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</si>
  <si>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</si>
  <si>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</si>
  <si>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</si>
  <si>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</si>
  <si>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</si>
  <si>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</si>
  <si>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</si>
  <si>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</si>
  <si>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</si>
  <si>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</si>
  <si>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</si>
  <si>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</si>
  <si>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</si>
  <si>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</si>
  <si>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</si>
  <si>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</si>
  <si>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</si>
  <si>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</si>
  <si>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</si>
  <si>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</si>
  <si>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</si>
  <si>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</si>
  <si>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</si>
  <si>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</si>
  <si>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</si>
  <si>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</si>
  <si>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</si>
  <si>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fond odměn</t>
  </si>
  <si>
    <t>rezervní fond</t>
  </si>
  <si>
    <t>fond investic</t>
  </si>
  <si>
    <t xml:space="preserve">Účet 501 - Spotřeba materiálu </t>
  </si>
  <si>
    <t xml:space="preserve">Účet 504 - Prodané zboží </t>
  </si>
  <si>
    <t>Účet 502 - Spotřeba energie</t>
  </si>
  <si>
    <t>teplo + TUV</t>
  </si>
  <si>
    <t>plyn</t>
  </si>
  <si>
    <t>elektrická energie</t>
  </si>
  <si>
    <t>Účet 511 - Opravy a udržování, revize</t>
  </si>
  <si>
    <t>Ostatní náklady z činnosti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</si>
  <si>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</si>
  <si>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</si>
  <si>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</si>
  <si>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</si>
  <si>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</si>
  <si>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</si>
  <si>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</si>
  <si>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</si>
  <si>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</si>
  <si>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</si>
  <si>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</si>
  <si>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</si>
  <si>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</si>
  <si>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</si>
  <si>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</si>
  <si>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</si>
  <si>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</si>
  <si>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</si>
  <si>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</si>
  <si>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</si>
  <si>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</si>
  <si>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</si>
  <si>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</si>
  <si>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</si>
  <si>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</si>
  <si>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</si>
  <si>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</si>
  <si>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</si>
  <si>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</si>
  <si>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</si>
  <si>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</si>
  <si>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</si>
  <si>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</si>
  <si>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</si>
  <si>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</si>
  <si>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</si>
  <si>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</si>
  <si>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</si>
  <si>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</si>
  <si>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</si>
  <si>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</si>
  <si>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</si>
  <si>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</si>
  <si>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</si>
  <si>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</si>
  <si>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</si>
  <si>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</si>
  <si>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</si>
  <si>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</si>
  <si>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</si>
  <si>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</si>
  <si>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</si>
  <si>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</si>
  <si>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</si>
  <si>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</si>
  <si>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</si>
  <si>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</si>
  <si>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</si>
  <si>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voda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</si>
  <si>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</si>
  <si>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</si>
  <si>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</si>
  <si>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</si>
  <si>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</si>
  <si>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</si>
  <si>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</si>
  <si>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</si>
  <si>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</si>
  <si>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Náklady</t>
  </si>
  <si>
    <t>Výnosy</t>
  </si>
  <si>
    <t>Rozdíl</t>
  </si>
  <si>
    <t>Veřejná WC</t>
  </si>
  <si>
    <t>Městské tržiště</t>
  </si>
  <si>
    <t>Odpadové hospodářství města Chomutova</t>
  </si>
  <si>
    <t>Hospodaření s odpady</t>
  </si>
  <si>
    <t>Čištění města</t>
  </si>
  <si>
    <t>Veřejná zeleň</t>
  </si>
  <si>
    <t>Veřejné osvětlení</t>
  </si>
  <si>
    <t>Hřbitovní služby</t>
  </si>
  <si>
    <t>Pohřební služby</t>
  </si>
  <si>
    <t>Místní komunikace</t>
  </si>
  <si>
    <t>Svoz odpadu</t>
  </si>
  <si>
    <t>Doprava, velkoobjemové kontejnery, odtahy</t>
  </si>
  <si>
    <t>Ostatní provozy, režijní</t>
  </si>
  <si>
    <t>Organizace celkem</t>
  </si>
  <si>
    <t>Meziroční změna Přispěvek zřizovatele</t>
  </si>
  <si>
    <t>Příspěvek zřirovatele</t>
  </si>
  <si>
    <t>Náklady z hlavní činnosti</t>
  </si>
  <si>
    <t>Náklady z  hospodářské činnosti</t>
  </si>
  <si>
    <t>Náklady celkem</t>
  </si>
  <si>
    <t>Výnosy z hlavní činnosti</t>
  </si>
  <si>
    <t>Výnosy z hospodářské činnosti</t>
  </si>
  <si>
    <t>Výnosy celkem</t>
  </si>
  <si>
    <t>Výsledek hlavní činnosti</t>
  </si>
  <si>
    <t>Výdledek hospodářské činnosti</t>
  </si>
  <si>
    <t xml:space="preserve">Hospodářská střediska - bez příspěvku města:                          </t>
  </si>
  <si>
    <t xml:space="preserve">Hospodářská střediska - bez příspěvku města:                                     </t>
  </si>
  <si>
    <t>účet 521 - Mzdové náklady</t>
  </si>
  <si>
    <t>VPP, SÚPM</t>
  </si>
  <si>
    <t>Investiční příspěvek zřizovatel (informativní údaj, nevstupuje do součtů)</t>
  </si>
  <si>
    <t>Požadavek na stanovení příspěvku z rozpočtu města pro rok 2017</t>
  </si>
  <si>
    <t>Odpisový plán na rok 2017</t>
  </si>
  <si>
    <t>N1 . - Nem. ost</t>
  </si>
  <si>
    <t>Výpočet odpisů pro rok 2017</t>
  </si>
  <si>
    <t>Rok 2017 celkem</t>
  </si>
  <si>
    <t>rok 2021</t>
  </si>
  <si>
    <t>Dotace, granty zřizovatel</t>
  </si>
  <si>
    <t>Plán 2017</t>
  </si>
  <si>
    <t>Celkem 2017</t>
  </si>
  <si>
    <t>2016/2017</t>
  </si>
  <si>
    <t>Rozpočet 2016</t>
  </si>
  <si>
    <t>Skutečnost 2015</t>
  </si>
  <si>
    <t>Plán roku 2016</t>
  </si>
  <si>
    <t>Skutečnost k 31.12.2015</t>
  </si>
  <si>
    <t>Skutečnost k 30.6.2016</t>
  </si>
  <si>
    <t>Odhad k 31.12.2016</t>
  </si>
  <si>
    <t>Příděl v roce 2017</t>
  </si>
  <si>
    <t>Čerpání 2017</t>
  </si>
  <si>
    <t>Zůstatek 31.12.2017</t>
  </si>
  <si>
    <t>Odhad 2016</t>
  </si>
  <si>
    <t>Technické služby města Chomutova, příspěvková organizace</t>
  </si>
  <si>
    <t>nám. 1. máje 89, 430 01 Chomutov</t>
  </si>
  <si>
    <t>Ing. Petra Langhammerová</t>
  </si>
  <si>
    <t>Ing. Zbyněk Koblížek</t>
  </si>
  <si>
    <t>1.</t>
  </si>
  <si>
    <t>Ústředna telefonní</t>
  </si>
  <si>
    <t>2.</t>
  </si>
  <si>
    <t>3.</t>
  </si>
  <si>
    <t>4.</t>
  </si>
  <si>
    <t>Kamerový systém</t>
  </si>
  <si>
    <t>5.</t>
  </si>
  <si>
    <t>6.</t>
  </si>
  <si>
    <t>7.</t>
  </si>
  <si>
    <t>Generátor Mitsubishy</t>
  </si>
  <si>
    <t>8.</t>
  </si>
  <si>
    <t xml:space="preserve">Kompresor      </t>
  </si>
  <si>
    <t>9.</t>
  </si>
  <si>
    <t>Žací traktor ISEKI</t>
  </si>
  <si>
    <t>10.</t>
  </si>
  <si>
    <t>Svář.agregát Aristo</t>
  </si>
  <si>
    <t>11.</t>
  </si>
  <si>
    <t>Tlakový mycí stroj mob.</t>
  </si>
  <si>
    <t>12.</t>
  </si>
  <si>
    <t>13.</t>
  </si>
  <si>
    <t>Sekačka bubnová</t>
  </si>
  <si>
    <t>14.</t>
  </si>
  <si>
    <t>Lis na odpad suroviny</t>
  </si>
  <si>
    <t>15.</t>
  </si>
  <si>
    <t>Mansvozový vůz</t>
  </si>
  <si>
    <t>16.</t>
  </si>
  <si>
    <t>Sekačka Iseki</t>
  </si>
  <si>
    <t>17.</t>
  </si>
  <si>
    <t>Nástavba-sypač</t>
  </si>
  <si>
    <t>18.</t>
  </si>
  <si>
    <t>Piaggio Quargo</t>
  </si>
  <si>
    <t>19.</t>
  </si>
  <si>
    <t>Sbíjecí kladivo</t>
  </si>
  <si>
    <t>20.</t>
  </si>
  <si>
    <t>21.</t>
  </si>
  <si>
    <t>Vozidlo hák,kropice</t>
  </si>
  <si>
    <t>22.</t>
  </si>
  <si>
    <t>Tranzit doublecab</t>
  </si>
  <si>
    <t>23.</t>
  </si>
  <si>
    <t>MAN TBG Rotopres</t>
  </si>
  <si>
    <t>24.</t>
  </si>
  <si>
    <t>Lopata třídící a drtící</t>
  </si>
  <si>
    <t>25.</t>
  </si>
  <si>
    <t>Sypač  Epoke Solaris</t>
  </si>
  <si>
    <t>26.</t>
  </si>
  <si>
    <t>Kontejner 10m3</t>
  </si>
  <si>
    <t>27.</t>
  </si>
  <si>
    <t>Náklad.automobil valník.</t>
  </si>
  <si>
    <t>28.</t>
  </si>
  <si>
    <t>Aerobní fermentor</t>
  </si>
  <si>
    <t>29.</t>
  </si>
  <si>
    <t>30.</t>
  </si>
  <si>
    <t>Vozidlo pro převoz prac.</t>
  </si>
  <si>
    <t>31.</t>
  </si>
  <si>
    <t>Cisternová  nástavba</t>
  </si>
  <si>
    <t>32.</t>
  </si>
  <si>
    <t>Vozidlo MAN</t>
  </si>
  <si>
    <t>33.</t>
  </si>
  <si>
    <t>Vybrační válec Bomag</t>
  </si>
  <si>
    <t>34.</t>
  </si>
  <si>
    <t xml:space="preserve">Multicar </t>
  </si>
  <si>
    <t>35.</t>
  </si>
  <si>
    <t>Kontejnery 14m3 2ks</t>
  </si>
  <si>
    <t>36.</t>
  </si>
  <si>
    <t>Kontejnery 20m3 2ks</t>
  </si>
  <si>
    <t>37.</t>
  </si>
  <si>
    <t>Pohřební vůz</t>
  </si>
  <si>
    <t>38.</t>
  </si>
  <si>
    <t>Sypač Epoke</t>
  </si>
  <si>
    <t>39.</t>
  </si>
  <si>
    <t>Sypač vozovek</t>
  </si>
  <si>
    <t>40.</t>
  </si>
  <si>
    <t>Šípová radlice</t>
  </si>
  <si>
    <t>41.</t>
  </si>
  <si>
    <t>Drtící vůz</t>
  </si>
  <si>
    <t>42.</t>
  </si>
  <si>
    <t>Pásová pila</t>
  </si>
  <si>
    <t>43.</t>
  </si>
  <si>
    <t>44.</t>
  </si>
  <si>
    <t>Žací lišta</t>
  </si>
  <si>
    <t>45.</t>
  </si>
  <si>
    <t>City Cat 1000</t>
  </si>
  <si>
    <t>46.</t>
  </si>
  <si>
    <t>City Cat 2020 XL</t>
  </si>
  <si>
    <t>47.</t>
  </si>
  <si>
    <t>Škoda Rapid</t>
  </si>
  <si>
    <t>48.</t>
  </si>
  <si>
    <t>Lis komun. odpadu</t>
  </si>
  <si>
    <t>49.</t>
  </si>
  <si>
    <t>kontejnery k lisu 1053</t>
  </si>
  <si>
    <t>50.</t>
  </si>
  <si>
    <t>51.</t>
  </si>
  <si>
    <t>Server</t>
  </si>
  <si>
    <t>52.</t>
  </si>
  <si>
    <t>Optická síť</t>
  </si>
  <si>
    <t>53.</t>
  </si>
  <si>
    <t>Traktor Zetor</t>
  </si>
  <si>
    <t>54.</t>
  </si>
  <si>
    <t>Nosič nástaveb</t>
  </si>
  <si>
    <t>55.</t>
  </si>
  <si>
    <t>Radlice sněhová</t>
  </si>
  <si>
    <t>56.</t>
  </si>
  <si>
    <t>Přípojný kontejner</t>
  </si>
  <si>
    <t>57.</t>
  </si>
  <si>
    <t>58.</t>
  </si>
  <si>
    <t>Silniční váha Rodan</t>
  </si>
  <si>
    <t>59.</t>
  </si>
  <si>
    <t>Multicar M31</t>
  </si>
  <si>
    <t>60.</t>
  </si>
  <si>
    <t>Osobní auto</t>
  </si>
  <si>
    <t>61.</t>
  </si>
  <si>
    <t>MAN TGM hák.vozidlo</t>
  </si>
  <si>
    <t>62.</t>
  </si>
  <si>
    <t>Zimní sypač+radlice</t>
  </si>
  <si>
    <t>63.</t>
  </si>
  <si>
    <t>Software k doch.systému</t>
  </si>
  <si>
    <t>64.</t>
  </si>
  <si>
    <t>Docházkový systém</t>
  </si>
  <si>
    <t>65.</t>
  </si>
  <si>
    <t>Traktor kolový+radlice</t>
  </si>
  <si>
    <t>66.</t>
  </si>
  <si>
    <t>67.</t>
  </si>
  <si>
    <t>68.</t>
  </si>
  <si>
    <t>Mulčovač L130</t>
  </si>
  <si>
    <t>69.</t>
  </si>
  <si>
    <t>Mulčovač Maxio</t>
  </si>
  <si>
    <t>70.</t>
  </si>
  <si>
    <t>Elektrický vysavač</t>
  </si>
  <si>
    <t>71.</t>
  </si>
  <si>
    <t>Mycí vysokotl. Zařízení</t>
  </si>
  <si>
    <t>72.</t>
  </si>
  <si>
    <t>Samoj.žací stro Iseki</t>
  </si>
  <si>
    <t>73.</t>
  </si>
  <si>
    <t>Vysokozdvižná plošina</t>
  </si>
  <si>
    <t>74.</t>
  </si>
  <si>
    <t>Piaggio valník s jeřábkem</t>
  </si>
  <si>
    <t>75.</t>
  </si>
  <si>
    <t>Fiat Ducato</t>
  </si>
  <si>
    <t>76.</t>
  </si>
  <si>
    <t>Vozidlo hák. nosič</t>
  </si>
  <si>
    <t>77.</t>
  </si>
  <si>
    <t>78.</t>
  </si>
  <si>
    <t>Sypač válečkový ISEKI</t>
  </si>
  <si>
    <t>79.</t>
  </si>
  <si>
    <t>Shrnovací radlice ISEKI</t>
  </si>
  <si>
    <t>80.</t>
  </si>
  <si>
    <t>Vysavač listí VL 300</t>
  </si>
  <si>
    <t>81.</t>
  </si>
  <si>
    <t>Mercedes Benz Atego</t>
  </si>
  <si>
    <t>82.</t>
  </si>
  <si>
    <t>Žací stroj ISELI</t>
  </si>
  <si>
    <t>83.</t>
  </si>
  <si>
    <t>Mulčovací kosa</t>
  </si>
  <si>
    <t>84.</t>
  </si>
  <si>
    <t>Přípojmý kontejner</t>
  </si>
  <si>
    <t>85.</t>
  </si>
  <si>
    <t>Škoda Fabia Combi</t>
  </si>
  <si>
    <t>86.</t>
  </si>
  <si>
    <t>Kontejner na NO</t>
  </si>
  <si>
    <t>87.</t>
  </si>
  <si>
    <t>Dodávkové vozidlo</t>
  </si>
  <si>
    <t>88.</t>
  </si>
  <si>
    <t>Samosběr</t>
  </si>
  <si>
    <t>89.</t>
  </si>
  <si>
    <t>n</t>
  </si>
  <si>
    <t>Vozidlo Multicar</t>
  </si>
  <si>
    <t>90.</t>
  </si>
  <si>
    <t>á</t>
  </si>
  <si>
    <t>Mulčovač</t>
  </si>
  <si>
    <t>91.</t>
  </si>
  <si>
    <t>k</t>
  </si>
  <si>
    <t>Hydročistič</t>
  </si>
  <si>
    <t>92.</t>
  </si>
  <si>
    <t>u</t>
  </si>
  <si>
    <t>osobní vozidlo 102</t>
  </si>
  <si>
    <t>93.</t>
  </si>
  <si>
    <t>p</t>
  </si>
  <si>
    <t>osobní vozidlo 210</t>
  </si>
  <si>
    <t>94.</t>
  </si>
  <si>
    <t>osobní vozidlo 104</t>
  </si>
  <si>
    <t>95.</t>
  </si>
  <si>
    <t>Avia - hák.nosič</t>
  </si>
  <si>
    <t>96.</t>
  </si>
  <si>
    <t>sklápěcí valník</t>
  </si>
  <si>
    <t>97.</t>
  </si>
  <si>
    <t>nakladač s podkopem</t>
  </si>
  <si>
    <t>98.</t>
  </si>
  <si>
    <t>velkoobjem.kontejner 6m3 2ks</t>
  </si>
  <si>
    <t>99.</t>
  </si>
  <si>
    <t>velkoobjem.kontejner 9m3 2ks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</si>
</sst>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#######"/>
    <numFmt numFmtId="166" formatCode="#,##0.0_ ;[Red]\-#,##0.0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/>
      <top/>
      <bottom style="medium"/>
    </border>
    <border>
      <left style="thin"/>
      <right style="double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/>
      <right/>
      <top style="medium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double"/>
      <right style="thin"/>
      <top style="medium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/>
      <top style="medium"/>
      <bottom style="thin"/>
    </border>
    <border>
      <left style="thin"/>
      <right/>
      <top/>
      <bottom/>
    </border>
    <border>
      <left style="double"/>
      <right/>
      <top style="medium"/>
      <bottom style="medium"/>
    </border>
    <border>
      <left style="double"/>
      <right/>
      <top style="thin"/>
      <bottom/>
    </border>
    <border>
      <left style="double"/>
      <right style="thin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double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24" fillId="33" borderId="14" xfId="47" applyNumberFormat="1" applyFont="1" applyFill="1" applyBorder="1" applyAlignment="1" applyProtection="1">
      <alignment horizontal="right" indent="1"/>
      <protection/>
    </xf>
    <xf numFmtId="164" fontId="24" fillId="33" borderId="15" xfId="47" applyNumberFormat="1" applyFont="1" applyFill="1" applyBorder="1" applyAlignment="1" applyProtection="1">
      <alignment horizontal="right" indent="1"/>
      <protection/>
    </xf>
    <xf numFmtId="164" fontId="24" fillId="33" borderId="16" xfId="47" applyNumberFormat="1" applyFont="1" applyFill="1" applyBorder="1" applyAlignment="1" applyProtection="1">
      <alignment horizontal="right" indent="1"/>
      <protection/>
    </xf>
    <xf numFmtId="164" fontId="24" fillId="33" borderId="17" xfId="47" applyNumberFormat="1" applyFont="1" applyFill="1" applyBorder="1" applyAlignment="1" applyProtection="1">
      <alignment horizontal="right" indent="1"/>
      <protection/>
    </xf>
    <xf numFmtId="164" fontId="24" fillId="33" borderId="18" xfId="47" applyNumberFormat="1" applyFont="1" applyFill="1" applyBorder="1" applyAlignment="1" applyProtection="1">
      <alignment horizontal="right" indent="1"/>
      <protection/>
    </xf>
    <xf numFmtId="164" fontId="24" fillId="33" borderId="19" xfId="47" applyNumberFormat="1" applyFont="1" applyFill="1" applyBorder="1" applyAlignment="1" applyProtection="1">
      <alignment horizontal="right" indent="1"/>
      <protection/>
    </xf>
    <xf numFmtId="0" fontId="24" fillId="0" borderId="20" xfId="47" applyFont="1" applyBorder="1" applyAlignment="1" applyProtection="1">
      <alignment horizontal="left" vertical="center" indent="1"/>
      <protection/>
    </xf>
    <xf numFmtId="0" fontId="24" fillId="0" borderId="14" xfId="47" applyFont="1" applyBorder="1" applyAlignment="1" applyProtection="1">
      <alignment horizontal="center" vertical="center"/>
      <protection/>
    </xf>
    <xf numFmtId="0" fontId="25" fillId="0" borderId="0" xfId="47" applyFont="1">
      <alignment/>
      <protection/>
    </xf>
    <xf numFmtId="0" fontId="24" fillId="34" borderId="21" xfId="47" applyFont="1" applyFill="1" applyBorder="1" applyAlignment="1" applyProtection="1">
      <alignment horizontal="left" indent="1"/>
      <protection/>
    </xf>
    <xf numFmtId="0" fontId="24" fillId="34" borderId="22" xfId="47" applyFont="1" applyFill="1" applyBorder="1" applyAlignment="1" applyProtection="1">
      <alignment horizontal="center"/>
      <protection/>
    </xf>
    <xf numFmtId="0" fontId="24" fillId="34" borderId="23" xfId="47" applyFont="1" applyFill="1" applyBorder="1" applyAlignment="1" applyProtection="1">
      <alignment horizontal="center"/>
      <protection/>
    </xf>
    <xf numFmtId="0" fontId="24" fillId="34" borderId="24" xfId="47" applyFont="1" applyFill="1" applyBorder="1" applyAlignment="1" applyProtection="1">
      <alignment horizontal="center"/>
      <protection/>
    </xf>
    <xf numFmtId="0" fontId="24" fillId="34" borderId="25" xfId="47" applyFont="1" applyFill="1" applyBorder="1" applyAlignment="1" applyProtection="1">
      <alignment horizontal="center"/>
      <protection/>
    </xf>
    <xf numFmtId="0" fontId="24" fillId="34" borderId="26" xfId="47" applyFont="1" applyFill="1" applyBorder="1" applyAlignment="1" applyProtection="1">
      <alignment horizontal="center"/>
      <protection/>
    </xf>
    <xf numFmtId="0" fontId="24" fillId="33" borderId="20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5" fillId="35" borderId="27" xfId="47" applyFont="1" applyFill="1" applyBorder="1" applyAlignment="1" applyProtection="1">
      <alignment horizontal="left" indent="1"/>
      <protection/>
    </xf>
    <xf numFmtId="0" fontId="24" fillId="33" borderId="21" xfId="47" applyFont="1" applyFill="1" applyBorder="1" applyAlignment="1" applyProtection="1">
      <alignment horizontal="left" indent="1"/>
      <protection/>
    </xf>
    <xf numFmtId="0" fontId="5" fillId="35" borderId="10" xfId="47" applyFont="1" applyFill="1" applyBorder="1" applyAlignment="1" applyProtection="1">
      <alignment horizontal="left" indent="1"/>
      <protection/>
    </xf>
    <xf numFmtId="0" fontId="55" fillId="36" borderId="15" xfId="47" applyFont="1" applyFill="1" applyBorder="1" applyAlignment="1" applyProtection="1">
      <alignment horizontal="center" vertical="center" wrapText="1"/>
      <protection/>
    </xf>
    <xf numFmtId="0" fontId="56" fillId="36" borderId="16" xfId="47" applyFont="1" applyFill="1" applyBorder="1" applyAlignment="1" applyProtection="1">
      <alignment horizontal="center" vertical="center"/>
      <protection/>
    </xf>
    <xf numFmtId="0" fontId="56" fillId="36" borderId="18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164" fontId="5" fillId="0" borderId="28" xfId="47" applyNumberFormat="1" applyFont="1" applyFill="1" applyBorder="1" applyAlignment="1" applyProtection="1">
      <alignment horizontal="right" indent="1"/>
      <protection/>
    </xf>
    <xf numFmtId="164" fontId="5" fillId="0" borderId="29" xfId="47" applyNumberFormat="1" applyFont="1" applyFill="1" applyBorder="1" applyAlignment="1" applyProtection="1">
      <alignment horizontal="right" indent="1"/>
      <protection/>
    </xf>
    <xf numFmtId="164" fontId="5" fillId="37" borderId="30" xfId="47" applyNumberFormat="1" applyFont="1" applyFill="1" applyBorder="1" applyAlignment="1" applyProtection="1">
      <alignment horizontal="right" indent="1"/>
      <protection/>
    </xf>
    <xf numFmtId="164" fontId="5" fillId="37" borderId="31" xfId="47" applyNumberFormat="1" applyFont="1" applyFill="1" applyBorder="1" applyAlignment="1" applyProtection="1">
      <alignment horizontal="right" indent="1"/>
      <protection/>
    </xf>
    <xf numFmtId="164" fontId="5" fillId="37" borderId="32" xfId="47" applyNumberFormat="1" applyFont="1" applyFill="1" applyBorder="1" applyAlignment="1" applyProtection="1">
      <alignment horizontal="right" indent="1"/>
      <protection/>
    </xf>
    <xf numFmtId="164" fontId="5" fillId="37" borderId="33" xfId="47" applyNumberFormat="1" applyFont="1" applyFill="1" applyBorder="1" applyAlignment="1" applyProtection="1">
      <alignment horizontal="right" indent="1"/>
      <protection/>
    </xf>
    <xf numFmtId="164" fontId="5" fillId="37" borderId="34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Border="1" applyProtection="1">
      <alignment/>
      <protection/>
    </xf>
    <xf numFmtId="0" fontId="56" fillId="36" borderId="21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35" xfId="47" applyFont="1" applyBorder="1" applyAlignment="1" applyProtection="1">
      <alignment horizontal="left" indent="1"/>
      <protection/>
    </xf>
    <xf numFmtId="0" fontId="4" fillId="0" borderId="36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6" fillId="36" borderId="31" xfId="47" applyFont="1" applyFill="1" applyBorder="1" applyAlignment="1" applyProtection="1">
      <alignment horizontal="center"/>
      <protection/>
    </xf>
    <xf numFmtId="0" fontId="56" fillId="36" borderId="37" xfId="47" applyFont="1" applyFill="1" applyBorder="1" applyAlignment="1" applyProtection="1">
      <alignment horizontal="center"/>
      <protection/>
    </xf>
    <xf numFmtId="0" fontId="56" fillId="36" borderId="20" xfId="47" applyFont="1" applyFill="1" applyBorder="1" applyAlignment="1" applyProtection="1">
      <alignment horizontal="left" indent="1"/>
      <protection/>
    </xf>
    <xf numFmtId="0" fontId="56" fillId="36" borderId="30" xfId="47" applyFont="1" applyFill="1" applyBorder="1" applyAlignment="1" applyProtection="1">
      <alignment horizontal="center"/>
      <protection/>
    </xf>
    <xf numFmtId="164" fontId="4" fillId="0" borderId="38" xfId="47" applyNumberFormat="1" applyFont="1" applyBorder="1" applyAlignment="1" applyProtection="1">
      <alignment horizontal="right" indent="1"/>
      <protection locked="0"/>
    </xf>
    <xf numFmtId="164" fontId="5" fillId="0" borderId="39" xfId="47" applyNumberFormat="1" applyFont="1" applyBorder="1" applyAlignment="1" applyProtection="1">
      <alignment horizontal="right" indent="1"/>
      <protection locked="0"/>
    </xf>
    <xf numFmtId="164" fontId="4" fillId="0" borderId="39" xfId="47" applyNumberFormat="1" applyFont="1" applyBorder="1" applyAlignment="1" applyProtection="1">
      <alignment horizontal="right" indent="1"/>
      <protection locked="0"/>
    </xf>
    <xf numFmtId="164" fontId="4" fillId="0" borderId="40" xfId="47" applyNumberFormat="1" applyFont="1" applyBorder="1" applyAlignment="1" applyProtection="1">
      <alignment horizontal="right" indent="1"/>
      <protection locked="0"/>
    </xf>
    <xf numFmtId="164" fontId="5" fillId="0" borderId="41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42" xfId="47" applyNumberFormat="1" applyFont="1" applyBorder="1" applyAlignment="1" applyProtection="1">
      <alignment horizontal="right" indent="1"/>
      <protection locked="0"/>
    </xf>
    <xf numFmtId="164" fontId="5" fillId="0" borderId="43" xfId="47" applyNumberFormat="1" applyFont="1" applyBorder="1" applyAlignment="1" applyProtection="1">
      <alignment horizontal="right" indent="1"/>
      <protection locked="0"/>
    </xf>
    <xf numFmtId="164" fontId="4" fillId="0" borderId="43" xfId="47" applyNumberFormat="1" applyFont="1" applyBorder="1" applyAlignment="1" applyProtection="1">
      <alignment horizontal="right" indent="1"/>
      <protection locked="0"/>
    </xf>
    <xf numFmtId="164" fontId="4" fillId="0" borderId="44" xfId="47" applyNumberFormat="1" applyFont="1" applyBorder="1" applyAlignment="1" applyProtection="1">
      <alignment horizontal="right" indent="1"/>
      <protection locked="0"/>
    </xf>
    <xf numFmtId="164" fontId="4" fillId="0" borderId="45" xfId="47" applyNumberFormat="1" applyFont="1" applyBorder="1" applyAlignment="1" applyProtection="1">
      <alignment horizontal="right" indent="1"/>
      <protection locked="0"/>
    </xf>
    <xf numFmtId="164" fontId="5" fillId="0" borderId="46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41" xfId="47" applyNumberFormat="1" applyFont="1" applyBorder="1" applyAlignment="1" applyProtection="1">
      <alignment horizontal="right" indent="1"/>
      <protection locked="0"/>
    </xf>
    <xf numFmtId="4" fontId="4" fillId="0" borderId="47" xfId="47" applyNumberFormat="1" applyFont="1" applyBorder="1" applyAlignment="1" applyProtection="1">
      <alignment horizontal="right" indent="1"/>
      <protection locked="0"/>
    </xf>
    <xf numFmtId="4" fontId="4" fillId="0" borderId="46" xfId="47" applyNumberFormat="1" applyFont="1" applyBorder="1" applyAlignment="1" applyProtection="1">
      <alignment horizontal="right" indent="1"/>
      <protection locked="0"/>
    </xf>
    <xf numFmtId="4" fontId="57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41" xfId="47" applyNumberFormat="1" applyFont="1" applyFill="1" applyBorder="1" applyAlignment="1" applyProtection="1">
      <alignment horizontal="right" indent="1"/>
      <protection locked="0"/>
    </xf>
    <xf numFmtId="4" fontId="57" fillId="0" borderId="45" xfId="0" applyNumberFormat="1" applyFont="1" applyFill="1" applyBorder="1" applyAlignment="1" applyProtection="1">
      <alignment horizontal="right" vertical="center" indent="1"/>
      <protection locked="0"/>
    </xf>
    <xf numFmtId="4" fontId="4" fillId="0" borderId="47" xfId="47" applyNumberFormat="1" applyFont="1" applyFill="1" applyBorder="1" applyAlignment="1" applyProtection="1">
      <alignment horizontal="right" indent="1"/>
      <protection locked="0"/>
    </xf>
    <xf numFmtId="4" fontId="4" fillId="0" borderId="46" xfId="47" applyNumberFormat="1" applyFont="1" applyFill="1" applyBorder="1" applyAlignment="1" applyProtection="1">
      <alignment horizontal="right" indent="1"/>
      <protection locked="0"/>
    </xf>
    <xf numFmtId="4" fontId="5" fillId="0" borderId="42" xfId="47" applyNumberFormat="1" applyFont="1" applyBorder="1" applyAlignment="1" applyProtection="1">
      <alignment horizontal="right" indent="1"/>
      <protection/>
    </xf>
    <xf numFmtId="4" fontId="5" fillId="0" borderId="43" xfId="47" applyNumberFormat="1" applyFont="1" applyBorder="1" applyAlignment="1" applyProtection="1">
      <alignment horizontal="right" indent="1"/>
      <protection/>
    </xf>
    <xf numFmtId="4" fontId="5" fillId="0" borderId="48" xfId="47" applyNumberFormat="1" applyFont="1" applyBorder="1" applyAlignment="1" applyProtection="1">
      <alignment horizontal="right" indent="1"/>
      <protection/>
    </xf>
    <xf numFmtId="0" fontId="58" fillId="36" borderId="49" xfId="47" applyFont="1" applyFill="1" applyBorder="1" applyAlignment="1" applyProtection="1">
      <alignment vertical="center"/>
      <protection/>
    </xf>
    <xf numFmtId="0" fontId="58" fillId="36" borderId="49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5" borderId="14" xfId="0" applyNumberFormat="1" applyFont="1" applyFill="1" applyBorder="1" applyAlignment="1">
      <alignment/>
    </xf>
    <xf numFmtId="164" fontId="5" fillId="38" borderId="50" xfId="47" applyNumberFormat="1" applyFont="1" applyFill="1" applyBorder="1" applyAlignment="1" applyProtection="1">
      <alignment horizontal="right" indent="1"/>
      <protection locked="0"/>
    </xf>
    <xf numFmtId="164" fontId="5" fillId="38" borderId="51" xfId="47" applyNumberFormat="1" applyFont="1" applyFill="1" applyBorder="1" applyAlignment="1" applyProtection="1">
      <alignment horizontal="right" indent="1"/>
      <protection locked="0"/>
    </xf>
    <xf numFmtId="164" fontId="5" fillId="39" borderId="28" xfId="47" applyNumberFormat="1" applyFont="1" applyFill="1" applyBorder="1" applyAlignment="1" applyProtection="1">
      <alignment horizontal="right" indent="1"/>
      <protection/>
    </xf>
    <xf numFmtId="164" fontId="5" fillId="0" borderId="52" xfId="47" applyNumberFormat="1" applyFont="1" applyFill="1" applyBorder="1" applyAlignment="1" applyProtection="1">
      <alignment horizontal="right" indent="1"/>
      <protection/>
    </xf>
    <xf numFmtId="164" fontId="5" fillId="0" borderId="31" xfId="47" applyNumberFormat="1" applyFont="1" applyFill="1" applyBorder="1" applyAlignment="1" applyProtection="1">
      <alignment horizontal="right" indent="1"/>
      <protection locked="0"/>
    </xf>
    <xf numFmtId="164" fontId="5" fillId="0" borderId="34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/>
    </xf>
    <xf numFmtId="164" fontId="5" fillId="0" borderId="54" xfId="47" applyNumberFormat="1" applyFont="1" applyFill="1" applyBorder="1" applyAlignment="1" applyProtection="1">
      <alignment horizontal="right" indent="1"/>
      <protection locked="0"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5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39" borderId="13" xfId="47" applyNumberFormat="1" applyFont="1" applyFill="1" applyBorder="1" applyAlignment="1" applyProtection="1">
      <alignment horizontal="right" indent="1"/>
      <protection/>
    </xf>
    <xf numFmtId="164" fontId="5" fillId="0" borderId="45" xfId="47" applyNumberFormat="1" applyFont="1" applyFill="1" applyBorder="1" applyAlignment="1" applyProtection="1">
      <alignment horizontal="right" indent="1"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56" xfId="47" applyNumberFormat="1" applyFont="1" applyFill="1" applyBorder="1" applyAlignment="1" applyProtection="1">
      <alignment horizontal="right" indent="1"/>
      <protection locked="0"/>
    </xf>
    <xf numFmtId="0" fontId="30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38" borderId="57" xfId="47" applyNumberFormat="1" applyFont="1" applyFill="1" applyBorder="1" applyAlignment="1" applyProtection="1">
      <alignment horizontal="right" indent="1"/>
      <protection locked="0"/>
    </xf>
    <xf numFmtId="164" fontId="5" fillId="37" borderId="45" xfId="47" applyNumberFormat="1" applyFont="1" applyFill="1" applyBorder="1" applyAlignment="1" applyProtection="1">
      <alignment horizontal="right" indent="1"/>
      <protection/>
    </xf>
    <xf numFmtId="164" fontId="5" fillId="37" borderId="56" xfId="47" applyNumberFormat="1" applyFont="1" applyFill="1" applyBorder="1" applyAlignment="1" applyProtection="1">
      <alignment horizontal="right" indent="1"/>
      <protection/>
    </xf>
    <xf numFmtId="164" fontId="5" fillId="38" borderId="58" xfId="47" applyNumberFormat="1" applyFont="1" applyFill="1" applyBorder="1" applyAlignment="1" applyProtection="1">
      <alignment horizontal="right" indent="1"/>
      <protection locked="0"/>
    </xf>
    <xf numFmtId="164" fontId="5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 locked="0"/>
    </xf>
    <xf numFmtId="164" fontId="5" fillId="0" borderId="40" xfId="47" applyNumberFormat="1" applyFont="1" applyFill="1" applyBorder="1" applyAlignment="1" applyProtection="1">
      <alignment horizontal="right" indent="1"/>
      <protection locked="0"/>
    </xf>
    <xf numFmtId="164" fontId="5" fillId="38" borderId="59" xfId="47" applyNumberFormat="1" applyFont="1" applyFill="1" applyBorder="1" applyAlignment="1" applyProtection="1">
      <alignment horizontal="right" indent="1"/>
      <protection locked="0"/>
    </xf>
    <xf numFmtId="0" fontId="5" fillId="35" borderId="60" xfId="47" applyFont="1" applyFill="1" applyBorder="1" applyAlignment="1" applyProtection="1">
      <alignment horizontal="left" indent="1"/>
      <protection/>
    </xf>
    <xf numFmtId="0" fontId="5" fillId="35" borderId="35" xfId="47" applyFont="1" applyFill="1" applyBorder="1" applyAlignment="1" applyProtection="1">
      <alignment horizontal="left" indent="1"/>
      <protection/>
    </xf>
    <xf numFmtId="0" fontId="5" fillId="35" borderId="35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left" indent="1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5" fillId="19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7" applyNumberFormat="1" applyFont="1" applyProtection="1">
      <alignment/>
      <protection/>
    </xf>
    <xf numFmtId="10" fontId="24" fillId="0" borderId="22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4" fillId="34" borderId="61" xfId="47" applyNumberFormat="1" applyFont="1" applyFill="1" applyBorder="1" applyAlignment="1" applyProtection="1">
      <alignment horizontal="center"/>
      <protection/>
    </xf>
    <xf numFmtId="10" fontId="58" fillId="36" borderId="62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4" fillId="33" borderId="62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164" fontId="5" fillId="0" borderId="57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5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39" borderId="10" xfId="47" applyNumberFormat="1" applyFont="1" applyFill="1" applyBorder="1" applyAlignment="1" applyProtection="1">
      <alignment horizontal="right" indent="1"/>
      <protection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39" borderId="55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10" fontId="5" fillId="0" borderId="66" xfId="47" applyNumberFormat="1" applyFont="1" applyFill="1" applyBorder="1" applyAlignment="1" applyProtection="1">
      <alignment horizontal="right" indent="1"/>
      <protection/>
    </xf>
    <xf numFmtId="10" fontId="5" fillId="0" borderId="67" xfId="47" applyNumberFormat="1" applyFont="1" applyFill="1" applyBorder="1" applyAlignment="1" applyProtection="1">
      <alignment horizontal="right" indent="1"/>
      <protection/>
    </xf>
    <xf numFmtId="10" fontId="5" fillId="0" borderId="68" xfId="47" applyNumberFormat="1" applyFont="1" applyFill="1" applyBorder="1" applyAlignment="1" applyProtection="1">
      <alignment horizontal="right" indent="1"/>
      <protection/>
    </xf>
    <xf numFmtId="10" fontId="5" fillId="0" borderId="69" xfId="47" applyNumberFormat="1" applyFont="1" applyFill="1" applyBorder="1" applyAlignment="1" applyProtection="1">
      <alignment horizontal="right" indent="1"/>
      <protection/>
    </xf>
    <xf numFmtId="10" fontId="5" fillId="39" borderId="69" xfId="47" applyNumberFormat="1" applyFont="1" applyFill="1" applyBorder="1" applyAlignment="1" applyProtection="1">
      <alignment horizontal="right" indent="1"/>
      <protection/>
    </xf>
    <xf numFmtId="10" fontId="24" fillId="33" borderId="49" xfId="47" applyNumberFormat="1" applyFont="1" applyFill="1" applyBorder="1" applyAlignment="1" applyProtection="1">
      <alignment horizontal="right" indent="1"/>
      <protection/>
    </xf>
    <xf numFmtId="164" fontId="5" fillId="37" borderId="64" xfId="47" applyNumberFormat="1" applyFont="1" applyFill="1" applyBorder="1" applyAlignment="1" applyProtection="1">
      <alignment horizontal="right" indent="1"/>
      <protection/>
    </xf>
    <xf numFmtId="164" fontId="5" fillId="37" borderId="65" xfId="47" applyNumberFormat="1" applyFont="1" applyFill="1" applyBorder="1" applyAlignment="1" applyProtection="1">
      <alignment horizontal="right" indent="1"/>
      <protection/>
    </xf>
    <xf numFmtId="164" fontId="5" fillId="0" borderId="70" xfId="47" applyNumberFormat="1" applyFont="1" applyFill="1" applyBorder="1" applyAlignment="1" applyProtection="1">
      <alignment horizontal="right" indent="1"/>
      <protection locked="0"/>
    </xf>
    <xf numFmtId="4" fontId="4" fillId="35" borderId="0" xfId="0" applyNumberFormat="1" applyFont="1" applyFill="1" applyAlignment="1">
      <alignment/>
    </xf>
    <xf numFmtId="4" fontId="5" fillId="35" borderId="14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/>
    </xf>
    <xf numFmtId="4" fontId="5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14" fontId="57" fillId="0" borderId="50" xfId="0" applyNumberFormat="1" applyFont="1" applyBorder="1" applyAlignment="1" applyProtection="1">
      <alignment/>
      <protection locked="0"/>
    </xf>
    <xf numFmtId="14" fontId="57" fillId="0" borderId="59" xfId="0" applyNumberFormat="1" applyFont="1" applyBorder="1" applyAlignment="1" applyProtection="1">
      <alignment/>
      <protection locked="0"/>
    </xf>
    <xf numFmtId="49" fontId="4" fillId="0" borderId="50" xfId="0" applyNumberFormat="1" applyFont="1" applyBorder="1" applyAlignment="1" applyProtection="1">
      <alignment horizontal="right"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 horizontal="center"/>
      <protection locked="0"/>
    </xf>
    <xf numFmtId="4" fontId="4" fillId="0" borderId="50" xfId="0" applyNumberFormat="1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4" fontId="4" fillId="0" borderId="59" xfId="0" applyNumberFormat="1" applyFont="1" applyBorder="1" applyAlignment="1" applyProtection="1">
      <alignment/>
      <protection locked="0"/>
    </xf>
    <xf numFmtId="4" fontId="4" fillId="0" borderId="59" xfId="0" applyNumberFormat="1" applyFont="1" applyBorder="1" applyAlignment="1" applyProtection="1">
      <alignment vertical="center" wrapText="1"/>
      <protection locked="0"/>
    </xf>
    <xf numFmtId="0" fontId="57" fillId="0" borderId="50" xfId="0" applyFont="1" applyBorder="1" applyAlignment="1" applyProtection="1">
      <alignment horizontal="center"/>
      <protection locked="0"/>
    </xf>
    <xf numFmtId="0" fontId="57" fillId="0" borderId="59" xfId="0" applyFont="1" applyBorder="1" applyAlignment="1" applyProtection="1">
      <alignment horizontal="center"/>
      <protection locked="0"/>
    </xf>
    <xf numFmtId="0" fontId="5" fillId="10" borderId="59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left" indent="4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8" fillId="36" borderId="21" xfId="47" applyFont="1" applyFill="1" applyBorder="1" applyAlignment="1" applyProtection="1">
      <alignment horizontal="left" vertical="center" indent="1"/>
      <protection/>
    </xf>
    <xf numFmtId="4" fontId="5" fillId="33" borderId="14" xfId="0" applyNumberFormat="1" applyFont="1" applyFill="1" applyBorder="1" applyAlignment="1">
      <alignment/>
    </xf>
    <xf numFmtId="4" fontId="5" fillId="37" borderId="14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 horizontal="center"/>
    </xf>
    <xf numFmtId="4" fontId="5" fillId="35" borderId="22" xfId="0" applyNumberFormat="1" applyFont="1" applyFill="1" applyBorder="1" applyAlignment="1">
      <alignment/>
    </xf>
    <xf numFmtId="14" fontId="57" fillId="0" borderId="58" xfId="0" applyNumberFormat="1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/>
      <protection locked="0"/>
    </xf>
    <xf numFmtId="4" fontId="4" fillId="0" borderId="58" xfId="0" applyNumberFormat="1" applyFont="1" applyBorder="1" applyAlignment="1" applyProtection="1">
      <alignment/>
      <protection locked="0"/>
    </xf>
    <xf numFmtId="1" fontId="5" fillId="35" borderId="57" xfId="0" applyNumberFormat="1" applyFont="1" applyFill="1" applyBorder="1" applyAlignment="1">
      <alignment horizontal="center" vertical="center"/>
    </xf>
    <xf numFmtId="4" fontId="5" fillId="35" borderId="51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 applyProtection="1">
      <alignment/>
      <protection locked="0"/>
    </xf>
    <xf numFmtId="0" fontId="59" fillId="0" borderId="50" xfId="0" applyFont="1" applyBorder="1" applyAlignment="1" applyProtection="1">
      <alignment/>
      <protection locked="0"/>
    </xf>
    <xf numFmtId="0" fontId="4" fillId="0" borderId="59" xfId="0" applyNumberFormat="1" applyFont="1" applyFill="1" applyBorder="1" applyAlignment="1" applyProtection="1">
      <alignment/>
      <protection locked="0"/>
    </xf>
    <xf numFmtId="0" fontId="59" fillId="0" borderId="59" xfId="0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 horizontal="center"/>
      <protection locked="0"/>
    </xf>
    <xf numFmtId="4" fontId="4" fillId="0" borderId="59" xfId="0" applyNumberFormat="1" applyFont="1" applyFill="1" applyBorder="1" applyAlignment="1" applyProtection="1">
      <alignment vertical="center" wrapText="1"/>
      <protection locked="0"/>
    </xf>
    <xf numFmtId="0" fontId="4" fillId="0" borderId="58" xfId="0" applyNumberFormat="1" applyFont="1" applyFill="1" applyBorder="1" applyAlignment="1" applyProtection="1">
      <alignment/>
      <protection locked="0"/>
    </xf>
    <xf numFmtId="0" fontId="59" fillId="0" borderId="58" xfId="0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left" indent="2"/>
      <protection/>
    </xf>
    <xf numFmtId="4" fontId="32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4" fontId="5" fillId="35" borderId="12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 indent="4"/>
      <protection/>
    </xf>
    <xf numFmtId="14" fontId="4" fillId="35" borderId="0" xfId="0" applyNumberFormat="1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4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4" fontId="5" fillId="35" borderId="0" xfId="0" applyNumberFormat="1" applyFont="1" applyFill="1" applyBorder="1" applyAlignment="1" applyProtection="1">
      <alignment/>
      <protection/>
    </xf>
    <xf numFmtId="4" fontId="5" fillId="40" borderId="14" xfId="0" applyNumberFormat="1" applyFont="1" applyFill="1" applyBorder="1" applyAlignment="1">
      <alignment/>
    </xf>
    <xf numFmtId="0" fontId="38" fillId="0" borderId="10" xfId="0" applyFont="1" applyFill="1" applyBorder="1" applyAlignment="1" applyProtection="1">
      <alignment horizontal="left" vertical="center" indent="3"/>
      <protection/>
    </xf>
    <xf numFmtId="0" fontId="38" fillId="0" borderId="27" xfId="0" applyFont="1" applyFill="1" applyBorder="1" applyAlignment="1" applyProtection="1">
      <alignment horizontal="left" vertical="center" indent="3"/>
      <protection/>
    </xf>
    <xf numFmtId="0" fontId="56" fillId="0" borderId="0" xfId="46" applyFont="1" applyProtection="1">
      <alignment/>
      <protection/>
    </xf>
    <xf numFmtId="0" fontId="56" fillId="0" borderId="71" xfId="46" applyFont="1" applyBorder="1" applyAlignment="1" applyProtection="1">
      <alignment/>
      <protection/>
    </xf>
    <xf numFmtId="164" fontId="55" fillId="41" borderId="28" xfId="46" applyNumberFormat="1" applyFont="1" applyFill="1" applyBorder="1" applyAlignment="1" applyProtection="1">
      <alignment horizontal="right"/>
      <protection locked="0"/>
    </xf>
    <xf numFmtId="164" fontId="4" fillId="0" borderId="12" xfId="46" applyNumberFormat="1" applyFont="1" applyBorder="1" applyAlignment="1" applyProtection="1">
      <alignment horizontal="right"/>
      <protection locked="0"/>
    </xf>
    <xf numFmtId="164" fontId="4" fillId="0" borderId="10" xfId="46" applyNumberFormat="1" applyFont="1" applyBorder="1" applyAlignment="1" applyProtection="1">
      <alignment horizontal="right"/>
      <protection locked="0"/>
    </xf>
    <xf numFmtId="164" fontId="55" fillId="41" borderId="29" xfId="46" applyNumberFormat="1" applyFont="1" applyFill="1" applyBorder="1" applyAlignment="1" applyProtection="1">
      <alignment horizontal="right"/>
      <protection locked="0"/>
    </xf>
    <xf numFmtId="164" fontId="4" fillId="0" borderId="40" xfId="46" applyNumberFormat="1" applyFont="1" applyBorder="1" applyAlignment="1" applyProtection="1">
      <alignment horizontal="right"/>
      <protection locked="0"/>
    </xf>
    <xf numFmtId="164" fontId="4" fillId="0" borderId="38" xfId="46" applyNumberFormat="1" applyFont="1" applyBorder="1" applyAlignment="1" applyProtection="1">
      <alignment horizontal="right"/>
      <protection locked="0"/>
    </xf>
    <xf numFmtId="166" fontId="24" fillId="0" borderId="21" xfId="46" applyNumberFormat="1" applyFont="1" applyFill="1" applyBorder="1" applyAlignment="1" applyProtection="1">
      <alignment horizontal="left" indent="1"/>
      <protection/>
    </xf>
    <xf numFmtId="0" fontId="4" fillId="0" borderId="38" xfId="46" applyFont="1" applyBorder="1" applyAlignment="1" applyProtection="1">
      <alignment/>
      <protection locked="0"/>
    </xf>
    <xf numFmtId="0" fontId="4" fillId="0" borderId="11" xfId="46" applyFont="1" applyBorder="1" applyAlignment="1" applyProtection="1">
      <alignment/>
      <protection locked="0"/>
    </xf>
    <xf numFmtId="0" fontId="4" fillId="0" borderId="10" xfId="46" applyFont="1" applyBorder="1" applyAlignment="1" applyProtection="1">
      <alignment/>
      <protection locked="0"/>
    </xf>
    <xf numFmtId="0" fontId="4" fillId="0" borderId="42" xfId="46" applyFont="1" applyBorder="1" applyAlignment="1" applyProtection="1">
      <alignment/>
      <protection locked="0"/>
    </xf>
    <xf numFmtId="0" fontId="5" fillId="33" borderId="15" xfId="46" applyFont="1" applyFill="1" applyBorder="1" applyAlignment="1" applyProtection="1">
      <alignment/>
      <protection locked="0"/>
    </xf>
    <xf numFmtId="164" fontId="55" fillId="41" borderId="72" xfId="46" applyNumberFormat="1" applyFont="1" applyFill="1" applyBorder="1" applyAlignment="1" applyProtection="1">
      <alignment horizontal="right"/>
      <protection locked="0"/>
    </xf>
    <xf numFmtId="164" fontId="55" fillId="41" borderId="73" xfId="46" applyNumberFormat="1" applyFont="1" applyFill="1" applyBorder="1" applyAlignment="1" applyProtection="1">
      <alignment horizontal="right"/>
      <protection locked="0"/>
    </xf>
    <xf numFmtId="0" fontId="56" fillId="36" borderId="14" xfId="0" applyFont="1" applyFill="1" applyBorder="1" applyAlignment="1" applyProtection="1">
      <alignment horizontal="center" vertical="center" wrapText="1"/>
      <protection/>
    </xf>
    <xf numFmtId="0" fontId="4" fillId="0" borderId="0" xfId="47" applyFont="1" applyFill="1" applyBorder="1" applyProtection="1">
      <alignment/>
      <protection/>
    </xf>
    <xf numFmtId="0" fontId="56" fillId="0" borderId="0" xfId="46" applyFont="1" applyFill="1" applyProtection="1">
      <alignment/>
      <protection/>
    </xf>
    <xf numFmtId="0" fontId="56" fillId="0" borderId="0" xfId="46" applyFont="1" applyFill="1" applyBorder="1" applyAlignment="1" applyProtection="1">
      <alignment/>
      <protection/>
    </xf>
    <xf numFmtId="164" fontId="56" fillId="0" borderId="0" xfId="46" applyNumberFormat="1" applyFont="1" applyFill="1" applyBorder="1" applyAlignment="1" applyProtection="1">
      <alignment horizontal="center"/>
      <protection/>
    </xf>
    <xf numFmtId="0" fontId="4" fillId="0" borderId="0" xfId="47" applyNumberFormat="1" applyFont="1" applyFill="1" applyBorder="1" applyProtection="1">
      <alignment/>
      <protection/>
    </xf>
    <xf numFmtId="0" fontId="4" fillId="0" borderId="38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1" fillId="36" borderId="21" xfId="0" applyFont="1" applyFill="1" applyBorder="1" applyAlignment="1" applyProtection="1">
      <alignment vertical="center" wrapText="1"/>
      <protection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56" fillId="36" borderId="24" xfId="0" applyFont="1" applyFill="1" applyBorder="1" applyAlignment="1" applyProtection="1">
      <alignment horizontal="center" vertical="center" wrapText="1"/>
      <protection/>
    </xf>
    <xf numFmtId="0" fontId="56" fillId="36" borderId="74" xfId="0" applyFont="1" applyFill="1" applyBorder="1" applyAlignment="1" applyProtection="1">
      <alignment horizontal="center" vertical="center" wrapText="1"/>
      <protection/>
    </xf>
    <xf numFmtId="0" fontId="56" fillId="36" borderId="18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/>
      <protection/>
    </xf>
    <xf numFmtId="164" fontId="5" fillId="0" borderId="51" xfId="0" applyNumberFormat="1" applyFont="1" applyBorder="1" applyAlignment="1" applyProtection="1">
      <alignment horizontal="right" vertical="center"/>
      <protection/>
    </xf>
    <xf numFmtId="164" fontId="56" fillId="36" borderId="21" xfId="0" applyNumberFormat="1" applyFont="1" applyFill="1" applyBorder="1" applyAlignment="1" applyProtection="1">
      <alignment vertical="center"/>
      <protection/>
    </xf>
    <xf numFmtId="164" fontId="5" fillId="36" borderId="49" xfId="0" applyNumberFormat="1" applyFont="1" applyFill="1" applyBorder="1" applyAlignment="1" applyProtection="1">
      <alignment vertical="center"/>
      <protection/>
    </xf>
    <xf numFmtId="164" fontId="5" fillId="35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center"/>
      <protection/>
    </xf>
    <xf numFmtId="4" fontId="5" fillId="0" borderId="0" xfId="47" applyNumberFormat="1" applyFont="1" applyFill="1" applyBorder="1" applyAlignment="1" applyProtection="1">
      <alignment horizontal="right" indent="1"/>
      <protection/>
    </xf>
    <xf numFmtId="164" fontId="4" fillId="0" borderId="30" xfId="0" applyNumberFormat="1" applyFont="1" applyFill="1" applyBorder="1" applyAlignment="1" applyProtection="1">
      <alignment horizontal="right"/>
      <protection locked="0"/>
    </xf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0" borderId="32" xfId="0" applyNumberFormat="1" applyFont="1" applyFill="1" applyBorder="1" applyAlignment="1" applyProtection="1">
      <alignment horizontal="right"/>
      <protection locked="0"/>
    </xf>
    <xf numFmtId="164" fontId="4" fillId="0" borderId="33" xfId="0" applyNumberFormat="1" applyFont="1" applyFill="1" applyBorder="1" applyAlignment="1" applyProtection="1">
      <alignment horizontal="right"/>
      <protection locked="0"/>
    </xf>
    <xf numFmtId="164" fontId="4" fillId="0" borderId="45" xfId="0" applyNumberFormat="1" applyFont="1" applyFill="1" applyBorder="1" applyAlignment="1" applyProtection="1">
      <alignment horizontal="right"/>
      <protection locked="0"/>
    </xf>
    <xf numFmtId="0" fontId="5" fillId="33" borderId="15" xfId="0" applyFont="1" applyFill="1" applyBorder="1" applyAlignment="1" applyProtection="1">
      <alignment/>
      <protection/>
    </xf>
    <xf numFmtId="0" fontId="4" fillId="0" borderId="71" xfId="47" applyFont="1" applyBorder="1" applyProtection="1">
      <alignment/>
      <protection/>
    </xf>
    <xf numFmtId="49" fontId="24" fillId="34" borderId="14" xfId="47" applyNumberFormat="1" applyFont="1" applyFill="1" applyBorder="1" applyAlignment="1" applyProtection="1">
      <alignment horizontal="center"/>
      <protection/>
    </xf>
    <xf numFmtId="10" fontId="5" fillId="0" borderId="58" xfId="47" applyNumberFormat="1" applyFont="1" applyFill="1" applyBorder="1" applyAlignment="1" applyProtection="1">
      <alignment horizontal="right" indent="1"/>
      <protection/>
    </xf>
    <xf numFmtId="10" fontId="5" fillId="0" borderId="59" xfId="47" applyNumberFormat="1" applyFont="1" applyFill="1" applyBorder="1" applyAlignment="1" applyProtection="1">
      <alignment horizontal="right" indent="1"/>
      <protection/>
    </xf>
    <xf numFmtId="10" fontId="5" fillId="39" borderId="59" xfId="47" applyNumberFormat="1" applyFont="1" applyFill="1" applyBorder="1" applyAlignment="1" applyProtection="1">
      <alignment horizontal="right" indent="1"/>
      <protection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6" fillId="36" borderId="21" xfId="0" applyFont="1" applyFill="1" applyBorder="1" applyAlignment="1" applyProtection="1">
      <alignment horizontal="center" vertical="center" wrapText="1"/>
      <protection/>
    </xf>
    <xf numFmtId="164" fontId="5" fillId="35" borderId="21" xfId="0" applyNumberFormat="1" applyFont="1" applyFill="1" applyBorder="1" applyAlignment="1" applyProtection="1">
      <alignment/>
      <protection/>
    </xf>
    <xf numFmtId="0" fontId="56" fillId="36" borderId="76" xfId="0" applyFont="1" applyFill="1" applyBorder="1" applyAlignment="1" applyProtection="1">
      <alignment horizontal="center" vertical="center" wrapText="1"/>
      <protection/>
    </xf>
    <xf numFmtId="164" fontId="4" fillId="0" borderId="77" xfId="0" applyNumberFormat="1" applyFont="1" applyFill="1" applyBorder="1" applyAlignment="1" applyProtection="1">
      <alignment horizontal="right"/>
      <protection locked="0"/>
    </xf>
    <xf numFmtId="164" fontId="4" fillId="0" borderId="78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7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9" xfId="46" applyNumberFormat="1" applyFont="1" applyBorder="1" applyAlignment="1" applyProtection="1">
      <alignment horizontal="right"/>
      <protection locked="0"/>
    </xf>
    <xf numFmtId="0" fontId="56" fillId="36" borderId="30" xfId="46" applyFont="1" applyFill="1" applyBorder="1" applyAlignment="1" applyProtection="1">
      <alignment horizontal="center" vertical="center"/>
      <protection/>
    </xf>
    <xf numFmtId="0" fontId="56" fillId="36" borderId="31" xfId="46" applyFont="1" applyFill="1" applyBorder="1" applyAlignment="1" applyProtection="1">
      <alignment horizontal="center" vertical="center"/>
      <protection/>
    </xf>
    <xf numFmtId="0" fontId="56" fillId="36" borderId="34" xfId="46" applyFont="1" applyFill="1" applyBorder="1" applyAlignment="1" applyProtection="1">
      <alignment horizontal="center" vertical="center"/>
      <protection/>
    </xf>
    <xf numFmtId="0" fontId="56" fillId="36" borderId="53" xfId="46" applyFont="1" applyFill="1" applyBorder="1" applyAlignment="1" applyProtection="1">
      <alignment horizontal="center" vertical="center" wrapText="1"/>
      <protection/>
    </xf>
    <xf numFmtId="0" fontId="56" fillId="36" borderId="81" xfId="46" applyFont="1" applyFill="1" applyBorder="1" applyAlignment="1" applyProtection="1">
      <alignment horizontal="center" vertical="center" wrapText="1"/>
      <protection/>
    </xf>
    <xf numFmtId="164" fontId="4" fillId="0" borderId="36" xfId="46" applyNumberFormat="1" applyFont="1" applyBorder="1" applyAlignment="1" applyProtection="1">
      <alignment horizontal="right"/>
      <protection locked="0"/>
    </xf>
    <xf numFmtId="164" fontId="4" fillId="0" borderId="43" xfId="46" applyNumberFormat="1" applyFont="1" applyBorder="1" applyAlignment="1" applyProtection="1">
      <alignment horizontal="right"/>
      <protection locked="0"/>
    </xf>
    <xf numFmtId="164" fontId="4" fillId="0" borderId="82" xfId="46" applyNumberFormat="1" applyFont="1" applyBorder="1" applyAlignment="1" applyProtection="1">
      <alignment horizontal="right"/>
      <protection locked="0"/>
    </xf>
    <xf numFmtId="164" fontId="5" fillId="0" borderId="15" xfId="46" applyNumberFormat="1" applyFont="1" applyBorder="1" applyAlignment="1" applyProtection="1">
      <alignment horizontal="right"/>
      <protection/>
    </xf>
    <xf numFmtId="164" fontId="5" fillId="0" borderId="16" xfId="46" applyNumberFormat="1" applyFont="1" applyBorder="1" applyAlignment="1" applyProtection="1">
      <alignment horizontal="right"/>
      <protection/>
    </xf>
    <xf numFmtId="164" fontId="5" fillId="0" borderId="17" xfId="46" applyNumberFormat="1" applyFont="1" applyBorder="1" applyAlignment="1" applyProtection="1">
      <alignment horizontal="right"/>
      <protection locked="0"/>
    </xf>
    <xf numFmtId="164" fontId="56" fillId="41" borderId="19" xfId="46" applyNumberFormat="1" applyFont="1" applyFill="1" applyBorder="1" applyAlignment="1" applyProtection="1">
      <alignment horizontal="right"/>
      <protection locked="0"/>
    </xf>
    <xf numFmtId="0" fontId="5" fillId="0" borderId="0" xfId="47" applyFont="1" applyBorder="1" applyProtection="1">
      <alignment/>
      <protection/>
    </xf>
    <xf numFmtId="164" fontId="56" fillId="41" borderId="83" xfId="46" applyNumberFormat="1" applyFont="1" applyFill="1" applyBorder="1" applyAlignment="1" applyProtection="1">
      <alignment horizontal="right"/>
      <protection locked="0"/>
    </xf>
    <xf numFmtId="0" fontId="56" fillId="36" borderId="78" xfId="46" applyFont="1" applyFill="1" applyBorder="1" applyAlignment="1" applyProtection="1">
      <alignment horizontal="center" vertical="center"/>
      <protection/>
    </xf>
    <xf numFmtId="164" fontId="4" fillId="0" borderId="79" xfId="46" applyNumberFormat="1" applyFont="1" applyBorder="1" applyAlignment="1" applyProtection="1">
      <alignment horizontal="right"/>
      <protection locked="0"/>
    </xf>
    <xf numFmtId="164" fontId="4" fillId="0" borderId="73" xfId="46" applyNumberFormat="1" applyFont="1" applyBorder="1" applyAlignment="1" applyProtection="1">
      <alignment horizontal="right"/>
      <protection locked="0"/>
    </xf>
    <xf numFmtId="164" fontId="4" fillId="0" borderId="84" xfId="46" applyNumberFormat="1" applyFont="1" applyBorder="1" applyAlignment="1" applyProtection="1">
      <alignment horizontal="right"/>
      <protection locked="0"/>
    </xf>
    <xf numFmtId="164" fontId="5" fillId="0" borderId="85" xfId="46" applyNumberFormat="1" applyFont="1" applyBorder="1" applyAlignment="1" applyProtection="1">
      <alignment horizontal="right"/>
      <protection/>
    </xf>
    <xf numFmtId="10" fontId="5" fillId="0" borderId="50" xfId="47" applyNumberFormat="1" applyFont="1" applyFill="1" applyBorder="1" applyAlignment="1" applyProtection="1">
      <alignment horizontal="right" indent="1"/>
      <protection/>
    </xf>
    <xf numFmtId="10" fontId="5" fillId="0" borderId="57" xfId="47" applyNumberFormat="1" applyFont="1" applyFill="1" applyBorder="1" applyAlignment="1" applyProtection="1">
      <alignment horizontal="right" indent="1"/>
      <protection/>
    </xf>
    <xf numFmtId="0" fontId="41" fillId="36" borderId="21" xfId="46" applyFont="1" applyFill="1" applyBorder="1" applyAlignment="1" applyProtection="1">
      <alignment vertical="center" wrapText="1"/>
      <protection/>
    </xf>
    <xf numFmtId="164" fontId="5" fillId="0" borderId="37" xfId="0" applyNumberFormat="1" applyFont="1" applyFill="1" applyBorder="1" applyAlignment="1" applyProtection="1">
      <alignment horizontal="right"/>
      <protection/>
    </xf>
    <xf numFmtId="164" fontId="5" fillId="0" borderId="86" xfId="0" applyNumberFormat="1" applyFont="1" applyFill="1" applyBorder="1" applyAlignment="1" applyProtection="1">
      <alignment horizontal="right"/>
      <protection/>
    </xf>
    <xf numFmtId="164" fontId="5" fillId="0" borderId="41" xfId="0" applyNumberFormat="1" applyFont="1" applyFill="1" applyBorder="1" applyAlignment="1" applyProtection="1">
      <alignment horizontal="right"/>
      <protection/>
    </xf>
    <xf numFmtId="164" fontId="5" fillId="0" borderId="46" xfId="0" applyNumberFormat="1" applyFont="1" applyFill="1" applyBorder="1" applyAlignment="1" applyProtection="1">
      <alignment horizontal="right"/>
      <protection/>
    </xf>
    <xf numFmtId="164" fontId="5" fillId="0" borderId="68" xfId="0" applyNumberFormat="1" applyFont="1" applyFill="1" applyBorder="1" applyAlignment="1" applyProtection="1">
      <alignment horizontal="right"/>
      <protection/>
    </xf>
    <xf numFmtId="164" fontId="5" fillId="0" borderId="69" xfId="0" applyNumberFormat="1" applyFont="1" applyFill="1" applyBorder="1" applyAlignment="1" applyProtection="1">
      <alignment horizontal="right"/>
      <protection/>
    </xf>
    <xf numFmtId="164" fontId="5" fillId="0" borderId="87" xfId="0" applyNumberFormat="1" applyFont="1" applyFill="1" applyBorder="1" applyAlignment="1" applyProtection="1">
      <alignment horizontal="right"/>
      <protection/>
    </xf>
    <xf numFmtId="164" fontId="5" fillId="0" borderId="88" xfId="0" applyNumberFormat="1" applyFont="1" applyFill="1" applyBorder="1" applyAlignment="1" applyProtection="1">
      <alignment horizontal="right"/>
      <protection/>
    </xf>
    <xf numFmtId="164" fontId="5" fillId="0" borderId="89" xfId="0" applyNumberFormat="1" applyFont="1" applyFill="1" applyBorder="1" applyAlignment="1" applyProtection="1">
      <alignment horizontal="right"/>
      <protection/>
    </xf>
    <xf numFmtId="164" fontId="5" fillId="0" borderId="90" xfId="0" applyNumberFormat="1" applyFont="1" applyFill="1" applyBorder="1" applyAlignment="1" applyProtection="1">
      <alignment horizontal="right"/>
      <protection/>
    </xf>
    <xf numFmtId="0" fontId="56" fillId="36" borderId="60" xfId="47" applyFont="1" applyFill="1" applyBorder="1" applyAlignment="1" applyProtection="1">
      <alignment horizontal="center"/>
      <protection/>
    </xf>
    <xf numFmtId="0" fontId="56" fillId="36" borderId="50" xfId="47" applyFont="1" applyFill="1" applyBorder="1" applyAlignment="1" applyProtection="1">
      <alignment horizontal="center"/>
      <protection/>
    </xf>
    <xf numFmtId="0" fontId="5" fillId="0" borderId="0" xfId="47" applyFont="1" applyFill="1" applyBorder="1" applyProtection="1">
      <alignment/>
      <protection/>
    </xf>
    <xf numFmtId="0" fontId="56" fillId="36" borderId="60" xfId="47" applyFont="1" applyFill="1" applyBorder="1" applyAlignment="1" applyProtection="1">
      <alignment horizontal="left" indent="1"/>
      <protection/>
    </xf>
    <xf numFmtId="4" fontId="4" fillId="0" borderId="11" xfId="47" applyNumberFormat="1" applyFont="1" applyBorder="1" applyAlignment="1" applyProtection="1">
      <alignment horizontal="right" indent="1"/>
      <protection locked="0"/>
    </xf>
    <xf numFmtId="4" fontId="4" fillId="0" borderId="45" xfId="47" applyNumberFormat="1" applyFont="1" applyBorder="1" applyAlignment="1" applyProtection="1">
      <alignment horizontal="right" indent="1"/>
      <protection locked="0"/>
    </xf>
    <xf numFmtId="0" fontId="56" fillId="36" borderId="16" xfId="0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5" fillId="0" borderId="73" xfId="47" applyNumberFormat="1" applyFont="1" applyFill="1" applyBorder="1" applyAlignment="1" applyProtection="1">
      <alignment horizontal="right" indent="1"/>
      <protection/>
    </xf>
    <xf numFmtId="164" fontId="5" fillId="39" borderId="73" xfId="47" applyNumberFormat="1" applyFont="1" applyFill="1" applyBorder="1" applyAlignment="1" applyProtection="1">
      <alignment horizontal="right" indent="1"/>
      <protection/>
    </xf>
    <xf numFmtId="164" fontId="4" fillId="0" borderId="73" xfId="47" applyNumberFormat="1" applyFont="1" applyBorder="1" applyAlignment="1" applyProtection="1">
      <alignment horizontal="right" indent="1"/>
      <protection/>
    </xf>
    <xf numFmtId="0" fontId="5" fillId="35" borderId="36" xfId="47" applyFont="1" applyFill="1" applyBorder="1" applyAlignment="1" applyProtection="1">
      <alignment horizontal="lef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0" borderId="42" xfId="47" applyNumberFormat="1" applyFont="1" applyFill="1" applyBorder="1" applyAlignment="1" applyProtection="1">
      <alignment horizontal="right" indent="1"/>
      <protection locked="0"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91" xfId="47" applyNumberFormat="1" applyFont="1" applyFill="1" applyBorder="1" applyAlignment="1" applyProtection="1">
      <alignment horizontal="right" indent="1"/>
      <protection locked="0"/>
    </xf>
    <xf numFmtId="10" fontId="5" fillId="0" borderId="87" xfId="47" applyNumberFormat="1" applyFont="1" applyFill="1" applyBorder="1" applyAlignment="1" applyProtection="1">
      <alignment horizontal="right" indent="1"/>
      <protection/>
    </xf>
    <xf numFmtId="164" fontId="5" fillId="0" borderId="84" xfId="47" applyNumberFormat="1" applyFont="1" applyFill="1" applyBorder="1" applyAlignment="1" applyProtection="1">
      <alignment horizontal="right" indent="1"/>
      <protection/>
    </xf>
    <xf numFmtId="0" fontId="24" fillId="40" borderId="21" xfId="47" applyFont="1" applyFill="1" applyBorder="1">
      <alignment/>
      <protection/>
    </xf>
    <xf numFmtId="164" fontId="24" fillId="40" borderId="14" xfId="47" applyNumberFormat="1" applyFont="1" applyFill="1" applyBorder="1" applyAlignment="1" applyProtection="1">
      <alignment horizontal="right" indent="1"/>
      <protection/>
    </xf>
    <xf numFmtId="164" fontId="24" fillId="40" borderId="15" xfId="47" applyNumberFormat="1" applyFont="1" applyFill="1" applyBorder="1" applyAlignment="1" applyProtection="1">
      <alignment horizontal="right" indent="1"/>
      <protection/>
    </xf>
    <xf numFmtId="164" fontId="24" fillId="40" borderId="16" xfId="47" applyNumberFormat="1" applyFont="1" applyFill="1" applyBorder="1" applyAlignment="1" applyProtection="1">
      <alignment horizontal="right" indent="1"/>
      <protection/>
    </xf>
    <xf numFmtId="164" fontId="24" fillId="40" borderId="18" xfId="47" applyNumberFormat="1" applyFont="1" applyFill="1" applyBorder="1" applyAlignment="1" applyProtection="1">
      <alignment horizontal="right" indent="1"/>
      <protection/>
    </xf>
    <xf numFmtId="164" fontId="24" fillId="40" borderId="19" xfId="47" applyNumberFormat="1" applyFont="1" applyFill="1" applyBorder="1" applyAlignment="1" applyProtection="1">
      <alignment horizontal="right" indent="1"/>
      <protection/>
    </xf>
    <xf numFmtId="10" fontId="24" fillId="40" borderId="49" xfId="47" applyNumberFormat="1" applyFont="1" applyFill="1" applyBorder="1" applyAlignment="1" applyProtection="1">
      <alignment horizontal="right" indent="1"/>
      <protection/>
    </xf>
    <xf numFmtId="164" fontId="24" fillId="40" borderId="17" xfId="47" applyNumberFormat="1" applyFont="1" applyFill="1" applyBorder="1" applyAlignment="1" applyProtection="1">
      <alignment horizontal="right" indent="1"/>
      <protection/>
    </xf>
    <xf numFmtId="164" fontId="24" fillId="40" borderId="83" xfId="47" applyNumberFormat="1" applyFont="1" applyFill="1" applyBorder="1" applyAlignment="1" applyProtection="1">
      <alignment horizontal="right" indent="1"/>
      <protection/>
    </xf>
    <xf numFmtId="10" fontId="24" fillId="33" borderId="14" xfId="47" applyNumberFormat="1" applyFont="1" applyFill="1" applyBorder="1" applyAlignment="1" applyProtection="1">
      <alignment horizontal="right" indent="1"/>
      <protection/>
    </xf>
    <xf numFmtId="10" fontId="24" fillId="33" borderId="22" xfId="47" applyNumberFormat="1" applyFont="1" applyFill="1" applyBorder="1" applyAlignment="1" applyProtection="1">
      <alignment horizontal="right" indent="1"/>
      <protection/>
    </xf>
    <xf numFmtId="10" fontId="24" fillId="40" borderId="14" xfId="47" applyNumberFormat="1" applyFont="1" applyFill="1" applyBorder="1" applyAlignment="1" applyProtection="1">
      <alignment horizontal="right" indent="1"/>
      <protection/>
    </xf>
    <xf numFmtId="4" fontId="33" fillId="37" borderId="14" xfId="0" applyNumberFormat="1" applyFont="1" applyFill="1" applyBorder="1" applyAlignment="1">
      <alignment horizontal="center"/>
    </xf>
    <xf numFmtId="164" fontId="5" fillId="0" borderId="92" xfId="47" applyNumberFormat="1" applyFont="1" applyFill="1" applyBorder="1" applyAlignment="1" applyProtection="1">
      <alignment horizontal="right" indent="1"/>
      <protection/>
    </xf>
    <xf numFmtId="0" fontId="5" fillId="42" borderId="93" xfId="47" applyFont="1" applyFill="1" applyBorder="1" applyAlignment="1" applyProtection="1">
      <alignment horizontal="left" indent="1"/>
      <protection/>
    </xf>
    <xf numFmtId="164" fontId="5" fillId="0" borderId="94" xfId="47" applyNumberFormat="1" applyFont="1" applyFill="1" applyBorder="1" applyAlignment="1" applyProtection="1">
      <alignment horizontal="right" indent="1"/>
      <protection/>
    </xf>
    <xf numFmtId="10" fontId="5" fillId="0" borderId="95" xfId="47" applyNumberFormat="1" applyFont="1" applyFill="1" applyBorder="1" applyAlignment="1" applyProtection="1">
      <alignment horizontal="right" indent="1"/>
      <protection/>
    </xf>
    <xf numFmtId="164" fontId="5" fillId="0" borderId="96" xfId="47" applyNumberFormat="1" applyFont="1" applyFill="1" applyBorder="1" applyAlignment="1" applyProtection="1">
      <alignment horizontal="right" indent="1"/>
      <protection locked="0"/>
    </xf>
    <xf numFmtId="164" fontId="5" fillId="37" borderId="38" xfId="47" applyNumberFormat="1" applyFont="1" applyFill="1" applyBorder="1" applyAlignment="1" applyProtection="1">
      <alignment horizontal="right" indent="1"/>
      <protection/>
    </xf>
    <xf numFmtId="164" fontId="5" fillId="37" borderId="39" xfId="47" applyNumberFormat="1" applyFont="1" applyFill="1" applyBorder="1" applyAlignment="1" applyProtection="1">
      <alignment horizontal="right" indent="1"/>
      <protection/>
    </xf>
    <xf numFmtId="164" fontId="5" fillId="43" borderId="70" xfId="47" applyNumberFormat="1" applyFont="1" applyFill="1" applyBorder="1" applyAlignment="1" applyProtection="1">
      <alignment horizontal="right" indent="1"/>
      <protection locked="0"/>
    </xf>
    <xf numFmtId="164" fontId="5" fillId="43" borderId="29" xfId="47" applyNumberFormat="1" applyFont="1" applyFill="1" applyBorder="1" applyAlignment="1" applyProtection="1">
      <alignment horizontal="right" indent="1"/>
      <protection/>
    </xf>
    <xf numFmtId="0" fontId="56" fillId="36" borderId="37" xfId="47" applyFont="1" applyFill="1" applyBorder="1" applyAlignment="1" applyProtection="1">
      <alignment horizontal="center" vertical="center"/>
      <protection/>
    </xf>
    <xf numFmtId="4" fontId="4" fillId="0" borderId="58" xfId="0" applyNumberFormat="1" applyFont="1" applyFill="1" applyBorder="1" applyAlignment="1" applyProtection="1">
      <alignment vertical="center" wrapText="1"/>
      <protection locked="0"/>
    </xf>
    <xf numFmtId="4" fontId="4" fillId="0" borderId="58" xfId="0" applyNumberFormat="1" applyFont="1" applyBorder="1" applyAlignment="1" applyProtection="1">
      <alignment vertical="center" wrapText="1"/>
      <protection locked="0"/>
    </xf>
    <xf numFmtId="0" fontId="5" fillId="35" borderId="0" xfId="0" applyFont="1" applyFill="1" applyAlignment="1">
      <alignment/>
    </xf>
    <xf numFmtId="0" fontId="5" fillId="0" borderId="58" xfId="0" applyNumberFormat="1" applyFont="1" applyFill="1" applyBorder="1" applyAlignment="1" applyProtection="1">
      <alignment/>
      <protection locked="0"/>
    </xf>
    <xf numFmtId="0" fontId="5" fillId="0" borderId="58" xfId="0" applyFont="1" applyBorder="1" applyAlignment="1" applyProtection="1">
      <alignment horizontal="right"/>
      <protection locked="0"/>
    </xf>
    <xf numFmtId="0" fontId="60" fillId="0" borderId="58" xfId="0" applyFont="1" applyBorder="1" applyAlignment="1" applyProtection="1">
      <alignment/>
      <protection locked="0"/>
    </xf>
    <xf numFmtId="14" fontId="61" fillId="0" borderId="58" xfId="0" applyNumberFormat="1" applyFont="1" applyBorder="1" applyAlignment="1" applyProtection="1">
      <alignment/>
      <protection locked="0"/>
    </xf>
    <xf numFmtId="4" fontId="5" fillId="0" borderId="58" xfId="0" applyNumberFormat="1" applyFont="1" applyBorder="1" applyAlignment="1" applyProtection="1">
      <alignment/>
      <protection locked="0"/>
    </xf>
    <xf numFmtId="0" fontId="5" fillId="0" borderId="58" xfId="0" applyFont="1" applyBorder="1" applyAlignment="1" applyProtection="1">
      <alignment/>
      <protection locked="0"/>
    </xf>
    <xf numFmtId="0" fontId="5" fillId="0" borderId="58" xfId="0" applyFont="1" applyBorder="1" applyAlignment="1" applyProtection="1">
      <alignment horizontal="center"/>
      <protection locked="0"/>
    </xf>
    <xf numFmtId="4" fontId="5" fillId="0" borderId="58" xfId="0" applyNumberFormat="1" applyFont="1" applyFill="1" applyBorder="1" applyAlignment="1" applyProtection="1">
      <alignment vertical="center" wrapText="1"/>
      <protection locked="0"/>
    </xf>
    <xf numFmtId="4" fontId="5" fillId="0" borderId="58" xfId="0" applyNumberFormat="1" applyFont="1" applyBorder="1" applyAlignment="1" applyProtection="1">
      <alignment vertical="center" wrapText="1"/>
      <protection locked="0"/>
    </xf>
    <xf numFmtId="4" fontId="7" fillId="35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4" fontId="5" fillId="0" borderId="59" xfId="0" applyNumberFormat="1" applyFont="1" applyBorder="1" applyAlignment="1" applyProtection="1">
      <alignment/>
      <protection locked="0"/>
    </xf>
    <xf numFmtId="0" fontId="4" fillId="42" borderId="10" xfId="47" applyFont="1" applyFill="1" applyBorder="1" applyAlignment="1" applyProtection="1">
      <alignment horizontal="left" indent="1"/>
      <protection/>
    </xf>
    <xf numFmtId="0" fontId="4" fillId="42" borderId="27" xfId="47" applyFont="1" applyFill="1" applyBorder="1" applyAlignment="1" applyProtection="1">
      <alignment horizontal="left" indent="1"/>
      <protection/>
    </xf>
    <xf numFmtId="0" fontId="4" fillId="42" borderId="10" xfId="47" applyFont="1" applyFill="1" applyBorder="1" applyAlignment="1" applyProtection="1">
      <alignment horizontal="left" indent="3"/>
      <protection/>
    </xf>
    <xf numFmtId="0" fontId="4" fillId="42" borderId="27" xfId="47" applyFont="1" applyFill="1" applyBorder="1" applyAlignment="1" applyProtection="1">
      <alignment horizontal="left" indent="3"/>
      <protection/>
    </xf>
    <xf numFmtId="0" fontId="5" fillId="0" borderId="36" xfId="47" applyFont="1" applyFill="1" applyBorder="1" applyAlignment="1" applyProtection="1">
      <alignment horizontal="left" indent="1"/>
      <protection/>
    </xf>
    <xf numFmtId="0" fontId="4" fillId="0" borderId="27" xfId="47" applyFont="1" applyFill="1" applyBorder="1" applyProtection="1">
      <alignment/>
      <protection locked="0"/>
    </xf>
    <xf numFmtId="0" fontId="4" fillId="0" borderId="57" xfId="47" applyFont="1" applyFill="1" applyBorder="1" applyProtection="1">
      <alignment/>
      <protection/>
    </xf>
    <xf numFmtId="164" fontId="4" fillId="38" borderId="12" xfId="47" applyNumberFormat="1" applyFont="1" applyFill="1" applyBorder="1" applyAlignment="1" applyProtection="1">
      <alignment horizontal="right" indent="1"/>
      <protection locked="0"/>
    </xf>
    <xf numFmtId="164" fontId="4" fillId="38" borderId="13" xfId="47" applyNumberFormat="1" applyFont="1" applyFill="1" applyBorder="1" applyAlignment="1" applyProtection="1">
      <alignment horizontal="right" indent="1"/>
      <protection locked="0"/>
    </xf>
    <xf numFmtId="164" fontId="5" fillId="38" borderId="47" xfId="47" applyNumberFormat="1" applyFont="1" applyFill="1" applyBorder="1" applyAlignment="1" applyProtection="1">
      <alignment horizontal="right" indent="1"/>
      <protection locked="0"/>
    </xf>
    <xf numFmtId="164" fontId="4" fillId="38" borderId="47" xfId="47" applyNumberFormat="1" applyFont="1" applyFill="1" applyBorder="1" applyAlignment="1" applyProtection="1">
      <alignment horizontal="right" indent="1"/>
      <protection locked="0"/>
    </xf>
    <xf numFmtId="164" fontId="4" fillId="38" borderId="56" xfId="47" applyNumberFormat="1" applyFont="1" applyFill="1" applyBorder="1" applyAlignment="1" applyProtection="1">
      <alignment horizontal="right" indent="1"/>
      <protection locked="0"/>
    </xf>
    <xf numFmtId="165" fontId="25" fillId="0" borderId="0" xfId="0" applyNumberFormat="1" applyFont="1" applyFill="1" applyAlignment="1" applyProtection="1">
      <alignment horizontal="left" indent="1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37" fillId="19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left" indent="1"/>
      <protection locked="0"/>
    </xf>
    <xf numFmtId="14" fontId="25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 indent="1"/>
      <protection locked="0"/>
    </xf>
    <xf numFmtId="164" fontId="56" fillId="36" borderId="93" xfId="0" applyNumberFormat="1" applyFont="1" applyFill="1" applyBorder="1" applyAlignment="1" applyProtection="1">
      <alignment horizontal="center" vertical="center"/>
      <protection/>
    </xf>
    <xf numFmtId="164" fontId="56" fillId="36" borderId="95" xfId="0" applyNumberFormat="1" applyFont="1" applyFill="1" applyBorder="1" applyAlignment="1" applyProtection="1">
      <alignment horizontal="center" vertical="center"/>
      <protection/>
    </xf>
    <xf numFmtId="164" fontId="24" fillId="0" borderId="21" xfId="46" applyNumberFormat="1" applyFont="1" applyFill="1" applyBorder="1" applyAlignment="1" applyProtection="1">
      <alignment horizontal="center"/>
      <protection/>
    </xf>
    <xf numFmtId="164" fontId="24" fillId="0" borderId="49" xfId="46" applyNumberFormat="1" applyFont="1" applyFill="1" applyBorder="1" applyAlignment="1" applyProtection="1">
      <alignment horizontal="center"/>
      <protection/>
    </xf>
    <xf numFmtId="164" fontId="24" fillId="0" borderId="83" xfId="46" applyNumberFormat="1" applyFont="1" applyFill="1" applyBorder="1" applyAlignment="1" applyProtection="1">
      <alignment horizontal="center"/>
      <protection/>
    </xf>
    <xf numFmtId="164" fontId="24" fillId="0" borderId="62" xfId="46" applyNumberFormat="1" applyFont="1" applyFill="1" applyBorder="1" applyAlignment="1" applyProtection="1">
      <alignment horizontal="center"/>
      <protection/>
    </xf>
    <xf numFmtId="0" fontId="56" fillId="36" borderId="22" xfId="47" applyFont="1" applyFill="1" applyBorder="1" applyAlignment="1" applyProtection="1">
      <alignment horizontal="center" vertical="center" wrapText="1"/>
      <protection/>
    </xf>
    <xf numFmtId="0" fontId="56" fillId="36" borderId="97" xfId="47" applyFont="1" applyFill="1" applyBorder="1" applyAlignment="1" applyProtection="1">
      <alignment horizontal="center" vertical="center" wrapText="1"/>
      <protection/>
    </xf>
    <xf numFmtId="0" fontId="56" fillId="36" borderId="83" xfId="0" applyFont="1" applyFill="1" applyBorder="1" applyAlignment="1" applyProtection="1">
      <alignment horizontal="center"/>
      <protection/>
    </xf>
    <xf numFmtId="0" fontId="56" fillId="36" borderId="49" xfId="0" applyFont="1" applyFill="1" applyBorder="1" applyAlignment="1" applyProtection="1">
      <alignment horizontal="center"/>
      <protection/>
    </xf>
    <xf numFmtId="0" fontId="56" fillId="36" borderId="62" xfId="0" applyFont="1" applyFill="1" applyBorder="1" applyAlignment="1" applyProtection="1">
      <alignment horizontal="center"/>
      <protection/>
    </xf>
    <xf numFmtId="164" fontId="56" fillId="36" borderId="21" xfId="46" applyNumberFormat="1" applyFont="1" applyFill="1" applyBorder="1" applyAlignment="1" applyProtection="1">
      <alignment horizontal="center"/>
      <protection/>
    </xf>
    <xf numFmtId="164" fontId="56" fillId="36" borderId="62" xfId="46" applyNumberFormat="1" applyFont="1" applyFill="1" applyBorder="1" applyAlignment="1" applyProtection="1">
      <alignment horizontal="center"/>
      <protection/>
    </xf>
    <xf numFmtId="0" fontId="58" fillId="36" borderId="21" xfId="47" applyFont="1" applyFill="1" applyBorder="1" applyAlignment="1" applyProtection="1">
      <alignment horizontal="left" vertical="center" indent="1"/>
      <protection/>
    </xf>
    <xf numFmtId="0" fontId="58" fillId="36" borderId="49" xfId="47" applyFont="1" applyFill="1" applyBorder="1" applyAlignment="1" applyProtection="1">
      <alignment horizontal="left" vertical="center" indent="1"/>
      <protection/>
    </xf>
    <xf numFmtId="164" fontId="58" fillId="36" borderId="49" xfId="47" applyNumberFormat="1" applyFont="1" applyFill="1" applyBorder="1" applyAlignment="1" applyProtection="1">
      <alignment horizontal="left" vertical="center" indent="1"/>
      <protection/>
    </xf>
    <xf numFmtId="0" fontId="24" fillId="0" borderId="71" xfId="47" applyFont="1" applyBorder="1" applyAlignment="1" applyProtection="1">
      <alignment horizontal="center" vertical="center"/>
      <protection/>
    </xf>
    <xf numFmtId="0" fontId="24" fillId="0" borderId="49" xfId="47" applyFont="1" applyBorder="1" applyAlignment="1" applyProtection="1">
      <alignment horizontal="center" vertical="center"/>
      <protection/>
    </xf>
    <xf numFmtId="0" fontId="56" fillId="36" borderId="21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 indent="7"/>
      <protection/>
    </xf>
    <xf numFmtId="0" fontId="5" fillId="35" borderId="98" xfId="0" applyFont="1" applyFill="1" applyBorder="1" applyAlignment="1" applyProtection="1">
      <alignment horizontal="left" indent="7"/>
      <protection/>
    </xf>
    <xf numFmtId="0" fontId="5" fillId="35" borderId="50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37" fillId="35" borderId="0" xfId="0" applyFont="1" applyFill="1" applyAlignment="1" applyProtection="1">
      <alignment horizontal="left" indent="2"/>
      <protection/>
    </xf>
    <xf numFmtId="0" fontId="25" fillId="35" borderId="0" xfId="0" applyFont="1" applyFill="1" applyAlignment="1" applyProtection="1">
      <alignment horizontal="left" indent="2"/>
      <protection/>
    </xf>
    <xf numFmtId="0" fontId="32" fillId="35" borderId="0" xfId="0" applyFont="1" applyFill="1" applyAlignment="1" applyProtection="1">
      <alignment horizontal="left" indent="2"/>
      <protection/>
    </xf>
    <xf numFmtId="4" fontId="5" fillId="35" borderId="50" xfId="0" applyNumberFormat="1" applyFont="1" applyFill="1" applyBorder="1" applyAlignment="1">
      <alignment horizontal="center" vertical="center" wrapText="1"/>
    </xf>
    <xf numFmtId="4" fontId="5" fillId="35" borderId="59" xfId="0" applyNumberFormat="1" applyFont="1" applyFill="1" applyBorder="1" applyAlignment="1">
      <alignment horizontal="center" vertical="center" wrapText="1"/>
    </xf>
    <xf numFmtId="4" fontId="5" fillId="35" borderId="57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 applyProtection="1">
      <alignment horizontal="left" indent="7"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98" xfId="0" applyFont="1" applyFill="1" applyBorder="1" applyAlignment="1" applyProtection="1">
      <alignment horizontal="center"/>
      <protection/>
    </xf>
    <xf numFmtId="4" fontId="5" fillId="35" borderId="22" xfId="0" applyNumberFormat="1" applyFont="1" applyFill="1" applyBorder="1" applyAlignment="1">
      <alignment horizontal="center" vertical="center" wrapText="1"/>
    </xf>
    <xf numFmtId="4" fontId="5" fillId="35" borderId="51" xfId="0" applyNumberFormat="1" applyFont="1" applyFill="1" applyBorder="1" applyAlignment="1">
      <alignment horizontal="center" vertical="center" wrapText="1"/>
    </xf>
    <xf numFmtId="1" fontId="32" fillId="35" borderId="0" xfId="0" applyNumberFormat="1" applyFont="1" applyFill="1" applyAlignment="1" applyProtection="1">
      <alignment horizontal="left" indent="2"/>
      <protection/>
    </xf>
    <xf numFmtId="4" fontId="5" fillId="35" borderId="14" xfId="0" applyNumberFormat="1" applyFont="1" applyFill="1" applyBorder="1" applyAlignment="1">
      <alignment horizontal="center"/>
    </xf>
    <xf numFmtId="4" fontId="5" fillId="35" borderId="97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indent="7"/>
    </xf>
    <xf numFmtId="0" fontId="5" fillId="35" borderId="69" xfId="0" applyFont="1" applyFill="1" applyBorder="1" applyAlignment="1">
      <alignment horizontal="left" indent="7"/>
    </xf>
    <xf numFmtId="0" fontId="5" fillId="35" borderId="99" xfId="0" applyFont="1" applyFill="1" applyBorder="1" applyAlignment="1">
      <alignment horizontal="left" indent="7"/>
    </xf>
    <xf numFmtId="4" fontId="5" fillId="35" borderId="22" xfId="0" applyNumberFormat="1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4" fontId="4" fillId="35" borderId="5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anh\Documents\TSMCH\Pl&#225;n%202016\Podklad%20pro%20stanoven&#237;%20p&#345;&#237;sp&#283;vku%20z%20rozpo&#269;tu%20m&#283;sta%20pro%20rok%202016%20-%20PO%20-%20TSmCh%20--%20verze%20k%2031.8.2015-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anh\Documents\TSMCH\Rozbory%20hospoda&#345;en&#237;\Rozbor%20hospoda&#345;en&#237;%202015\Rozbory%20rok%202015\Z&#225;kladn&#237;%20tabulka%20TSmCh%20-%20rozbor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anh\Documents\TSMCH\Rozbory%20hospoda&#345;en&#237;\Rozbor%20hospoda&#345;en&#237;%202016\Rozbor%20hospoda&#345;en&#237;%202016%20-%201.%20pololet&#237;%202016%20-%20TSm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kace"/>
      <sheetName val="Souhrnná tabulka"/>
      <sheetName val="Odpisový plán"/>
    </sheetNames>
    <sheetDataSet>
      <sheetData sheetId="1">
        <row r="6">
          <cell r="A6">
            <v>99898</v>
          </cell>
        </row>
        <row r="7">
          <cell r="A7">
            <v>0</v>
          </cell>
        </row>
        <row r="8">
          <cell r="A8">
            <v>2583.257</v>
          </cell>
        </row>
        <row r="9">
          <cell r="A9">
            <v>0</v>
          </cell>
        </row>
        <row r="10">
          <cell r="I10">
            <v>0</v>
          </cell>
          <cell r="J10">
            <v>0</v>
          </cell>
          <cell r="K10">
            <v>0</v>
          </cell>
        </row>
        <row r="11">
          <cell r="I11">
            <v>30343.651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250</v>
          </cell>
          <cell r="J16">
            <v>0</v>
          </cell>
          <cell r="K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1454.296</v>
          </cell>
          <cell r="J23">
            <v>0</v>
          </cell>
          <cell r="K23">
            <v>0</v>
          </cell>
        </row>
        <row r="25">
          <cell r="I25">
            <v>3960.2938162129994</v>
          </cell>
          <cell r="J25">
            <v>0</v>
          </cell>
          <cell r="K25">
            <v>12343.921153787</v>
          </cell>
        </row>
        <row r="26">
          <cell r="I26">
            <v>2503.3145120000004</v>
          </cell>
          <cell r="J26">
            <v>0</v>
          </cell>
          <cell r="K26">
            <v>7036.565488000001</v>
          </cell>
        </row>
        <row r="27">
          <cell r="I27">
            <v>48.929872</v>
          </cell>
          <cell r="J27">
            <v>0</v>
          </cell>
          <cell r="K27">
            <v>137.35012799999998</v>
          </cell>
        </row>
        <row r="28">
          <cell r="I28">
            <v>449.56992</v>
          </cell>
          <cell r="J28">
            <v>0</v>
          </cell>
          <cell r="K28">
            <v>1263.7300799999998</v>
          </cell>
        </row>
        <row r="29">
          <cell r="I29">
            <v>92.8896</v>
          </cell>
          <cell r="J29">
            <v>0</v>
          </cell>
          <cell r="K29">
            <v>261.1104</v>
          </cell>
        </row>
        <row r="30">
          <cell r="I30">
            <v>1911.9251200000003</v>
          </cell>
          <cell r="J30">
            <v>0</v>
          </cell>
          <cell r="K30">
            <v>5374.374880000001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692.3864500000001</v>
          </cell>
          <cell r="J32">
            <v>0</v>
          </cell>
          <cell r="K32">
            <v>2158.11355</v>
          </cell>
        </row>
        <row r="33">
          <cell r="I33">
            <v>8.2586</v>
          </cell>
          <cell r="J33">
            <v>0</v>
          </cell>
          <cell r="K33">
            <v>25.7414</v>
          </cell>
        </row>
        <row r="34">
          <cell r="I34">
            <v>3.8864000000000005</v>
          </cell>
          <cell r="J34">
            <v>0</v>
          </cell>
          <cell r="K34">
            <v>12.113600000000003</v>
          </cell>
        </row>
        <row r="35">
          <cell r="I35">
            <v>6737.041304875001</v>
          </cell>
          <cell r="J35">
            <v>0</v>
          </cell>
          <cell r="K35">
            <v>20998.822445125</v>
          </cell>
        </row>
        <row r="36">
          <cell r="I36">
            <v>9901.752088856718</v>
          </cell>
          <cell r="J36">
            <v>1927.8037313432835</v>
          </cell>
          <cell r="K36">
            <v>31636.132179800003</v>
          </cell>
        </row>
        <row r="37">
          <cell r="I37">
            <v>3337.852772811283</v>
          </cell>
          <cell r="J37">
            <v>655.4532686567165</v>
          </cell>
          <cell r="K37">
            <v>10403.821878531997</v>
          </cell>
        </row>
        <row r="38">
          <cell r="I38">
            <v>39.4080551928</v>
          </cell>
          <cell r="J38">
            <v>0</v>
          </cell>
          <cell r="K38">
            <v>122.83177680720001</v>
          </cell>
        </row>
        <row r="39">
          <cell r="I39">
            <v>208.62046545200002</v>
          </cell>
          <cell r="J39">
            <v>0</v>
          </cell>
          <cell r="K39">
            <v>650.2534145480001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202.14138</v>
          </cell>
          <cell r="J41">
            <v>0</v>
          </cell>
          <cell r="K41">
            <v>630.05862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</row>
        <row r="44">
          <cell r="I44">
            <v>2891.2090662</v>
          </cell>
          <cell r="J44">
            <v>0</v>
          </cell>
          <cell r="K44">
            <v>9011.6689338</v>
          </cell>
        </row>
        <row r="45">
          <cell r="I45">
            <v>111.4911</v>
          </cell>
          <cell r="J45">
            <v>0</v>
          </cell>
          <cell r="K45">
            <v>347.5089</v>
          </cell>
        </row>
        <row r="46">
          <cell r="I46">
            <v>1450.2921751850015</v>
          </cell>
          <cell r="J46">
            <v>0</v>
          </cell>
          <cell r="K46">
            <v>4520.445474815005</v>
          </cell>
        </row>
        <row r="52">
          <cell r="G52">
            <v>574.5919920000001</v>
          </cell>
          <cell r="H52">
            <v>30</v>
          </cell>
          <cell r="J52">
            <v>529</v>
          </cell>
        </row>
        <row r="53">
          <cell r="G53">
            <v>556.5040799999999</v>
          </cell>
          <cell r="H53">
            <v>49.99999999999994</v>
          </cell>
          <cell r="J53">
            <v>482.00000000000006</v>
          </cell>
        </row>
        <row r="54">
          <cell r="G54">
            <v>5548.7842</v>
          </cell>
          <cell r="H54">
            <v>2242.296</v>
          </cell>
          <cell r="J54">
            <v>3217</v>
          </cell>
        </row>
        <row r="55">
          <cell r="G55">
            <v>15254.18444</v>
          </cell>
          <cell r="H55">
            <v>5638</v>
          </cell>
          <cell r="J55">
            <v>9776</v>
          </cell>
        </row>
        <row r="56">
          <cell r="G56">
            <v>10688.1161</v>
          </cell>
          <cell r="H56">
            <v>1236</v>
          </cell>
          <cell r="J56">
            <v>9546</v>
          </cell>
        </row>
        <row r="57">
          <cell r="G57">
            <v>27296.488</v>
          </cell>
          <cell r="H57">
            <v>2195.257</v>
          </cell>
          <cell r="J57">
            <v>24971.999999999996</v>
          </cell>
        </row>
        <row r="58">
          <cell r="G58">
            <v>12601.574300000002</v>
          </cell>
          <cell r="H58">
            <v>97</v>
          </cell>
          <cell r="J58">
            <v>12385</v>
          </cell>
        </row>
        <row r="59">
          <cell r="G59">
            <v>4586.7394</v>
          </cell>
          <cell r="H59">
            <v>786</v>
          </cell>
          <cell r="J59">
            <v>3800</v>
          </cell>
        </row>
        <row r="60">
          <cell r="G60">
            <v>4598.794</v>
          </cell>
          <cell r="H60">
            <v>4835</v>
          </cell>
          <cell r="J60">
            <v>0</v>
          </cell>
        </row>
        <row r="61">
          <cell r="G61">
            <v>15400.567560000001</v>
          </cell>
          <cell r="H61">
            <v>1450</v>
          </cell>
          <cell r="J61">
            <v>13968</v>
          </cell>
        </row>
        <row r="62">
          <cell r="G62">
            <v>32767.02436</v>
          </cell>
          <cell r="H62">
            <v>11444</v>
          </cell>
          <cell r="J62">
            <v>21223</v>
          </cell>
        </row>
        <row r="63">
          <cell r="G63">
            <v>4647.06257</v>
          </cell>
          <cell r="H63">
            <v>4617</v>
          </cell>
          <cell r="J63">
            <v>0</v>
          </cell>
        </row>
        <row r="64">
          <cell r="G64">
            <v>8.773</v>
          </cell>
          <cell r="H64">
            <v>10.651</v>
          </cell>
          <cell r="J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7">
          <cell r="J7">
            <v>96805</v>
          </cell>
        </row>
        <row r="9">
          <cell r="J9">
            <v>3828.139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29938.700299999997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494.06609999999995</v>
          </cell>
        </row>
        <row r="19">
          <cell r="J19">
            <v>387.97502999999995</v>
          </cell>
        </row>
        <row r="20">
          <cell r="J20">
            <v>12.45681</v>
          </cell>
        </row>
        <row r="21">
          <cell r="J21">
            <v>1818.2946000000002</v>
          </cell>
        </row>
        <row r="23">
          <cell r="J23">
            <v>13223.212370000003</v>
          </cell>
        </row>
        <row r="25">
          <cell r="J25">
            <v>0</v>
          </cell>
        </row>
        <row r="26">
          <cell r="J26">
            <v>3317.8909299999996</v>
          </cell>
        </row>
        <row r="27">
          <cell r="J27">
            <v>55.1289</v>
          </cell>
        </row>
        <row r="28">
          <cell r="J28">
            <v>34.60297</v>
          </cell>
        </row>
        <row r="29">
          <cell r="J29">
            <v>28222.36195</v>
          </cell>
        </row>
        <row r="30">
          <cell r="J30">
            <v>44359.087</v>
          </cell>
        </row>
        <row r="31">
          <cell r="J31">
            <v>15097.889</v>
          </cell>
        </row>
        <row r="32">
          <cell r="J32">
            <v>241.75652999999997</v>
          </cell>
        </row>
        <row r="33">
          <cell r="J33">
            <v>1266.14184</v>
          </cell>
        </row>
        <row r="34">
          <cell r="J34">
            <v>0</v>
          </cell>
        </row>
        <row r="35">
          <cell r="J35">
            <v>420.884</v>
          </cell>
        </row>
        <row r="36">
          <cell r="J36">
            <v>40.55532</v>
          </cell>
        </row>
        <row r="37">
          <cell r="J37">
            <v>0</v>
          </cell>
        </row>
        <row r="38">
          <cell r="J38">
            <v>10951.549999999997</v>
          </cell>
        </row>
        <row r="39">
          <cell r="J39">
            <v>1118.2353100000003</v>
          </cell>
        </row>
        <row r="40">
          <cell r="J40">
            <v>6471.274399999972</v>
          </cell>
        </row>
        <row r="64">
          <cell r="C64">
            <v>632.7675899999999</v>
          </cell>
          <cell r="D64">
            <v>0</v>
          </cell>
          <cell r="F64">
            <v>625.39435</v>
          </cell>
          <cell r="G64">
            <v>0</v>
          </cell>
        </row>
        <row r="65">
          <cell r="C65">
            <v>621.04244</v>
          </cell>
          <cell r="D65">
            <v>0</v>
          </cell>
          <cell r="F65">
            <v>545.91635</v>
          </cell>
          <cell r="G65">
            <v>0</v>
          </cell>
        </row>
        <row r="66">
          <cell r="C66">
            <v>4765.803080000001</v>
          </cell>
          <cell r="D66">
            <v>0</v>
          </cell>
          <cell r="F66">
            <v>4705.10063</v>
          </cell>
          <cell r="G66">
            <v>0</v>
          </cell>
        </row>
        <row r="67">
          <cell r="C67">
            <v>13382.629429999997</v>
          </cell>
          <cell r="D67">
            <v>1948.9917000000003</v>
          </cell>
          <cell r="F67">
            <v>13303.290180000002</v>
          </cell>
          <cell r="G67">
            <v>2631.8109000000004</v>
          </cell>
        </row>
        <row r="68">
          <cell r="C68">
            <v>10169.27152</v>
          </cell>
          <cell r="D68">
            <v>515.3727</v>
          </cell>
          <cell r="F68">
            <v>10136.945099999999</v>
          </cell>
          <cell r="G68">
            <v>660.03184</v>
          </cell>
        </row>
        <row r="69">
          <cell r="C69">
            <v>28029.63958</v>
          </cell>
          <cell r="D69">
            <v>897.0584399999999</v>
          </cell>
          <cell r="F69">
            <v>26436.50897</v>
          </cell>
          <cell r="G69">
            <v>1283.6692600000001</v>
          </cell>
        </row>
        <row r="70">
          <cell r="C70">
            <v>12098.524530000002</v>
          </cell>
          <cell r="D70">
            <v>100.53840000000001</v>
          </cell>
          <cell r="F70">
            <v>12071.55314</v>
          </cell>
          <cell r="G70">
            <v>138.81759</v>
          </cell>
        </row>
        <row r="71">
          <cell r="C71">
            <v>5681.721729999998</v>
          </cell>
          <cell r="D71">
            <v>0</v>
          </cell>
          <cell r="F71">
            <v>5133.25193</v>
          </cell>
          <cell r="G71">
            <v>0</v>
          </cell>
        </row>
        <row r="72">
          <cell r="C72">
            <v>0</v>
          </cell>
          <cell r="D72">
            <v>4583.41978</v>
          </cell>
          <cell r="F72">
            <v>0</v>
          </cell>
          <cell r="G72">
            <v>4688.470770000001</v>
          </cell>
        </row>
        <row r="73">
          <cell r="C73">
            <v>14234.958919999997</v>
          </cell>
          <cell r="D73">
            <v>874.4973299999999</v>
          </cell>
          <cell r="F73">
            <v>14172.438559999999</v>
          </cell>
          <cell r="G73">
            <v>1166.1478599999998</v>
          </cell>
        </row>
        <row r="74">
          <cell r="C74">
            <v>27527.272719999994</v>
          </cell>
          <cell r="D74">
            <v>3758.04578</v>
          </cell>
          <cell r="F74">
            <v>27473.42645</v>
          </cell>
          <cell r="G74">
            <v>4096.90765</v>
          </cell>
        </row>
        <row r="75">
          <cell r="C75">
            <v>2300.717370000001</v>
          </cell>
          <cell r="D75">
            <v>943.5203799999999</v>
          </cell>
          <cell r="F75">
            <v>2930.0321</v>
          </cell>
          <cell r="G75">
            <v>1016.7243800000001</v>
          </cell>
        </row>
        <row r="76">
          <cell r="C76">
            <v>0</v>
          </cell>
          <cell r="D76">
            <v>45.33502000000001</v>
          </cell>
          <cell r="F76">
            <v>20.06781</v>
          </cell>
          <cell r="G76">
            <v>48.12601999999999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3"/>
      <sheetName val="Identifikace"/>
      <sheetName val="Rozbor"/>
      <sheetName val="Hospodaření"/>
    </sheetNames>
    <sheetDataSet>
      <sheetData sheetId="2">
        <row r="64">
          <cell r="C64">
            <v>433.51957000000004</v>
          </cell>
          <cell r="D64">
            <v>0</v>
          </cell>
          <cell r="F64">
            <v>293.99149</v>
          </cell>
          <cell r="G64">
            <v>0</v>
          </cell>
        </row>
        <row r="65">
          <cell r="C65">
            <v>244.07905</v>
          </cell>
          <cell r="D65">
            <v>0</v>
          </cell>
          <cell r="F65">
            <v>256.26908000000003</v>
          </cell>
          <cell r="G65">
            <v>0</v>
          </cell>
        </row>
        <row r="66">
          <cell r="C66">
            <v>2896.32954</v>
          </cell>
          <cell r="D66">
            <v>0</v>
          </cell>
          <cell r="F66">
            <v>3345.68362</v>
          </cell>
          <cell r="G66">
            <v>0</v>
          </cell>
        </row>
        <row r="67">
          <cell r="C67">
            <v>6997.73979</v>
          </cell>
          <cell r="D67">
            <v>733.7726899999999</v>
          </cell>
          <cell r="F67">
            <v>6015.16891</v>
          </cell>
          <cell r="G67">
            <v>1269.8982899999999</v>
          </cell>
        </row>
        <row r="68">
          <cell r="C68">
            <v>4717.39466</v>
          </cell>
          <cell r="D68">
            <v>275.36625</v>
          </cell>
          <cell r="F68">
            <v>5402.18967</v>
          </cell>
          <cell r="G68">
            <v>317.41184999999996</v>
          </cell>
        </row>
        <row r="69">
          <cell r="C69">
            <v>13560.483160000003</v>
          </cell>
          <cell r="D69">
            <v>157.73995</v>
          </cell>
          <cell r="F69">
            <v>12656.36556</v>
          </cell>
          <cell r="G69">
            <v>259.60616</v>
          </cell>
        </row>
        <row r="70">
          <cell r="C70">
            <v>6255.64646</v>
          </cell>
          <cell r="D70">
            <v>17.756480000000003</v>
          </cell>
          <cell r="F70">
            <v>6497.03188</v>
          </cell>
          <cell r="G70">
            <v>42.630399999999995</v>
          </cell>
        </row>
        <row r="71">
          <cell r="C71">
            <v>2530.99838</v>
          </cell>
          <cell r="D71">
            <v>0</v>
          </cell>
          <cell r="F71">
            <v>2063.5691699999998</v>
          </cell>
          <cell r="G71">
            <v>0</v>
          </cell>
        </row>
        <row r="72">
          <cell r="C72">
            <v>0</v>
          </cell>
          <cell r="D72">
            <v>2197.4800499999997</v>
          </cell>
          <cell r="F72">
            <v>0</v>
          </cell>
          <cell r="G72">
            <v>2223.61745</v>
          </cell>
        </row>
        <row r="73">
          <cell r="C73">
            <v>7902.537519999999</v>
          </cell>
          <cell r="D73">
            <v>295.77995999999996</v>
          </cell>
          <cell r="F73">
            <v>7219.412709999999</v>
          </cell>
          <cell r="G73">
            <v>343.19336</v>
          </cell>
        </row>
        <row r="74">
          <cell r="C74">
            <v>14448.00886</v>
          </cell>
          <cell r="D74">
            <v>1774.6515</v>
          </cell>
          <cell r="F74">
            <v>14693.153980000003</v>
          </cell>
          <cell r="G74">
            <v>1999.25336</v>
          </cell>
        </row>
        <row r="75">
          <cell r="C75">
            <v>1014.0246100000018</v>
          </cell>
          <cell r="D75">
            <v>271.43771999999996</v>
          </cell>
          <cell r="F75">
            <v>1278.97966</v>
          </cell>
          <cell r="G75">
            <v>340.25392999999997</v>
          </cell>
        </row>
        <row r="76">
          <cell r="C76">
            <v>0</v>
          </cell>
          <cell r="D76">
            <v>18.827230000000004</v>
          </cell>
          <cell r="F76">
            <v>45.08629</v>
          </cell>
          <cell r="G76">
            <v>20.5913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17" sqref="D17:F17"/>
    </sheetView>
  </sheetViews>
  <sheetFormatPr defaultColWidth="0" defaultRowHeight="12.75" zeroHeight="1"/>
  <cols>
    <col min="1" max="1" width="4.00390625" style="74" customWidth="1"/>
    <col min="2" max="3" width="9.140625" style="74" customWidth="1"/>
    <col min="4" max="4" width="10.140625" style="74" bestFit="1" customWidth="1"/>
    <col min="5" max="15" width="9.140625" style="74" customWidth="1"/>
    <col min="16" max="16384" width="0" style="74" hidden="1" customWidth="1"/>
  </cols>
  <sheetData>
    <row r="1" spans="1:15" ht="13.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3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3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21">
      <c r="A5" s="115"/>
      <c r="B5" s="388" t="s">
        <v>141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1:15" ht="13.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3.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5">
      <c r="A8" s="115"/>
      <c r="B8" s="115" t="s">
        <v>2</v>
      </c>
      <c r="C8" s="115"/>
      <c r="D8" s="391" t="s">
        <v>161</v>
      </c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116"/>
    </row>
    <row r="9" spans="1:15" ht="15">
      <c r="A9" s="115"/>
      <c r="B9" s="115"/>
      <c r="C9" s="115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5"/>
    </row>
    <row r="10" spans="1:15" ht="15">
      <c r="A10" s="115"/>
      <c r="B10" s="115" t="s">
        <v>82</v>
      </c>
      <c r="C10" s="115"/>
      <c r="D10" s="389" t="s">
        <v>162</v>
      </c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115"/>
    </row>
    <row r="11" spans="1:15" ht="15">
      <c r="A11" s="115"/>
      <c r="B11" s="115"/>
      <c r="C11" s="115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5"/>
    </row>
    <row r="12" spans="1:15" ht="15">
      <c r="A12" s="115"/>
      <c r="B12" s="115" t="s">
        <v>79</v>
      </c>
      <c r="C12" s="115"/>
      <c r="D12" s="385">
        <v>79065</v>
      </c>
      <c r="E12" s="385"/>
      <c r="F12" s="117"/>
      <c r="G12" s="117"/>
      <c r="H12" s="117"/>
      <c r="I12" s="117"/>
      <c r="J12" s="117"/>
      <c r="K12" s="117"/>
      <c r="L12" s="117"/>
      <c r="M12" s="117"/>
      <c r="N12" s="117"/>
      <c r="O12" s="115"/>
    </row>
    <row r="13" spans="1:15" ht="15">
      <c r="A13" s="115"/>
      <c r="B13" s="115"/>
      <c r="C13" s="115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5"/>
    </row>
    <row r="14" spans="1:15" ht="15">
      <c r="A14" s="115"/>
      <c r="B14" s="115"/>
      <c r="C14" s="115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5"/>
    </row>
    <row r="15" spans="1:15" ht="15">
      <c r="A15" s="115"/>
      <c r="B15" s="115" t="s">
        <v>85</v>
      </c>
      <c r="C15" s="115"/>
      <c r="D15" s="390">
        <v>42683</v>
      </c>
      <c r="E15" s="386"/>
      <c r="F15" s="117"/>
      <c r="G15" s="117"/>
      <c r="H15" s="117"/>
      <c r="I15" s="117"/>
      <c r="J15" s="117"/>
      <c r="K15" s="117"/>
      <c r="L15" s="117"/>
      <c r="M15" s="117"/>
      <c r="N15" s="117"/>
      <c r="O15" s="115"/>
    </row>
    <row r="16" spans="1:15" ht="15">
      <c r="A16" s="115"/>
      <c r="B16" s="115"/>
      <c r="C16" s="115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5"/>
    </row>
    <row r="17" spans="1:15" ht="15">
      <c r="A17" s="115"/>
      <c r="B17" s="115" t="s">
        <v>83</v>
      </c>
      <c r="C17" s="115"/>
      <c r="D17" s="386" t="s">
        <v>163</v>
      </c>
      <c r="E17" s="387"/>
      <c r="F17" s="387"/>
      <c r="G17" s="117"/>
      <c r="H17" s="117"/>
      <c r="I17" s="117"/>
      <c r="J17" s="117"/>
      <c r="K17" s="117"/>
      <c r="L17" s="117"/>
      <c r="M17" s="117"/>
      <c r="N17" s="117"/>
      <c r="O17" s="115"/>
    </row>
    <row r="18" spans="1:15" ht="15">
      <c r="A18" s="115"/>
      <c r="B18" s="115"/>
      <c r="C18" s="115"/>
      <c r="D18" s="117"/>
      <c r="E18" s="115" t="s">
        <v>84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5"/>
    </row>
    <row r="19" spans="1:15" ht="15">
      <c r="A19" s="115"/>
      <c r="B19" s="115"/>
      <c r="C19" s="115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5"/>
    </row>
    <row r="20" spans="1:15" ht="15">
      <c r="A20" s="115"/>
      <c r="B20" s="115" t="s">
        <v>80</v>
      </c>
      <c r="C20" s="115"/>
      <c r="D20" s="386" t="s">
        <v>164</v>
      </c>
      <c r="E20" s="387"/>
      <c r="F20" s="387"/>
      <c r="G20" s="117"/>
      <c r="H20" s="117"/>
      <c r="I20" s="117"/>
      <c r="J20" s="117"/>
      <c r="K20" s="117"/>
      <c r="L20" s="117"/>
      <c r="M20" s="117"/>
      <c r="N20" s="117"/>
      <c r="O20" s="115"/>
    </row>
    <row r="21" spans="1:15" ht="13.5">
      <c r="A21" s="115"/>
      <c r="B21" s="115"/>
      <c r="C21" s="115"/>
      <c r="D21" s="115"/>
      <c r="E21" s="115" t="s">
        <v>81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3.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ht="13.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5" ht="13.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13.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13.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5" ht="13.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1:15" ht="13.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</sheetData>
  <sheetProtection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176"/>
  <sheetViews>
    <sheetView showGridLines="0" tabSelected="1" zoomScale="75" zoomScaleNormal="75" zoomScalePageLayoutView="0" workbookViewId="0" topLeftCell="D34">
      <selection activeCell="D60" sqref="D59:D60"/>
    </sheetView>
  </sheetViews>
  <sheetFormatPr defaultColWidth="0" defaultRowHeight="12.75" zeroHeight="1"/>
  <cols>
    <col min="1" max="1" width="1.1484375" style="39" customWidth="1"/>
    <col min="2" max="2" width="70.140625" style="39" customWidth="1"/>
    <col min="3" max="7" width="20.00390625" style="39" customWidth="1"/>
    <col min="8" max="8" width="21.8515625" style="125" bestFit="1" customWidth="1"/>
    <col min="9" max="12" width="20.00390625" style="39" customWidth="1"/>
    <col min="13" max="13" width="22.00390625" style="119" customWidth="1"/>
    <col min="14" max="16" width="20.00390625" style="39" customWidth="1"/>
    <col min="17" max="17" width="10.28125" style="39" customWidth="1"/>
    <col min="18" max="16384" width="10.28125" style="39" hidden="1" customWidth="1"/>
  </cols>
  <sheetData>
    <row r="1" ht="5.25" customHeight="1" thickBot="1">
      <c r="H1" s="119"/>
    </row>
    <row r="2" spans="2:13" s="2" customFormat="1" ht="29.25" customHeight="1" thickBot="1">
      <c r="B2" s="173" t="s">
        <v>4</v>
      </c>
      <c r="C2" s="405" t="str">
        <f>Identifikace!D8</f>
        <v>Technické služby města Chomutova, příspěvková organizace</v>
      </c>
      <c r="D2" s="406"/>
      <c r="E2" s="406"/>
      <c r="F2" s="406"/>
      <c r="G2" s="406"/>
      <c r="H2" s="407"/>
      <c r="I2" s="406"/>
      <c r="J2" s="73" t="s">
        <v>79</v>
      </c>
      <c r="K2" s="72">
        <f>Identifikace!D12</f>
        <v>79065</v>
      </c>
      <c r="L2" s="72"/>
      <c r="M2" s="123"/>
    </row>
    <row r="3" spans="2:13" s="14" customFormat="1" ht="27.75" customHeight="1" thickBot="1">
      <c r="B3" s="12"/>
      <c r="C3" s="13" t="s">
        <v>152</v>
      </c>
      <c r="D3" s="408" t="s">
        <v>151</v>
      </c>
      <c r="E3" s="408"/>
      <c r="F3" s="408"/>
      <c r="G3" s="408"/>
      <c r="H3" s="120" t="s">
        <v>88</v>
      </c>
      <c r="I3" s="409" t="s">
        <v>148</v>
      </c>
      <c r="J3" s="409"/>
      <c r="K3" s="409"/>
      <c r="L3" s="409"/>
      <c r="M3" s="120" t="s">
        <v>88</v>
      </c>
    </row>
    <row r="4" spans="2:13" s="14" customFormat="1" ht="15.75" thickBot="1">
      <c r="B4" s="15"/>
      <c r="C4" s="16" t="s">
        <v>7</v>
      </c>
      <c r="D4" s="17" t="s">
        <v>5</v>
      </c>
      <c r="E4" s="18" t="s">
        <v>42</v>
      </c>
      <c r="F4" s="19" t="s">
        <v>41</v>
      </c>
      <c r="G4" s="20" t="s">
        <v>51</v>
      </c>
      <c r="H4" s="122" t="s">
        <v>89</v>
      </c>
      <c r="I4" s="17" t="s">
        <v>5</v>
      </c>
      <c r="J4" s="18" t="s">
        <v>42</v>
      </c>
      <c r="K4" s="19" t="s">
        <v>41</v>
      </c>
      <c r="L4" s="20" t="s">
        <v>149</v>
      </c>
      <c r="M4" s="263" t="s">
        <v>150</v>
      </c>
    </row>
    <row r="5" spans="2:13" s="14" customFormat="1" ht="15.75" thickBot="1">
      <c r="B5" s="21" t="s">
        <v>0</v>
      </c>
      <c r="C5" s="6">
        <f>C6+C9+C10+C11+C12+C13+C14+C15+C16+C17+C18+C22+C23+C24+C7</f>
        <v>133284.63184</v>
      </c>
      <c r="D5" s="7">
        <f>D11+D12+D13+D14+D15+D16+D17+D18+D22+D23+D24</f>
        <v>32047.947</v>
      </c>
      <c r="E5" s="8">
        <f>E9+E11+E12+E13+E14+E15+E16+E17+E18+E22+E23+E24</f>
        <v>2583.257</v>
      </c>
      <c r="F5" s="10">
        <f>F6+F11+F12+F13+F14+F15+F16+F17+F18+F22+F23+F24+F7</f>
        <v>99898</v>
      </c>
      <c r="G5" s="11">
        <f>SUM(D5:F5)</f>
        <v>134529.204</v>
      </c>
      <c r="H5" s="126">
        <f>(G5-C5)/C5</f>
        <v>0.009337701900201391</v>
      </c>
      <c r="I5" s="7">
        <f>I11+I12+I13+I14+I15+I16+I17+I18+I22+I23+I24</f>
        <v>31915.50277</v>
      </c>
      <c r="J5" s="8">
        <f>J9+J11+J12+J13+J14+J15+J16+J17+J18+J22+J23+J24</f>
        <v>2460</v>
      </c>
      <c r="K5" s="10">
        <f>K6+K11+K12+K13+K14+K15+K16+K17+K18+K22+K23+K24</f>
        <v>105643</v>
      </c>
      <c r="L5" s="11">
        <f>SUM(I5:K5)</f>
        <v>140018.50277</v>
      </c>
      <c r="M5" s="344">
        <f>(L5-G5)/G5</f>
        <v>0.040803770532976576</v>
      </c>
    </row>
    <row r="6" spans="2:13" s="97" customFormat="1" ht="13.5">
      <c r="B6" s="106" t="s">
        <v>25</v>
      </c>
      <c r="C6" s="76">
        <f>+'[2]List1'!$J$7</f>
        <v>96805</v>
      </c>
      <c r="D6" s="32">
        <f>+'[1]Souhrnná tabulka'!I6</f>
        <v>0</v>
      </c>
      <c r="E6" s="33">
        <f>+'[1]Souhrnná tabulka'!J6</f>
        <v>0</v>
      </c>
      <c r="F6" s="81">
        <f>+'[1]Souhrnná tabulka'!K6</f>
        <v>99898</v>
      </c>
      <c r="G6" s="82">
        <f>SUM(F6)</f>
        <v>99898</v>
      </c>
      <c r="H6" s="139">
        <f>(G6-C6)/C6</f>
        <v>0.031950828986106086</v>
      </c>
      <c r="I6" s="32">
        <v>0</v>
      </c>
      <c r="J6" s="33">
        <v>0</v>
      </c>
      <c r="K6" s="137">
        <v>105643</v>
      </c>
      <c r="L6" s="82">
        <f>SUM(K6)</f>
        <v>105643</v>
      </c>
      <c r="M6" s="301">
        <f>(L6-G6)/G6</f>
        <v>0.05750865883200865</v>
      </c>
    </row>
    <row r="7" spans="2:13" s="97" customFormat="1" ht="13.5">
      <c r="B7" s="25" t="s">
        <v>147</v>
      </c>
      <c r="C7" s="101">
        <v>0</v>
      </c>
      <c r="D7" s="353">
        <f>+'[1]Souhrnná tabulka'!I7</f>
        <v>0</v>
      </c>
      <c r="E7" s="354">
        <f>+'[1]Souhrnná tabulka'!J7</f>
        <v>0</v>
      </c>
      <c r="F7" s="104">
        <f>+'[1]Souhrnná tabulka'!K7</f>
        <v>0</v>
      </c>
      <c r="G7" s="31">
        <f>SUM(F7)</f>
        <v>0</v>
      </c>
      <c r="H7" s="141"/>
      <c r="I7" s="353">
        <v>0</v>
      </c>
      <c r="J7" s="354">
        <v>0</v>
      </c>
      <c r="K7" s="355"/>
      <c r="L7" s="356">
        <f>SUM(K7)</f>
        <v>0</v>
      </c>
      <c r="M7" s="264"/>
    </row>
    <row r="8" spans="2:13" s="97" customFormat="1" ht="14.25" thickBot="1">
      <c r="B8" s="349" t="s">
        <v>140</v>
      </c>
      <c r="C8" s="77">
        <f>+'[2]List1'!$J8</f>
        <v>0</v>
      </c>
      <c r="D8" s="34">
        <f>+'[1]Souhrnná tabulka'!I7</f>
        <v>0</v>
      </c>
      <c r="E8" s="35">
        <f>+'[1]Souhrnná tabulka'!J7</f>
        <v>0</v>
      </c>
      <c r="F8" s="83">
        <f>+'[1]Souhrnná tabulka'!K7</f>
        <v>0</v>
      </c>
      <c r="G8" s="350">
        <f>SUM(F8)</f>
        <v>0</v>
      </c>
      <c r="H8" s="351"/>
      <c r="I8" s="34">
        <v>0</v>
      </c>
      <c r="J8" s="35">
        <v>0</v>
      </c>
      <c r="K8" s="352"/>
      <c r="L8" s="348">
        <f>SUM(K8)</f>
        <v>0</v>
      </c>
      <c r="M8" s="264"/>
    </row>
    <row r="9" spans="2:13" s="97" customFormat="1" ht="13.5">
      <c r="B9" s="107" t="s">
        <v>26</v>
      </c>
      <c r="C9" s="76">
        <f>+'[2]List1'!$J9</f>
        <v>3828.139</v>
      </c>
      <c r="D9" s="32">
        <f>+'[1]Souhrnná tabulka'!I8</f>
        <v>0</v>
      </c>
      <c r="E9" s="80">
        <f>+'[1]Souhrnná tabulka'!J8</f>
        <v>2583.257</v>
      </c>
      <c r="F9" s="36">
        <f>+'[1]Souhrnná tabulka'!K8</f>
        <v>0</v>
      </c>
      <c r="G9" s="82">
        <f>SUM(E9)</f>
        <v>2583.257</v>
      </c>
      <c r="H9" s="139">
        <f aca="true" t="shared" si="0" ref="H9:H46">(G9-C9)/C9</f>
        <v>-0.32519247603078155</v>
      </c>
      <c r="I9" s="32">
        <v>0</v>
      </c>
      <c r="J9" s="80">
        <v>2460</v>
      </c>
      <c r="K9" s="145"/>
      <c r="L9" s="82">
        <f>SUM(J9)</f>
        <v>2460</v>
      </c>
      <c r="M9" s="265">
        <f>(L9-G9)/G9</f>
        <v>-0.04771379696251672</v>
      </c>
    </row>
    <row r="10" spans="2:13" s="87" customFormat="1" ht="14.25" thickBot="1">
      <c r="B10" s="23" t="s">
        <v>27</v>
      </c>
      <c r="C10" s="98">
        <f>+'[2]List1'!$J10</f>
        <v>0</v>
      </c>
      <c r="D10" s="99">
        <f>+'[1]Souhrnná tabulka'!I9</f>
        <v>0</v>
      </c>
      <c r="E10" s="94">
        <f>+'[1]Souhrnná tabulka'!J9</f>
        <v>0</v>
      </c>
      <c r="F10" s="100">
        <f>+'[1]Souhrnná tabulka'!K9</f>
        <v>0</v>
      </c>
      <c r="G10" s="79">
        <f>SUM(E10)</f>
        <v>0</v>
      </c>
      <c r="H10" s="140"/>
      <c r="I10" s="99">
        <v>0</v>
      </c>
      <c r="J10" s="94"/>
      <c r="K10" s="146"/>
      <c r="L10" s="79">
        <f>SUM(J10)</f>
        <v>0</v>
      </c>
      <c r="M10" s="265"/>
    </row>
    <row r="11" spans="2:13" s="87" customFormat="1" ht="13.5">
      <c r="B11" s="108" t="s">
        <v>77</v>
      </c>
      <c r="C11" s="101">
        <f>+'[2]List1'!$J11</f>
        <v>0</v>
      </c>
      <c r="D11" s="102">
        <f>+'[1]Souhrnná tabulka'!I10</f>
        <v>0</v>
      </c>
      <c r="E11" s="103">
        <f>+'[1]Souhrnná tabulka'!J10</f>
        <v>0</v>
      </c>
      <c r="F11" s="104">
        <f>+'[1]Souhrnná tabulka'!K10</f>
        <v>0</v>
      </c>
      <c r="G11" s="31">
        <f aca="true" t="shared" si="1" ref="G11:G42">SUM(D11:F11)</f>
        <v>0</v>
      </c>
      <c r="H11" s="141"/>
      <c r="I11" s="102">
        <v>0</v>
      </c>
      <c r="J11" s="103">
        <v>0</v>
      </c>
      <c r="K11" s="147">
        <v>0</v>
      </c>
      <c r="L11" s="31">
        <f aca="true" t="shared" si="2" ref="L11:L24">SUM(I11:K11)</f>
        <v>0</v>
      </c>
      <c r="M11" s="265"/>
    </row>
    <row r="12" spans="2:13" s="87" customFormat="1" ht="13.5">
      <c r="B12" s="25" t="s">
        <v>71</v>
      </c>
      <c r="C12" s="105">
        <f>+'[2]List1'!$J12</f>
        <v>29938.700299999997</v>
      </c>
      <c r="D12" s="84">
        <f>+'[1]Souhrnná tabulka'!I11</f>
        <v>30343.651</v>
      </c>
      <c r="E12" s="85">
        <f>+'[1]Souhrnná tabulka'!J11</f>
        <v>0</v>
      </c>
      <c r="F12" s="90">
        <f>+'[1]Souhrnná tabulka'!K11</f>
        <v>0</v>
      </c>
      <c r="G12" s="30">
        <f>SUM(D12:F12)</f>
        <v>30343.651</v>
      </c>
      <c r="H12" s="142">
        <f t="shared" si="0"/>
        <v>0.013525994647135865</v>
      </c>
      <c r="I12" s="84">
        <v>30335.710769999998</v>
      </c>
      <c r="J12" s="85">
        <v>0</v>
      </c>
      <c r="K12" s="90">
        <v>0</v>
      </c>
      <c r="L12" s="30">
        <f>SUM(I12:K12)</f>
        <v>30335.710769999998</v>
      </c>
      <c r="M12" s="265">
        <f>(L12-G12)/G12</f>
        <v>-0.00026167681667587706</v>
      </c>
    </row>
    <row r="13" spans="2:13" s="87" customFormat="1" ht="13.5">
      <c r="B13" s="25" t="s">
        <v>70</v>
      </c>
      <c r="C13" s="105">
        <f>+'[2]List1'!$J13</f>
        <v>0</v>
      </c>
      <c r="D13" s="84">
        <f>+'[1]Souhrnná tabulka'!I12</f>
        <v>0</v>
      </c>
      <c r="E13" s="85">
        <f>+'[1]Souhrnná tabulka'!J12</f>
        <v>0</v>
      </c>
      <c r="F13" s="90">
        <f>+'[1]Souhrnná tabulka'!K12</f>
        <v>0</v>
      </c>
      <c r="G13" s="30">
        <f t="shared" si="1"/>
        <v>0</v>
      </c>
      <c r="H13" s="142"/>
      <c r="I13" s="84">
        <v>0</v>
      </c>
      <c r="J13" s="85">
        <v>0</v>
      </c>
      <c r="K13" s="86">
        <v>0</v>
      </c>
      <c r="L13" s="30">
        <f t="shared" si="2"/>
        <v>0</v>
      </c>
      <c r="M13" s="265"/>
    </row>
    <row r="14" spans="2:13" s="87" customFormat="1" ht="13.5">
      <c r="B14" s="25" t="s">
        <v>69</v>
      </c>
      <c r="C14" s="105">
        <f>+'[2]List1'!$J14</f>
        <v>0</v>
      </c>
      <c r="D14" s="84">
        <f>+'[1]Souhrnná tabulka'!I13</f>
        <v>0</v>
      </c>
      <c r="E14" s="85">
        <f>+'[1]Souhrnná tabulka'!J13</f>
        <v>0</v>
      </c>
      <c r="F14" s="90">
        <f>+'[1]Souhrnná tabulka'!K13</f>
        <v>0</v>
      </c>
      <c r="G14" s="30">
        <f t="shared" si="1"/>
        <v>0</v>
      </c>
      <c r="H14" s="142"/>
      <c r="I14" s="84">
        <v>0</v>
      </c>
      <c r="J14" s="85">
        <v>0</v>
      </c>
      <c r="K14" s="86">
        <v>0</v>
      </c>
      <c r="L14" s="30">
        <f t="shared" si="2"/>
        <v>0</v>
      </c>
      <c r="M14" s="265"/>
    </row>
    <row r="15" spans="2:13" s="130" customFormat="1" ht="13.5">
      <c r="B15" s="25" t="s">
        <v>28</v>
      </c>
      <c r="C15" s="84">
        <f>+'[2]List1'!$J15</f>
        <v>0</v>
      </c>
      <c r="D15" s="84">
        <f>+'[1]Souhrnná tabulka'!I14</f>
        <v>0</v>
      </c>
      <c r="E15" s="85">
        <f>+'[1]Souhrnná tabulka'!J14</f>
        <v>0</v>
      </c>
      <c r="F15" s="90">
        <f>+'[1]Souhrnná tabulka'!K14</f>
        <v>0</v>
      </c>
      <c r="G15" s="30">
        <f>SUM(D15:F15)</f>
        <v>0</v>
      </c>
      <c r="H15" s="142"/>
      <c r="I15" s="84">
        <v>0</v>
      </c>
      <c r="J15" s="85">
        <v>0</v>
      </c>
      <c r="K15" s="86">
        <v>0</v>
      </c>
      <c r="L15" s="30">
        <f>SUM(I15:K15)</f>
        <v>0</v>
      </c>
      <c r="M15" s="265"/>
    </row>
    <row r="16" spans="2:13" s="87" customFormat="1" ht="13.5">
      <c r="B16" s="25" t="s">
        <v>68</v>
      </c>
      <c r="C16" s="84">
        <f>+'[2]List1'!$J16</f>
        <v>0</v>
      </c>
      <c r="D16" s="84">
        <f>+'[1]Souhrnná tabulka'!I15</f>
        <v>0</v>
      </c>
      <c r="E16" s="85">
        <f>+'[1]Souhrnná tabulka'!J15</f>
        <v>0</v>
      </c>
      <c r="F16" s="90">
        <f>+'[1]Souhrnná tabulka'!K15</f>
        <v>0</v>
      </c>
      <c r="G16" s="30">
        <f t="shared" si="1"/>
        <v>0</v>
      </c>
      <c r="H16" s="142"/>
      <c r="I16" s="84">
        <v>0</v>
      </c>
      <c r="J16" s="85">
        <v>0</v>
      </c>
      <c r="K16" s="86">
        <v>0</v>
      </c>
      <c r="L16" s="30">
        <f t="shared" si="2"/>
        <v>0</v>
      </c>
      <c r="M16" s="265"/>
    </row>
    <row r="17" spans="2:13" s="87" customFormat="1" ht="13.5">
      <c r="B17" s="25" t="s">
        <v>67</v>
      </c>
      <c r="C17" s="128">
        <f>+'[2]List1'!$J17</f>
        <v>494.06609999999995</v>
      </c>
      <c r="D17" s="84">
        <f>+'[1]Souhrnná tabulka'!I16</f>
        <v>250</v>
      </c>
      <c r="E17" s="85">
        <f>+'[1]Souhrnná tabulka'!J16</f>
        <v>0</v>
      </c>
      <c r="F17" s="90">
        <f>+'[1]Souhrnná tabulka'!K16</f>
        <v>0</v>
      </c>
      <c r="G17" s="30">
        <f t="shared" si="1"/>
        <v>250</v>
      </c>
      <c r="H17" s="142">
        <f>(G17-C17)/C17</f>
        <v>-0.4939948318656147</v>
      </c>
      <c r="I17" s="84">
        <v>0</v>
      </c>
      <c r="J17" s="85">
        <v>0</v>
      </c>
      <c r="K17" s="86">
        <v>0</v>
      </c>
      <c r="L17" s="30">
        <f t="shared" si="2"/>
        <v>0</v>
      </c>
      <c r="M17" s="265">
        <f>(L17-G17)/G17</f>
        <v>-1</v>
      </c>
    </row>
    <row r="18" spans="2:13" s="130" customFormat="1" ht="13.5">
      <c r="B18" s="25" t="s">
        <v>66</v>
      </c>
      <c r="C18" s="88">
        <f>SUM(C19:C21)</f>
        <v>0</v>
      </c>
      <c r="D18" s="88">
        <f>+'[1]Souhrnná tabulka'!I17</f>
        <v>0</v>
      </c>
      <c r="E18" s="89">
        <f>+'[1]Souhrnná tabulka'!J17</f>
        <v>0</v>
      </c>
      <c r="F18" s="92">
        <f>+'[1]Souhrnná tabulka'!K17</f>
        <v>0</v>
      </c>
      <c r="G18" s="78">
        <f>SUM(D18:F18)</f>
        <v>0</v>
      </c>
      <c r="H18" s="143"/>
      <c r="I18" s="88">
        <v>0</v>
      </c>
      <c r="J18" s="89">
        <v>0</v>
      </c>
      <c r="K18" s="136">
        <v>0</v>
      </c>
      <c r="L18" s="78">
        <f>SUM(I18:K18)</f>
        <v>0</v>
      </c>
      <c r="M18" s="266"/>
    </row>
    <row r="19" spans="2:13" s="2" customFormat="1" ht="13.5">
      <c r="B19" s="1" t="s">
        <v>30</v>
      </c>
      <c r="C19" s="128">
        <v>0</v>
      </c>
      <c r="D19" s="3">
        <f>+'[1]Souhrnná tabulka'!I18</f>
        <v>0</v>
      </c>
      <c r="E19" s="4">
        <f>+'[1]Souhrnná tabulka'!J18</f>
        <v>0</v>
      </c>
      <c r="F19" s="5">
        <f>+'[1]Souhrnná tabulka'!K18</f>
        <v>0</v>
      </c>
      <c r="G19" s="30">
        <f t="shared" si="1"/>
        <v>0</v>
      </c>
      <c r="H19" s="142"/>
      <c r="I19" s="3">
        <v>0</v>
      </c>
      <c r="J19" s="4">
        <v>0</v>
      </c>
      <c r="K19" s="135">
        <v>0</v>
      </c>
      <c r="L19" s="30">
        <f t="shared" si="2"/>
        <v>0</v>
      </c>
      <c r="M19" s="265"/>
    </row>
    <row r="20" spans="2:13" s="2" customFormat="1" ht="13.5">
      <c r="B20" s="1" t="s">
        <v>31</v>
      </c>
      <c r="C20" s="128">
        <v>0</v>
      </c>
      <c r="D20" s="3">
        <f>+'[1]Souhrnná tabulka'!I19</f>
        <v>0</v>
      </c>
      <c r="E20" s="4">
        <f>+'[1]Souhrnná tabulka'!J19</f>
        <v>0</v>
      </c>
      <c r="F20" s="5">
        <f>+'[1]Souhrnná tabulka'!K19</f>
        <v>0</v>
      </c>
      <c r="G20" s="30">
        <f t="shared" si="1"/>
        <v>0</v>
      </c>
      <c r="H20" s="142"/>
      <c r="I20" s="3">
        <v>0</v>
      </c>
      <c r="J20" s="4">
        <v>0</v>
      </c>
      <c r="K20" s="135">
        <v>0</v>
      </c>
      <c r="L20" s="30">
        <f t="shared" si="2"/>
        <v>0</v>
      </c>
      <c r="M20" s="265"/>
    </row>
    <row r="21" spans="2:13" s="2" customFormat="1" ht="13.5">
      <c r="B21" s="1" t="s">
        <v>32</v>
      </c>
      <c r="C21" s="128">
        <v>0</v>
      </c>
      <c r="D21" s="3">
        <f>+'[1]Souhrnná tabulka'!I20</f>
        <v>0</v>
      </c>
      <c r="E21" s="4">
        <f>+'[1]Souhrnná tabulka'!J20</f>
        <v>0</v>
      </c>
      <c r="F21" s="5">
        <f>+'[1]Souhrnná tabulka'!K20</f>
        <v>0</v>
      </c>
      <c r="G21" s="30">
        <f t="shared" si="1"/>
        <v>0</v>
      </c>
      <c r="H21" s="142"/>
      <c r="I21" s="3">
        <v>0</v>
      </c>
      <c r="J21" s="4">
        <v>0</v>
      </c>
      <c r="K21" s="135">
        <v>0</v>
      </c>
      <c r="L21" s="30">
        <f t="shared" si="2"/>
        <v>0</v>
      </c>
      <c r="M21" s="265"/>
    </row>
    <row r="22" spans="2:13" s="130" customFormat="1" ht="13.5">
      <c r="B22" s="25" t="s">
        <v>65</v>
      </c>
      <c r="C22" s="128">
        <f>+'[2]List1'!$J19</f>
        <v>387.97502999999995</v>
      </c>
      <c r="D22" s="84">
        <f>+'[1]Souhrnná tabulka'!I21</f>
        <v>0</v>
      </c>
      <c r="E22" s="85">
        <f>+'[1]Souhrnná tabulka'!J21</f>
        <v>0</v>
      </c>
      <c r="F22" s="90">
        <f>+'[1]Souhrnná tabulka'!K21</f>
        <v>0</v>
      </c>
      <c r="G22" s="30">
        <f>SUM(D22:F22)</f>
        <v>0</v>
      </c>
      <c r="H22" s="142">
        <f t="shared" si="0"/>
        <v>-1</v>
      </c>
      <c r="I22" s="84">
        <v>0</v>
      </c>
      <c r="J22" s="85">
        <v>0</v>
      </c>
      <c r="K22" s="86">
        <v>0</v>
      </c>
      <c r="L22" s="30">
        <f>SUM(I22:K22)</f>
        <v>0</v>
      </c>
      <c r="M22" s="265"/>
    </row>
    <row r="23" spans="2:13" s="87" customFormat="1" ht="13.5">
      <c r="B23" s="25" t="s">
        <v>64</v>
      </c>
      <c r="C23" s="128">
        <f>+'[2]List1'!$J20</f>
        <v>12.45681</v>
      </c>
      <c r="D23" s="84">
        <f>+'[1]Souhrnná tabulka'!I22</f>
        <v>0</v>
      </c>
      <c r="E23" s="85">
        <f>+'[1]Souhrnná tabulka'!J22</f>
        <v>0</v>
      </c>
      <c r="F23" s="90">
        <f>+'[1]Souhrnná tabulka'!K22</f>
        <v>0</v>
      </c>
      <c r="G23" s="30">
        <f t="shared" si="1"/>
        <v>0</v>
      </c>
      <c r="H23" s="142">
        <f t="shared" si="0"/>
        <v>-1</v>
      </c>
      <c r="I23" s="84">
        <v>0</v>
      </c>
      <c r="J23" s="85">
        <v>0</v>
      </c>
      <c r="K23" s="86">
        <v>0</v>
      </c>
      <c r="L23" s="30">
        <f t="shared" si="2"/>
        <v>0</v>
      </c>
      <c r="M23" s="265"/>
    </row>
    <row r="24" spans="2:13" s="96" customFormat="1" ht="12.75" customHeight="1" thickBot="1">
      <c r="B24" s="23" t="s">
        <v>29</v>
      </c>
      <c r="C24" s="129">
        <f>+'[2]List1'!$J21</f>
        <v>1818.2946000000002</v>
      </c>
      <c r="D24" s="93">
        <f>+'[1]Souhrnná tabulka'!I23</f>
        <v>1454.296</v>
      </c>
      <c r="E24" s="94">
        <f>+'[1]Souhrnná tabulka'!J23</f>
        <v>0</v>
      </c>
      <c r="F24" s="95">
        <f>+'[1]Souhrnná tabulka'!K23</f>
        <v>0</v>
      </c>
      <c r="G24" s="79">
        <f t="shared" si="1"/>
        <v>1454.296</v>
      </c>
      <c r="H24" s="140">
        <f t="shared" si="0"/>
        <v>-0.20018681241202613</v>
      </c>
      <c r="I24" s="93">
        <v>1579.792</v>
      </c>
      <c r="J24" s="94">
        <v>0</v>
      </c>
      <c r="K24" s="138">
        <v>0</v>
      </c>
      <c r="L24" s="79">
        <f t="shared" si="2"/>
        <v>1579.792</v>
      </c>
      <c r="M24" s="267">
        <f>(L24-G24)/G24</f>
        <v>0.08629329930083</v>
      </c>
    </row>
    <row r="25" spans="2:13" s="14" customFormat="1" ht="15.75" thickBot="1">
      <c r="B25" s="24" t="s">
        <v>1</v>
      </c>
      <c r="C25" s="7">
        <f>C26+C27+C32+C33+C34+C35+C36+SUM(C37:C40)+SUM(C41:C47)</f>
        <v>133111.13051999998</v>
      </c>
      <c r="D25" s="7">
        <f>D26+D27+D32+D33+D34+D35+D36+SUM(D37:D40)+SUM(D41:D47)</f>
        <v>32047.94818678581</v>
      </c>
      <c r="E25" s="8">
        <f>E26+E27+E32+E33+E34+E35+E36+SUM(E37:E40)+SUM(E41:E47)</f>
        <v>2583.257</v>
      </c>
      <c r="F25" s="9">
        <f>F26+F27+F32+F33+F34+F35+F36+SUM(F37:F40)+SUM(F41:F47)</f>
        <v>99897.9988152142</v>
      </c>
      <c r="G25" s="11">
        <f>SUM(D25:F25)</f>
        <v>134529.204002</v>
      </c>
      <c r="H25" s="144">
        <f t="shared" si="0"/>
        <v>0.010653305072688645</v>
      </c>
      <c r="I25" s="7">
        <f>I26+I27+I32+I33+I34+I35+I36+SUM(I37:I40)+SUM(I41:I47)</f>
        <v>31915.498772244602</v>
      </c>
      <c r="J25" s="8">
        <f>J26+J27+J32+J33+J34+J35+J36+SUM(J37:J40)+SUM(J41:J47)</f>
        <v>2460</v>
      </c>
      <c r="K25" s="9">
        <f>K26+K27+K32+K33+K34+K35+K36+SUM(K37:K40)+SUM(K41:K47)</f>
        <v>105643.00399875539</v>
      </c>
      <c r="L25" s="11">
        <f>SUM(I25:K25)</f>
        <v>140018.502771</v>
      </c>
      <c r="M25" s="345">
        <f aca="true" t="shared" si="3" ref="M25:M48">(L25-G25)/G25</f>
        <v>0.04080377052493656</v>
      </c>
    </row>
    <row r="26" spans="2:13" s="130" customFormat="1" ht="13.5">
      <c r="B26" s="107" t="s">
        <v>33</v>
      </c>
      <c r="C26" s="133">
        <f>+'[2]List1'!$J$23</f>
        <v>13223.212370000003</v>
      </c>
      <c r="D26" s="84">
        <f>+'[1]Souhrnná tabulka'!I25</f>
        <v>3960.2938162129994</v>
      </c>
      <c r="E26" s="85">
        <f>+'[1]Souhrnná tabulka'!J25</f>
        <v>0</v>
      </c>
      <c r="F26" s="86">
        <f>+'[1]Souhrnná tabulka'!K25</f>
        <v>12343.921153787</v>
      </c>
      <c r="G26" s="30">
        <f>SUM(D26:F26)</f>
        <v>16304.214969999999</v>
      </c>
      <c r="H26" s="142">
        <f>(G26-C26)/C26</f>
        <v>0.23299955516028634</v>
      </c>
      <c r="I26" s="84">
        <v>3653.938148372001</v>
      </c>
      <c r="J26" s="85"/>
      <c r="K26" s="86">
        <v>11407.637071627998</v>
      </c>
      <c r="L26" s="325">
        <f>SUM(I26:K26)</f>
        <v>15061.575219999999</v>
      </c>
      <c r="M26" s="301">
        <f t="shared" si="3"/>
        <v>-0.07621585904543556</v>
      </c>
    </row>
    <row r="27" spans="2:13" s="130" customFormat="1" ht="13.5">
      <c r="B27" s="25" t="s">
        <v>35</v>
      </c>
      <c r="C27" s="134">
        <f>SUM(C28:C31)</f>
        <v>8290.560000000001</v>
      </c>
      <c r="D27" s="88">
        <f>+'[1]Souhrnná tabulka'!I26</f>
        <v>2503.3145120000004</v>
      </c>
      <c r="E27" s="89">
        <f>+'[1]Souhrnná tabulka'!J26</f>
        <v>0</v>
      </c>
      <c r="F27" s="136">
        <f>+'[1]Souhrnná tabulka'!K26</f>
        <v>7036.565488000001</v>
      </c>
      <c r="G27" s="78">
        <f>SUM(D27:F27)</f>
        <v>9539.880000000001</v>
      </c>
      <c r="H27" s="143">
        <f t="shared" si="0"/>
        <v>0.1506918712366836</v>
      </c>
      <c r="I27" s="88">
        <v>2175.6083381680005</v>
      </c>
      <c r="J27" s="89">
        <v>0</v>
      </c>
      <c r="K27" s="136">
        <v>6792.274341832</v>
      </c>
      <c r="L27" s="326">
        <f>SUM(I27:K27)</f>
        <v>8967.88268</v>
      </c>
      <c r="M27" s="266">
        <f t="shared" si="3"/>
        <v>-0.05995854455192312</v>
      </c>
    </row>
    <row r="28" spans="2:13" s="2" customFormat="1" ht="13.5">
      <c r="B28" s="1" t="s">
        <v>99</v>
      </c>
      <c r="C28" s="133">
        <v>279</v>
      </c>
      <c r="D28" s="3">
        <f>+'[1]Souhrnná tabulka'!I27</f>
        <v>48.929872</v>
      </c>
      <c r="E28" s="4">
        <f>+'[1]Souhrnná tabulka'!J27</f>
        <v>0</v>
      </c>
      <c r="F28" s="135">
        <f>+'[1]Souhrnná tabulka'!K27</f>
        <v>137.35012799999998</v>
      </c>
      <c r="G28" s="30">
        <f t="shared" si="1"/>
        <v>186.27999999999997</v>
      </c>
      <c r="H28" s="142">
        <f t="shared" si="0"/>
        <v>-0.33232974910394275</v>
      </c>
      <c r="I28" s="3">
        <v>63.87366880000002</v>
      </c>
      <c r="J28" s="4"/>
      <c r="K28" s="135">
        <v>199.4143312</v>
      </c>
      <c r="L28" s="327">
        <f aca="true" t="shared" si="4" ref="L28:L48">SUM(I28:K28)</f>
        <v>263.288</v>
      </c>
      <c r="M28" s="265">
        <f t="shared" si="3"/>
        <v>0.41339918402405007</v>
      </c>
    </row>
    <row r="29" spans="2:13" s="2" customFormat="1" ht="13.5">
      <c r="B29" s="1" t="s">
        <v>36</v>
      </c>
      <c r="C29" s="133">
        <v>1672</v>
      </c>
      <c r="D29" s="3">
        <f>+'[1]Souhrnná tabulka'!I28</f>
        <v>449.56992</v>
      </c>
      <c r="E29" s="4">
        <f>+'[1]Souhrnná tabulka'!J28</f>
        <v>0</v>
      </c>
      <c r="F29" s="135">
        <f>+'[1]Souhrnná tabulka'!K28</f>
        <v>1263.7300799999998</v>
      </c>
      <c r="G29" s="30">
        <f t="shared" si="1"/>
        <v>1713.2999999999997</v>
      </c>
      <c r="H29" s="142">
        <f t="shared" si="0"/>
        <v>0.02470095693779888</v>
      </c>
      <c r="I29" s="3">
        <v>448.35633800000005</v>
      </c>
      <c r="J29" s="4"/>
      <c r="K29" s="135">
        <v>1399.773662</v>
      </c>
      <c r="L29" s="327">
        <f t="shared" si="4"/>
        <v>1848.13</v>
      </c>
      <c r="M29" s="265">
        <f t="shared" si="3"/>
        <v>0.07869608358139286</v>
      </c>
    </row>
    <row r="30" spans="2:13" s="2" customFormat="1" ht="13.5">
      <c r="B30" s="1" t="s">
        <v>37</v>
      </c>
      <c r="C30" s="133">
        <v>317</v>
      </c>
      <c r="D30" s="3">
        <f>+'[1]Souhrnná tabulka'!I29</f>
        <v>92.8896</v>
      </c>
      <c r="E30" s="4">
        <f>+'[1]Souhrnná tabulka'!J29</f>
        <v>0</v>
      </c>
      <c r="F30" s="135">
        <f>+'[1]Souhrnná tabulka'!K29</f>
        <v>261.1104</v>
      </c>
      <c r="G30" s="30">
        <f t="shared" si="1"/>
        <v>354</v>
      </c>
      <c r="H30" s="142">
        <f t="shared" si="0"/>
        <v>0.1167192429022082</v>
      </c>
      <c r="I30" s="3">
        <v>69.05123800000001</v>
      </c>
      <c r="J30" s="4"/>
      <c r="K30" s="135">
        <v>215.57876199999998</v>
      </c>
      <c r="L30" s="327">
        <f t="shared" si="4"/>
        <v>284.63</v>
      </c>
      <c r="M30" s="265">
        <f t="shared" si="3"/>
        <v>-0.19596045197740114</v>
      </c>
    </row>
    <row r="31" spans="2:13" s="2" customFormat="1" ht="13.5">
      <c r="B31" s="1" t="s">
        <v>38</v>
      </c>
      <c r="C31" s="133">
        <v>6022.56</v>
      </c>
      <c r="D31" s="3">
        <f>+'[1]Souhrnná tabulka'!I30</f>
        <v>1911.9251200000003</v>
      </c>
      <c r="E31" s="4">
        <f>+'[1]Souhrnná tabulka'!J30</f>
        <v>0</v>
      </c>
      <c r="F31" s="135">
        <f>+'[1]Souhrnná tabulka'!K30</f>
        <v>5374.374880000001</v>
      </c>
      <c r="G31" s="30">
        <f t="shared" si="1"/>
        <v>7286.300000000001</v>
      </c>
      <c r="H31" s="142">
        <f t="shared" si="0"/>
        <v>0.20983435615419366</v>
      </c>
      <c r="I31" s="3">
        <v>1594.3270933680005</v>
      </c>
      <c r="J31" s="4"/>
      <c r="K31" s="135">
        <v>4977.507586631999</v>
      </c>
      <c r="L31" s="327">
        <f t="shared" si="4"/>
        <v>6571.83468</v>
      </c>
      <c r="M31" s="265">
        <f t="shared" si="3"/>
        <v>-0.09805598451889176</v>
      </c>
    </row>
    <row r="32" spans="2:13" s="87" customFormat="1" ht="13.5">
      <c r="B32" s="25" t="s">
        <v>34</v>
      </c>
      <c r="C32" s="133">
        <f>+'[2]List1'!$J25</f>
        <v>0</v>
      </c>
      <c r="D32" s="84">
        <f>+'[1]Souhrnná tabulka'!I31</f>
        <v>0</v>
      </c>
      <c r="E32" s="85">
        <f>+'[1]Souhrnná tabulka'!J31</f>
        <v>0</v>
      </c>
      <c r="F32" s="86">
        <f>+'[1]Souhrnná tabulka'!K31</f>
        <v>0</v>
      </c>
      <c r="G32" s="30">
        <f t="shared" si="1"/>
        <v>0</v>
      </c>
      <c r="H32" s="142"/>
      <c r="I32" s="84"/>
      <c r="J32" s="85"/>
      <c r="K32" s="86"/>
      <c r="L32" s="325">
        <f t="shared" si="4"/>
        <v>0</v>
      </c>
      <c r="M32" s="265"/>
    </row>
    <row r="33" spans="2:13" s="87" customFormat="1" ht="13.5">
      <c r="B33" s="25" t="s">
        <v>39</v>
      </c>
      <c r="C33" s="133">
        <f>+'[2]List1'!$J26</f>
        <v>3317.8909299999996</v>
      </c>
      <c r="D33" s="84">
        <f>+'[1]Souhrnná tabulka'!I32</f>
        <v>692.3864500000001</v>
      </c>
      <c r="E33" s="85">
        <f>+'[1]Souhrnná tabulka'!J32</f>
        <v>0</v>
      </c>
      <c r="F33" s="86">
        <f>+'[1]Souhrnná tabulka'!K32</f>
        <v>2158.11355</v>
      </c>
      <c r="G33" s="30">
        <f t="shared" si="1"/>
        <v>2850.5</v>
      </c>
      <c r="H33" s="142">
        <f t="shared" si="0"/>
        <v>-0.14086988989719432</v>
      </c>
      <c r="I33" s="84">
        <v>602.0701239999999</v>
      </c>
      <c r="J33" s="85"/>
      <c r="K33" s="86">
        <v>1879.669876</v>
      </c>
      <c r="L33" s="325">
        <f t="shared" si="4"/>
        <v>2481.74</v>
      </c>
      <c r="M33" s="265">
        <f t="shared" si="3"/>
        <v>-0.1293667777582881</v>
      </c>
    </row>
    <row r="34" spans="2:13" s="87" customFormat="1" ht="13.5">
      <c r="B34" s="109" t="s">
        <v>61</v>
      </c>
      <c r="C34" s="133">
        <f>+'[2]List1'!$J27</f>
        <v>55.1289</v>
      </c>
      <c r="D34" s="84">
        <f>+'[1]Souhrnná tabulka'!I33</f>
        <v>8.2586</v>
      </c>
      <c r="E34" s="85">
        <f>+'[1]Souhrnná tabulka'!J33</f>
        <v>0</v>
      </c>
      <c r="F34" s="86">
        <f>+'[1]Souhrnná tabulka'!K33</f>
        <v>25.7414</v>
      </c>
      <c r="G34" s="30">
        <f t="shared" si="1"/>
        <v>34</v>
      </c>
      <c r="H34" s="142">
        <f t="shared" si="0"/>
        <v>-0.3832635877008248</v>
      </c>
      <c r="I34" s="84">
        <v>8.2484</v>
      </c>
      <c r="J34" s="85"/>
      <c r="K34" s="86">
        <v>25.7516</v>
      </c>
      <c r="L34" s="325">
        <f t="shared" si="4"/>
        <v>34</v>
      </c>
      <c r="M34" s="265">
        <f t="shared" si="3"/>
        <v>0</v>
      </c>
    </row>
    <row r="35" spans="2:13" s="87" customFormat="1" ht="13.5">
      <c r="B35" s="109" t="s">
        <v>62</v>
      </c>
      <c r="C35" s="133">
        <f>+'[2]List1'!$J28</f>
        <v>34.60297</v>
      </c>
      <c r="D35" s="84">
        <f>+'[1]Souhrnná tabulka'!I34</f>
        <v>3.8864000000000005</v>
      </c>
      <c r="E35" s="85">
        <f>+'[1]Souhrnná tabulka'!J34</f>
        <v>0</v>
      </c>
      <c r="F35" s="86">
        <f>+'[1]Souhrnná tabulka'!K34</f>
        <v>12.113600000000003</v>
      </c>
      <c r="G35" s="30">
        <f>SUM(D35:F35)</f>
        <v>16.000000000000004</v>
      </c>
      <c r="H35" s="142">
        <f t="shared" si="0"/>
        <v>-0.537611944870628</v>
      </c>
      <c r="I35" s="84">
        <v>10.1892</v>
      </c>
      <c r="J35" s="85"/>
      <c r="K35" s="86">
        <v>31.8108</v>
      </c>
      <c r="L35" s="325">
        <f t="shared" si="4"/>
        <v>42</v>
      </c>
      <c r="M35" s="265">
        <f t="shared" si="3"/>
        <v>1.6249999999999993</v>
      </c>
    </row>
    <row r="36" spans="2:13" s="130" customFormat="1" ht="13.5">
      <c r="B36" s="131" t="s">
        <v>63</v>
      </c>
      <c r="C36" s="133">
        <f>+'[2]List1'!$J29</f>
        <v>28222.36195</v>
      </c>
      <c r="D36" s="84">
        <f>+'[1]Souhrnná tabulka'!I35</f>
        <v>6737.041304875001</v>
      </c>
      <c r="E36" s="85">
        <f>+'[1]Souhrnná tabulka'!J35</f>
        <v>0</v>
      </c>
      <c r="F36" s="86">
        <f>+'[1]Souhrnná tabulka'!K35</f>
        <v>20998.822445125</v>
      </c>
      <c r="G36" s="30">
        <f>SUM(D36:F36)</f>
        <v>27735.86375</v>
      </c>
      <c r="H36" s="142">
        <f>(G36-C36)/C36</f>
        <v>-0.01723803985158649</v>
      </c>
      <c r="I36" s="84">
        <v>7901.3741581022</v>
      </c>
      <c r="J36" s="85"/>
      <c r="K36" s="86">
        <v>22979.8053888978</v>
      </c>
      <c r="L36" s="325">
        <f>SUM(I36:K36)</f>
        <v>30881.179547</v>
      </c>
      <c r="M36" s="265">
        <f t="shared" si="3"/>
        <v>0.1134024822645013</v>
      </c>
    </row>
    <row r="37" spans="2:13" s="87" customFormat="1" ht="13.5">
      <c r="B37" s="109" t="s">
        <v>138</v>
      </c>
      <c r="C37" s="133">
        <f>+'[2]List1'!$J30</f>
        <v>44359.087</v>
      </c>
      <c r="D37" s="84">
        <f>+'[1]Souhrnná tabulka'!I36</f>
        <v>9901.752088856718</v>
      </c>
      <c r="E37" s="85">
        <f>+'[1]Souhrnná tabulka'!J36</f>
        <v>1927.8037313432835</v>
      </c>
      <c r="F37" s="86">
        <f>+'[1]Souhrnná tabulka'!K36</f>
        <v>31636.132179800003</v>
      </c>
      <c r="G37" s="30">
        <f t="shared" si="1"/>
        <v>43465.688</v>
      </c>
      <c r="H37" s="142">
        <f t="shared" si="0"/>
        <v>-0.020140157528490108</v>
      </c>
      <c r="I37" s="84">
        <v>9283.335448090005</v>
      </c>
      <c r="J37" s="85">
        <v>1835.8</v>
      </c>
      <c r="K37" s="86">
        <v>34714.06920191</v>
      </c>
      <c r="L37" s="325">
        <f t="shared" si="4"/>
        <v>45833.20465000001</v>
      </c>
      <c r="M37" s="265">
        <f t="shared" si="3"/>
        <v>0.05446863397169751</v>
      </c>
    </row>
    <row r="38" spans="2:13" s="91" customFormat="1" ht="13.5">
      <c r="B38" s="25" t="s">
        <v>100</v>
      </c>
      <c r="C38" s="133">
        <f>+'[2]List1'!$J31</f>
        <v>15097.889</v>
      </c>
      <c r="D38" s="84">
        <f>+'[1]Souhrnná tabulka'!I37</f>
        <v>3337.852772811283</v>
      </c>
      <c r="E38" s="85">
        <f>+'[1]Souhrnná tabulka'!J37</f>
        <v>655.4532686567165</v>
      </c>
      <c r="F38" s="86">
        <f>+'[1]Souhrnná tabulka'!K37</f>
        <v>10403.821878531997</v>
      </c>
      <c r="G38" s="30">
        <f t="shared" si="1"/>
        <v>14397.127919999995</v>
      </c>
      <c r="H38" s="142">
        <f t="shared" si="0"/>
        <v>-0.04641450735265069</v>
      </c>
      <c r="I38" s="84">
        <v>3152.5518173506</v>
      </c>
      <c r="J38" s="85">
        <v>624.2</v>
      </c>
      <c r="K38" s="86">
        <v>11791.0627636494</v>
      </c>
      <c r="L38" s="325">
        <f t="shared" si="4"/>
        <v>15567.814580999999</v>
      </c>
      <c r="M38" s="265">
        <f t="shared" si="3"/>
        <v>0.08131390284959028</v>
      </c>
    </row>
    <row r="39" spans="2:13" s="91" customFormat="1" ht="13.5">
      <c r="B39" s="25" t="s">
        <v>101</v>
      </c>
      <c r="C39" s="133">
        <f>+'[2]List1'!$J32</f>
        <v>241.75652999999997</v>
      </c>
      <c r="D39" s="84">
        <f>+'[1]Souhrnná tabulka'!I38</f>
        <v>39.4080551928</v>
      </c>
      <c r="E39" s="85">
        <f>+'[1]Souhrnná tabulka'!J38</f>
        <v>0</v>
      </c>
      <c r="F39" s="86">
        <f>+'[1]Souhrnná tabulka'!K38</f>
        <v>122.83177680720001</v>
      </c>
      <c r="G39" s="30">
        <f t="shared" si="1"/>
        <v>162.239832</v>
      </c>
      <c r="H39" s="142">
        <f t="shared" si="0"/>
        <v>-0.3289123069395477</v>
      </c>
      <c r="I39" s="84">
        <v>53.731963390450005</v>
      </c>
      <c r="J39" s="85"/>
      <c r="K39" s="86">
        <v>167.75180985954998</v>
      </c>
      <c r="L39" s="325">
        <f t="shared" si="4"/>
        <v>221.48377324999998</v>
      </c>
      <c r="M39" s="265">
        <f t="shared" si="3"/>
        <v>0.36516273790273635</v>
      </c>
    </row>
    <row r="40" spans="2:13" s="130" customFormat="1" ht="13.5">
      <c r="B40" s="25" t="s">
        <v>102</v>
      </c>
      <c r="C40" s="133">
        <f>+'[2]List1'!$J33</f>
        <v>1266.14184</v>
      </c>
      <c r="D40" s="84">
        <f>+'[1]Souhrnná tabulka'!I39</f>
        <v>208.62046545200002</v>
      </c>
      <c r="E40" s="85">
        <f>+'[1]Souhrnná tabulka'!J39</f>
        <v>0</v>
      </c>
      <c r="F40" s="86">
        <f>+'[1]Souhrnná tabulka'!K39</f>
        <v>650.2534145480001</v>
      </c>
      <c r="G40" s="30">
        <f>SUM(D40:F40)</f>
        <v>858.8738800000001</v>
      </c>
      <c r="H40" s="142">
        <f>(G40-C40)/C40</f>
        <v>-0.32166061268459456</v>
      </c>
      <c r="I40" s="84">
        <v>314.90603717135014</v>
      </c>
      <c r="J40" s="85"/>
      <c r="K40" s="86">
        <v>983.1402825786499</v>
      </c>
      <c r="L40" s="325">
        <f>SUM(I40:K40)</f>
        <v>1298.04631975</v>
      </c>
      <c r="M40" s="265">
        <f t="shared" si="3"/>
        <v>0.511335191320523</v>
      </c>
    </row>
    <row r="41" spans="2:13" s="87" customFormat="1" ht="13.5">
      <c r="B41" s="25" t="s">
        <v>103</v>
      </c>
      <c r="C41" s="133">
        <f>+'[2]List1'!$J34</f>
        <v>0</v>
      </c>
      <c r="D41" s="84">
        <f>+'[1]Souhrnná tabulka'!I40</f>
        <v>0</v>
      </c>
      <c r="E41" s="85">
        <f>+'[1]Souhrnná tabulka'!J40</f>
        <v>0</v>
      </c>
      <c r="F41" s="86">
        <f>+'[1]Souhrnná tabulka'!K40</f>
        <v>0</v>
      </c>
      <c r="G41" s="30">
        <f t="shared" si="1"/>
        <v>0</v>
      </c>
      <c r="H41" s="142"/>
      <c r="I41" s="84">
        <v>0</v>
      </c>
      <c r="J41" s="85"/>
      <c r="K41" s="86">
        <v>0</v>
      </c>
      <c r="L41" s="325">
        <f t="shared" si="4"/>
        <v>0</v>
      </c>
      <c r="M41" s="265"/>
    </row>
    <row r="42" spans="2:13" s="87" customFormat="1" ht="13.5">
      <c r="B42" s="25" t="s">
        <v>104</v>
      </c>
      <c r="C42" s="133">
        <f>+'[2]List1'!$J35</f>
        <v>420.884</v>
      </c>
      <c r="D42" s="84">
        <f>+'[1]Souhrnná tabulka'!I41</f>
        <v>202.14138</v>
      </c>
      <c r="E42" s="85">
        <f>+'[1]Souhrnná tabulka'!J41</f>
        <v>0</v>
      </c>
      <c r="F42" s="86">
        <f>+'[1]Souhrnná tabulka'!K41</f>
        <v>630.05862</v>
      </c>
      <c r="G42" s="30">
        <f t="shared" si="1"/>
        <v>832.2</v>
      </c>
      <c r="H42" s="142">
        <f t="shared" si="0"/>
        <v>0.9772668953916044</v>
      </c>
      <c r="I42" s="84">
        <v>113.41550000000001</v>
      </c>
      <c r="J42" s="85"/>
      <c r="K42" s="86">
        <v>354.0845</v>
      </c>
      <c r="L42" s="325">
        <f t="shared" si="4"/>
        <v>467.5</v>
      </c>
      <c r="M42" s="265">
        <f t="shared" si="3"/>
        <v>-0.4382360009613074</v>
      </c>
    </row>
    <row r="43" spans="2:13" s="87" customFormat="1" ht="13.5">
      <c r="B43" s="25" t="s">
        <v>105</v>
      </c>
      <c r="C43" s="133">
        <f>+'[2]List1'!$J36</f>
        <v>40.55532</v>
      </c>
      <c r="D43" s="84">
        <f>+'[1]Souhrnná tabulka'!I42</f>
        <v>0</v>
      </c>
      <c r="E43" s="85">
        <f>+'[1]Souhrnná tabulka'!J42</f>
        <v>0</v>
      </c>
      <c r="F43" s="86">
        <f>+'[1]Souhrnná tabulka'!K42</f>
        <v>0</v>
      </c>
      <c r="G43" s="30">
        <f>SUM(D43:F43)</f>
        <v>0</v>
      </c>
      <c r="H43" s="142">
        <f t="shared" si="0"/>
        <v>-1</v>
      </c>
      <c r="I43" s="84">
        <v>0</v>
      </c>
      <c r="J43" s="85"/>
      <c r="K43" s="86">
        <v>0</v>
      </c>
      <c r="L43" s="325">
        <f t="shared" si="4"/>
        <v>0</v>
      </c>
      <c r="M43" s="265"/>
    </row>
    <row r="44" spans="2:13" s="87" customFormat="1" ht="13.5">
      <c r="B44" s="25" t="s">
        <v>106</v>
      </c>
      <c r="C44" s="133">
        <f>+'[2]List1'!$J37</f>
        <v>0</v>
      </c>
      <c r="D44" s="84">
        <f>+'[1]Souhrnná tabulka'!I43</f>
        <v>0</v>
      </c>
      <c r="E44" s="85">
        <f>+'[1]Souhrnná tabulka'!J43</f>
        <v>0</v>
      </c>
      <c r="F44" s="86">
        <f>+'[1]Souhrnná tabulka'!K43</f>
        <v>0</v>
      </c>
      <c r="G44" s="30">
        <f>SUM(D44:F44)</f>
        <v>0</v>
      </c>
      <c r="H44" s="142"/>
      <c r="I44" s="84">
        <v>0.4852000000000001</v>
      </c>
      <c r="J44" s="85"/>
      <c r="K44" s="86">
        <v>1.5148</v>
      </c>
      <c r="L44" s="325">
        <f t="shared" si="4"/>
        <v>2</v>
      </c>
      <c r="M44" s="265"/>
    </row>
    <row r="45" spans="2:13" s="87" customFormat="1" ht="13.5">
      <c r="B45" s="25" t="s">
        <v>107</v>
      </c>
      <c r="C45" s="133">
        <f>+'[2]List1'!$J38</f>
        <v>10951.549999999997</v>
      </c>
      <c r="D45" s="84">
        <f>+'[1]Souhrnná tabulka'!I44</f>
        <v>2891.2090662</v>
      </c>
      <c r="E45" s="85">
        <f>+'[1]Souhrnná tabulka'!J44</f>
        <v>0</v>
      </c>
      <c r="F45" s="86">
        <f>+'[1]Souhrnná tabulka'!K44</f>
        <v>9011.6689338</v>
      </c>
      <c r="G45" s="30">
        <f>SUM(D45:F45)</f>
        <v>11902.878</v>
      </c>
      <c r="H45" s="142">
        <f t="shared" si="0"/>
        <v>0.08686697316818198</v>
      </c>
      <c r="I45" s="84">
        <v>2533.9996976</v>
      </c>
      <c r="J45" s="85"/>
      <c r="K45" s="86">
        <v>7911.176302399999</v>
      </c>
      <c r="L45" s="325">
        <f t="shared" si="4"/>
        <v>10445.176</v>
      </c>
      <c r="M45" s="265">
        <f t="shared" si="3"/>
        <v>-0.12246634805464704</v>
      </c>
    </row>
    <row r="46" spans="2:13" s="87" customFormat="1" ht="13.5">
      <c r="B46" s="25" t="s">
        <v>108</v>
      </c>
      <c r="C46" s="133">
        <f>+'[2]List1'!$J39</f>
        <v>1118.2353100000003</v>
      </c>
      <c r="D46" s="84">
        <f>+'[1]Souhrnná tabulka'!I45</f>
        <v>111.4911</v>
      </c>
      <c r="E46" s="85">
        <f>+'[1]Souhrnná tabulka'!J45</f>
        <v>0</v>
      </c>
      <c r="F46" s="86">
        <f>+'[1]Souhrnná tabulka'!K45</f>
        <v>347.5089</v>
      </c>
      <c r="G46" s="30">
        <f>SUM(D46:F46)</f>
        <v>459</v>
      </c>
      <c r="H46" s="142">
        <f t="shared" si="0"/>
        <v>-0.5895318311849768</v>
      </c>
      <c r="I46" s="84">
        <v>285.78280000000007</v>
      </c>
      <c r="J46" s="85"/>
      <c r="K46" s="86">
        <v>892.2171999999999</v>
      </c>
      <c r="L46" s="325">
        <f t="shared" si="4"/>
        <v>1178</v>
      </c>
      <c r="M46" s="265">
        <f t="shared" si="3"/>
        <v>1.5664488017429194</v>
      </c>
    </row>
    <row r="47" spans="2:13" s="130" customFormat="1" ht="14.25" thickBot="1">
      <c r="B47" s="328" t="s">
        <v>40</v>
      </c>
      <c r="C47" s="329">
        <f>+'[2]List1'!$J40</f>
        <v>6471.274399999972</v>
      </c>
      <c r="D47" s="330">
        <f>+'[1]Souhrnná tabulka'!I46</f>
        <v>1450.2921751850015</v>
      </c>
      <c r="E47" s="331">
        <f>+'[1]Souhrnná tabulka'!J46</f>
        <v>0</v>
      </c>
      <c r="F47" s="332">
        <f>+'[1]Souhrnná tabulka'!K46</f>
        <v>4520.445474815005</v>
      </c>
      <c r="G47" s="127">
        <f>SUM(D47:F47)</f>
        <v>5970.737650000006</v>
      </c>
      <c r="H47" s="333">
        <f>(G47-C47)/C47</f>
        <v>-0.07734747733768912</v>
      </c>
      <c r="I47" s="330">
        <v>1825.861939999998</v>
      </c>
      <c r="J47" s="331"/>
      <c r="K47" s="332">
        <v>5711.038059999996</v>
      </c>
      <c r="L47" s="334">
        <f>SUM(I47:K47)</f>
        <v>7536.899999999994</v>
      </c>
      <c r="M47" s="267">
        <f t="shared" si="3"/>
        <v>0.26230634166282385</v>
      </c>
    </row>
    <row r="48" spans="2:13" s="14" customFormat="1" ht="15.75" thickBot="1">
      <c r="B48" s="335" t="s">
        <v>43</v>
      </c>
      <c r="C48" s="336">
        <f>C5-C25</f>
        <v>173.5013200000103</v>
      </c>
      <c r="D48" s="337">
        <f>D5-D25</f>
        <v>-0.0011867858083860483</v>
      </c>
      <c r="E48" s="338">
        <f>E5-E25</f>
        <v>0</v>
      </c>
      <c r="F48" s="339">
        <f>F5-F25</f>
        <v>0.0011847857967950404</v>
      </c>
      <c r="G48" s="340">
        <f>G5-G25</f>
        <v>-2.00001522898674E-06</v>
      </c>
      <c r="H48" s="341">
        <f>(G48-C48)/C48</f>
        <v>-1.0000000115273775</v>
      </c>
      <c r="I48" s="337">
        <f>I5-I25</f>
        <v>0.003997755396994762</v>
      </c>
      <c r="J48" s="338">
        <f>J5-J25</f>
        <v>0</v>
      </c>
      <c r="K48" s="342">
        <f>K5-K25</f>
        <v>-0.00399875539005734</v>
      </c>
      <c r="L48" s="343">
        <f t="shared" si="4"/>
        <v>-9.999930625781417E-07</v>
      </c>
      <c r="M48" s="346">
        <f t="shared" si="3"/>
        <v>-0.5000072759022118</v>
      </c>
    </row>
    <row r="49" spans="8:13" s="37" customFormat="1" ht="13.5">
      <c r="H49" s="124"/>
      <c r="M49" s="121"/>
    </row>
    <row r="50" spans="8:13" s="37" customFormat="1" ht="14.25" thickBot="1">
      <c r="H50" s="124"/>
      <c r="M50" s="121"/>
    </row>
    <row r="51" spans="2:11" s="37" customFormat="1" ht="15.75" thickBot="1">
      <c r="B51" s="220"/>
      <c r="C51" s="394" t="s">
        <v>153</v>
      </c>
      <c r="D51" s="395"/>
      <c r="E51" s="395"/>
      <c r="F51" s="395"/>
      <c r="G51" s="396" t="s">
        <v>148</v>
      </c>
      <c r="H51" s="395"/>
      <c r="I51" s="395"/>
      <c r="J51" s="397"/>
      <c r="K51" s="398" t="s">
        <v>126</v>
      </c>
    </row>
    <row r="52" spans="2:11" s="37" customFormat="1" ht="26.25" customHeight="1" thickBot="1">
      <c r="B52" s="303" t="s">
        <v>137</v>
      </c>
      <c r="C52" s="282" t="s">
        <v>109</v>
      </c>
      <c r="D52" s="283" t="s">
        <v>110</v>
      </c>
      <c r="E52" s="284" t="s">
        <v>111</v>
      </c>
      <c r="F52" s="286" t="s">
        <v>127</v>
      </c>
      <c r="G52" s="296" t="s">
        <v>109</v>
      </c>
      <c r="H52" s="283" t="s">
        <v>110</v>
      </c>
      <c r="I52" s="284" t="s">
        <v>111</v>
      </c>
      <c r="J52" s="285" t="s">
        <v>127</v>
      </c>
      <c r="K52" s="399"/>
    </row>
    <row r="53" spans="2:11" s="37" customFormat="1" ht="13.5">
      <c r="B53" s="221" t="s">
        <v>112</v>
      </c>
      <c r="C53" s="219">
        <f>+'[1]Souhrnná tabulka'!G52</f>
        <v>574.5919920000001</v>
      </c>
      <c r="D53" s="281">
        <f>+'[1]Souhrnná tabulka'!H52</f>
        <v>30</v>
      </c>
      <c r="E53" s="218">
        <f>D53-C53</f>
        <v>-544.5919920000001</v>
      </c>
      <c r="F53" s="226">
        <f>+'[1]Souhrnná tabulka'!$J52</f>
        <v>529</v>
      </c>
      <c r="G53" s="297">
        <v>771.4482020000003</v>
      </c>
      <c r="H53" s="281">
        <v>40</v>
      </c>
      <c r="I53" s="218">
        <f>H53-G53</f>
        <v>-731.4482020000003</v>
      </c>
      <c r="J53" s="217">
        <v>730</v>
      </c>
      <c r="K53" s="301">
        <f>(J53-F53)/F53</f>
        <v>0.3799621928166352</v>
      </c>
    </row>
    <row r="54" spans="2:11" s="37" customFormat="1" ht="13.5">
      <c r="B54" s="222" t="s">
        <v>113</v>
      </c>
      <c r="C54" s="216">
        <f>+'[1]Souhrnná tabulka'!G53</f>
        <v>556.5040799999999</v>
      </c>
      <c r="D54" s="215">
        <f>+'[1]Souhrnná tabulka'!H53</f>
        <v>49.99999999999994</v>
      </c>
      <c r="E54" s="218">
        <f aca="true" t="shared" si="5" ref="E54:E65">D54-C54</f>
        <v>-506.50408</v>
      </c>
      <c r="F54" s="227">
        <f>+'[1]Souhrnná tabulka'!$J53</f>
        <v>482.00000000000006</v>
      </c>
      <c r="G54" s="298">
        <v>531.71242</v>
      </c>
      <c r="H54" s="215">
        <v>50</v>
      </c>
      <c r="I54" s="218">
        <f aca="true" t="shared" si="6" ref="I54:I65">H54-G54</f>
        <v>-481.71241999999995</v>
      </c>
      <c r="J54" s="214">
        <v>480</v>
      </c>
      <c r="K54" s="265">
        <f aca="true" t="shared" si="7" ref="K54:K66">(J54-F54)/F54</f>
        <v>-0.004149377593361113</v>
      </c>
    </row>
    <row r="55" spans="2:11" s="37" customFormat="1" ht="13.5">
      <c r="B55" s="222" t="s">
        <v>114</v>
      </c>
      <c r="C55" s="216">
        <f>+'[1]Souhrnná tabulka'!G54</f>
        <v>5548.7842</v>
      </c>
      <c r="D55" s="215">
        <f>+'[1]Souhrnná tabulka'!H54</f>
        <v>2242.296</v>
      </c>
      <c r="E55" s="218">
        <f t="shared" si="5"/>
        <v>-3306.4882000000002</v>
      </c>
      <c r="F55" s="227">
        <f>+'[1]Souhrnná tabulka'!$J54</f>
        <v>3217</v>
      </c>
      <c r="G55" s="298">
        <v>6989.706</v>
      </c>
      <c r="H55" s="215">
        <v>2402.296</v>
      </c>
      <c r="I55" s="218">
        <f t="shared" si="6"/>
        <v>-4587.41</v>
      </c>
      <c r="J55" s="214">
        <v>4500</v>
      </c>
      <c r="K55" s="265">
        <f t="shared" si="7"/>
        <v>0.3988187752564501</v>
      </c>
    </row>
    <row r="56" spans="2:11" s="37" customFormat="1" ht="13.5">
      <c r="B56" s="223" t="s">
        <v>115</v>
      </c>
      <c r="C56" s="216">
        <f>+'[1]Souhrnná tabulka'!G55</f>
        <v>15254.18444</v>
      </c>
      <c r="D56" s="215">
        <f>+'[1]Souhrnná tabulka'!H55</f>
        <v>5638</v>
      </c>
      <c r="E56" s="218">
        <f t="shared" si="5"/>
        <v>-9616.18444</v>
      </c>
      <c r="F56" s="227">
        <f>+'[1]Souhrnná tabulka'!$J55</f>
        <v>9776</v>
      </c>
      <c r="G56" s="298">
        <v>17297.041</v>
      </c>
      <c r="H56" s="215">
        <v>5750</v>
      </c>
      <c r="I56" s="218">
        <f t="shared" si="6"/>
        <v>-11547.041000000001</v>
      </c>
      <c r="J56" s="214">
        <v>10960</v>
      </c>
      <c r="K56" s="265">
        <f t="shared" si="7"/>
        <v>0.12111292962356793</v>
      </c>
    </row>
    <row r="57" spans="2:11" s="37" customFormat="1" ht="13.5">
      <c r="B57" s="223" t="s">
        <v>116</v>
      </c>
      <c r="C57" s="216">
        <f>+'[1]Souhrnná tabulka'!G56</f>
        <v>10688.1161</v>
      </c>
      <c r="D57" s="215">
        <f>+'[1]Souhrnná tabulka'!H56</f>
        <v>1236</v>
      </c>
      <c r="E57" s="218">
        <f t="shared" si="5"/>
        <v>-9452.1161</v>
      </c>
      <c r="F57" s="227">
        <f>+'[1]Souhrnná tabulka'!$J56</f>
        <v>9546</v>
      </c>
      <c r="G57" s="298">
        <v>10596.289588</v>
      </c>
      <c r="H57" s="215">
        <v>1809.496</v>
      </c>
      <c r="I57" s="218">
        <f t="shared" si="6"/>
        <v>-8786.793588</v>
      </c>
      <c r="J57" s="214">
        <v>8746</v>
      </c>
      <c r="K57" s="265">
        <f>(J57-F57)/F57</f>
        <v>-0.08380473496752566</v>
      </c>
    </row>
    <row r="58" spans="2:11" s="37" customFormat="1" ht="13.5">
      <c r="B58" s="223" t="s">
        <v>117</v>
      </c>
      <c r="C58" s="216">
        <f>+'[1]Souhrnná tabulka'!G57</f>
        <v>27296.488</v>
      </c>
      <c r="D58" s="215">
        <f>+'[1]Souhrnná tabulka'!H57</f>
        <v>2195.257</v>
      </c>
      <c r="E58" s="218">
        <f t="shared" si="5"/>
        <v>-25101.231</v>
      </c>
      <c r="F58" s="227">
        <f>+'[1]Souhrnná tabulka'!$J57</f>
        <v>24971.999999999996</v>
      </c>
      <c r="G58" s="298">
        <v>29457.46156</v>
      </c>
      <c r="H58" s="215">
        <v>1480</v>
      </c>
      <c r="I58" s="218">
        <f t="shared" si="6"/>
        <v>-27977.46156</v>
      </c>
      <c r="J58" s="214">
        <v>27988</v>
      </c>
      <c r="K58" s="265">
        <f t="shared" si="7"/>
        <v>0.12077526830049672</v>
      </c>
    </row>
    <row r="59" spans="2:11" s="37" customFormat="1" ht="13.5">
      <c r="B59" s="223" t="s">
        <v>118</v>
      </c>
      <c r="C59" s="216">
        <f>+'[1]Souhrnná tabulka'!G58</f>
        <v>12601.574300000002</v>
      </c>
      <c r="D59" s="215">
        <f>+'[1]Souhrnná tabulka'!H58</f>
        <v>97</v>
      </c>
      <c r="E59" s="218">
        <f t="shared" si="5"/>
        <v>-12504.574300000002</v>
      </c>
      <c r="F59" s="227">
        <f>+'[1]Souhrnná tabulka'!$J58</f>
        <v>12385</v>
      </c>
      <c r="G59" s="298">
        <v>12443.48968</v>
      </c>
      <c r="H59" s="215">
        <v>75.71076999999956</v>
      </c>
      <c r="I59" s="218">
        <f t="shared" si="6"/>
        <v>-12367.77891</v>
      </c>
      <c r="J59" s="214">
        <v>12345</v>
      </c>
      <c r="K59" s="265">
        <f t="shared" si="7"/>
        <v>-0.003229713362939039</v>
      </c>
    </row>
    <row r="60" spans="2:11" s="37" customFormat="1" ht="13.5">
      <c r="B60" s="223" t="s">
        <v>119</v>
      </c>
      <c r="C60" s="216">
        <f>+'[1]Souhrnná tabulka'!G59</f>
        <v>4586.7394</v>
      </c>
      <c r="D60" s="215">
        <f>+'[1]Souhrnná tabulka'!H59</f>
        <v>786</v>
      </c>
      <c r="E60" s="218">
        <f t="shared" si="5"/>
        <v>-3800.7394000000004</v>
      </c>
      <c r="F60" s="227">
        <f>+'[1]Souhrnná tabulka'!$J59</f>
        <v>3800</v>
      </c>
      <c r="G60" s="298">
        <v>5043.992</v>
      </c>
      <c r="H60" s="215">
        <v>950</v>
      </c>
      <c r="I60" s="218">
        <f t="shared" si="6"/>
        <v>-4093.992</v>
      </c>
      <c r="J60" s="214">
        <v>4050</v>
      </c>
      <c r="K60" s="265">
        <f t="shared" si="7"/>
        <v>0.06578947368421052</v>
      </c>
    </row>
    <row r="61" spans="2:11" s="37" customFormat="1" ht="13.5">
      <c r="B61" s="223" t="s">
        <v>120</v>
      </c>
      <c r="C61" s="216">
        <f>+'[1]Souhrnná tabulka'!G60</f>
        <v>4598.794</v>
      </c>
      <c r="D61" s="215">
        <f>+'[1]Souhrnná tabulka'!H60</f>
        <v>4835</v>
      </c>
      <c r="E61" s="218">
        <f t="shared" si="5"/>
        <v>236.20600000000013</v>
      </c>
      <c r="F61" s="227">
        <f>+'[1]Souhrnná tabulka'!$J60</f>
        <v>0</v>
      </c>
      <c r="G61" s="298">
        <v>4483.921</v>
      </c>
      <c r="H61" s="215">
        <v>4750</v>
      </c>
      <c r="I61" s="218">
        <f t="shared" si="6"/>
        <v>266.0789999999997</v>
      </c>
      <c r="J61" s="214">
        <v>0</v>
      </c>
      <c r="K61" s="265"/>
    </row>
    <row r="62" spans="2:11" s="37" customFormat="1" ht="14.25" thickBot="1">
      <c r="B62" s="223" t="s">
        <v>121</v>
      </c>
      <c r="C62" s="216">
        <f>+'[1]Souhrnná tabulka'!G61</f>
        <v>15400.567560000001</v>
      </c>
      <c r="D62" s="215">
        <f>+'[1]Souhrnná tabulka'!H61</f>
        <v>1450</v>
      </c>
      <c r="E62" s="218">
        <f t="shared" si="5"/>
        <v>-13950.567560000001</v>
      </c>
      <c r="F62" s="227">
        <f>+'[1]Souhrnná tabulka'!$J61</f>
        <v>13968</v>
      </c>
      <c r="G62" s="298">
        <v>16114.08432</v>
      </c>
      <c r="H62" s="215">
        <v>1470</v>
      </c>
      <c r="I62" s="218">
        <f t="shared" si="6"/>
        <v>-14644.08432</v>
      </c>
      <c r="J62" s="214">
        <v>14786</v>
      </c>
      <c r="K62" s="265">
        <f t="shared" si="7"/>
        <v>0.05856242840778923</v>
      </c>
    </row>
    <row r="63" spans="2:11" s="37" customFormat="1" ht="13.5">
      <c r="B63" s="222" t="s">
        <v>122</v>
      </c>
      <c r="C63" s="216">
        <f>+'[1]Souhrnná tabulka'!G62</f>
        <v>32767.02436</v>
      </c>
      <c r="D63" s="215">
        <f>+'[1]Souhrnná tabulka'!H62</f>
        <v>11444</v>
      </c>
      <c r="E63" s="218">
        <f t="shared" si="5"/>
        <v>-21323.02436</v>
      </c>
      <c r="F63" s="227">
        <f>+'[1]Souhrnná tabulka'!$J62</f>
        <v>21223</v>
      </c>
      <c r="G63" s="298">
        <v>32557.912</v>
      </c>
      <c r="H63" s="215">
        <v>11758</v>
      </c>
      <c r="I63" s="218">
        <f t="shared" si="6"/>
        <v>-20799.912</v>
      </c>
      <c r="J63" s="214">
        <v>21058</v>
      </c>
      <c r="K63" s="265">
        <f t="shared" si="7"/>
        <v>-0.007774584177543231</v>
      </c>
    </row>
    <row r="64" spans="2:11" s="37" customFormat="1" ht="13.5">
      <c r="B64" s="222" t="s">
        <v>123</v>
      </c>
      <c r="C64" s="216">
        <f>+'[1]Souhrnná tabulka'!G63</f>
        <v>4647.06257</v>
      </c>
      <c r="D64" s="215">
        <f>+'[1]Souhrnná tabulka'!H63</f>
        <v>4617</v>
      </c>
      <c r="E64" s="218">
        <f t="shared" si="5"/>
        <v>-30.06257000000005</v>
      </c>
      <c r="F64" s="227">
        <f>+'[1]Souhrnná tabulka'!$J63</f>
        <v>0</v>
      </c>
      <c r="G64" s="298">
        <v>3691.925</v>
      </c>
      <c r="H64" s="215">
        <v>3800</v>
      </c>
      <c r="I64" s="218">
        <f t="shared" si="6"/>
        <v>108.07499999999982</v>
      </c>
      <c r="J64" s="214">
        <v>0</v>
      </c>
      <c r="K64" s="265"/>
    </row>
    <row r="65" spans="2:11" s="37" customFormat="1" ht="14.25" thickBot="1">
      <c r="B65" s="224" t="s">
        <v>124</v>
      </c>
      <c r="C65" s="287">
        <f>+'[1]Souhrnná tabulka'!G64</f>
        <v>8.773</v>
      </c>
      <c r="D65" s="288">
        <f>+'[1]Souhrnná tabulka'!H64</f>
        <v>10.651</v>
      </c>
      <c r="E65" s="289">
        <f t="shared" si="5"/>
        <v>1.8780000000000001</v>
      </c>
      <c r="F65" s="227">
        <f>+'[1]Souhrnná tabulka'!$J64</f>
        <v>0</v>
      </c>
      <c r="G65" s="299">
        <v>39.520001000002026</v>
      </c>
      <c r="H65" s="288">
        <v>40</v>
      </c>
      <c r="I65" s="289">
        <f t="shared" si="6"/>
        <v>0.47999899999797435</v>
      </c>
      <c r="J65" s="214">
        <v>0</v>
      </c>
      <c r="K65" s="265"/>
    </row>
    <row r="66" spans="2:11" s="294" customFormat="1" ht="14.25" thickBot="1">
      <c r="B66" s="225" t="s">
        <v>125</v>
      </c>
      <c r="C66" s="290">
        <f>SUM(C53:C65)</f>
        <v>134529.20400199998</v>
      </c>
      <c r="D66" s="291">
        <f>SUM(D53:D65)</f>
        <v>34631.204</v>
      </c>
      <c r="E66" s="292">
        <f>D66-C66</f>
        <v>-99898.00000199999</v>
      </c>
      <c r="F66" s="295">
        <f>SUM(F53:F65)</f>
        <v>99898</v>
      </c>
      <c r="G66" s="300">
        <f>SUM(G53:G65)</f>
        <v>140018.50277099997</v>
      </c>
      <c r="H66" s="291">
        <f>SUM(H53:H65)</f>
        <v>34375.50277</v>
      </c>
      <c r="I66" s="292">
        <f>H66-G66</f>
        <v>-105643.00000099998</v>
      </c>
      <c r="J66" s="293">
        <f>SUM(J53:J65)</f>
        <v>105643</v>
      </c>
      <c r="K66" s="302">
        <f t="shared" si="7"/>
        <v>0.05750865883200865</v>
      </c>
    </row>
    <row r="67" spans="2:10" s="37" customFormat="1" ht="14.25" thickBot="1">
      <c r="B67" s="212"/>
      <c r="C67" s="213"/>
      <c r="D67" s="213"/>
      <c r="E67" s="403">
        <f>E66+F66</f>
        <v>-1.9999861251562834E-06</v>
      </c>
      <c r="F67" s="404"/>
      <c r="G67" s="213"/>
      <c r="H67" s="213"/>
      <c r="I67" s="403">
        <f>I66+J66</f>
        <v>-9.999785106629133E-07</v>
      </c>
      <c r="J67" s="404"/>
    </row>
    <row r="68" spans="2:10" s="229" customFormat="1" ht="13.5">
      <c r="B68" s="230"/>
      <c r="C68" s="231"/>
      <c r="D68" s="231"/>
      <c r="E68" s="232"/>
      <c r="F68" s="232"/>
      <c r="G68" s="231"/>
      <c r="H68" s="231"/>
      <c r="I68" s="232"/>
      <c r="J68" s="232"/>
    </row>
    <row r="69" spans="2:10" s="229" customFormat="1" ht="14.25" thickBot="1">
      <c r="B69" s="230"/>
      <c r="C69" s="231"/>
      <c r="D69" s="231"/>
      <c r="E69" s="232"/>
      <c r="F69" s="232"/>
      <c r="G69" s="231"/>
      <c r="H69" s="231"/>
      <c r="I69" s="232"/>
      <c r="J69" s="232"/>
    </row>
    <row r="70" spans="2:16" s="229" customFormat="1" ht="14.25" thickBot="1">
      <c r="B70" s="243"/>
      <c r="C70" s="410" t="s">
        <v>154</v>
      </c>
      <c r="D70" s="401"/>
      <c r="E70" s="401"/>
      <c r="F70" s="401"/>
      <c r="G70" s="401"/>
      <c r="H70" s="401"/>
      <c r="I70" s="401"/>
      <c r="J70" s="400" t="s">
        <v>155</v>
      </c>
      <c r="K70" s="401"/>
      <c r="L70" s="401"/>
      <c r="M70" s="401"/>
      <c r="N70" s="401"/>
      <c r="O70" s="401"/>
      <c r="P70" s="402"/>
    </row>
    <row r="71" spans="2:16" s="229" customFormat="1" ht="26.25" customHeight="1" thickBot="1">
      <c r="B71" s="238" t="s">
        <v>136</v>
      </c>
      <c r="C71" s="239" t="s">
        <v>128</v>
      </c>
      <c r="D71" s="240" t="s">
        <v>129</v>
      </c>
      <c r="E71" s="241" t="s">
        <v>130</v>
      </c>
      <c r="F71" s="239" t="s">
        <v>131</v>
      </c>
      <c r="G71" s="320" t="s">
        <v>132</v>
      </c>
      <c r="H71" s="241" t="s">
        <v>133</v>
      </c>
      <c r="I71" s="274" t="s">
        <v>111</v>
      </c>
      <c r="J71" s="276" t="s">
        <v>128</v>
      </c>
      <c r="K71" s="240" t="s">
        <v>129</v>
      </c>
      <c r="L71" s="241" t="s">
        <v>130</v>
      </c>
      <c r="M71" s="239" t="s">
        <v>131</v>
      </c>
      <c r="N71" s="242" t="s">
        <v>132</v>
      </c>
      <c r="O71" s="241" t="s">
        <v>133</v>
      </c>
      <c r="P71" s="228" t="s">
        <v>111</v>
      </c>
    </row>
    <row r="72" spans="2:16" s="229" customFormat="1" ht="13.5">
      <c r="B72" s="234" t="s">
        <v>112</v>
      </c>
      <c r="C72" s="268">
        <f>+'[2]List1'!C64</f>
        <v>632.7675899999999</v>
      </c>
      <c r="D72" s="269">
        <f>+'[2]List1'!D64</f>
        <v>0</v>
      </c>
      <c r="E72" s="304">
        <f aca="true" t="shared" si="8" ref="E72:E84">C72+D72</f>
        <v>632.7675899999999</v>
      </c>
      <c r="F72" s="255">
        <f>+'[2]List1'!F64</f>
        <v>625.39435</v>
      </c>
      <c r="G72" s="321">
        <f>+'[2]List1'!G64</f>
        <v>0</v>
      </c>
      <c r="H72" s="304">
        <f aca="true" t="shared" si="9" ref="H72:H84">F72+G72</f>
        <v>625.39435</v>
      </c>
      <c r="I72" s="308">
        <f aca="true" t="shared" si="10" ref="I72:I84">H72-E72</f>
        <v>-7.373239999999896</v>
      </c>
      <c r="J72" s="278">
        <f>+'[3]Rozbor'!C64</f>
        <v>433.51957000000004</v>
      </c>
      <c r="K72" s="269">
        <f>+'[3]Rozbor'!D64</f>
        <v>0</v>
      </c>
      <c r="L72" s="304">
        <f aca="true" t="shared" si="11" ref="L72:L84">J72+K72</f>
        <v>433.51957000000004</v>
      </c>
      <c r="M72" s="255">
        <f>+'[3]Rozbor'!F64</f>
        <v>293.99149</v>
      </c>
      <c r="N72" s="255">
        <f>+'[3]Rozbor'!G64</f>
        <v>0</v>
      </c>
      <c r="O72" s="304">
        <f aca="true" t="shared" si="12" ref="O72:O84">M72+N72</f>
        <v>293.99149</v>
      </c>
      <c r="P72" s="311">
        <f aca="true" t="shared" si="13" ref="P72:P84">O72-L72</f>
        <v>-139.52808000000005</v>
      </c>
    </row>
    <row r="73" spans="2:16" s="229" customFormat="1" ht="13.5">
      <c r="B73" s="235" t="s">
        <v>113</v>
      </c>
      <c r="C73" s="270">
        <f>+'[2]List1'!C65</f>
        <v>621.04244</v>
      </c>
      <c r="D73" s="271">
        <f>+'[2]List1'!D65</f>
        <v>0</v>
      </c>
      <c r="E73" s="305">
        <f t="shared" si="8"/>
        <v>621.04244</v>
      </c>
      <c r="F73" s="256">
        <f>+'[2]List1'!F65</f>
        <v>545.91635</v>
      </c>
      <c r="G73" s="322">
        <f>+'[2]List1'!G65</f>
        <v>0</v>
      </c>
      <c r="H73" s="305">
        <f t="shared" si="9"/>
        <v>545.91635</v>
      </c>
      <c r="I73" s="308">
        <f t="shared" si="10"/>
        <v>-75.12609000000009</v>
      </c>
      <c r="J73" s="279">
        <f>+'[3]Rozbor'!C65</f>
        <v>244.07905</v>
      </c>
      <c r="K73" s="271">
        <f>+'[3]Rozbor'!D65</f>
        <v>0</v>
      </c>
      <c r="L73" s="305">
        <f t="shared" si="11"/>
        <v>244.07905</v>
      </c>
      <c r="M73" s="256">
        <f>+'[3]Rozbor'!F65</f>
        <v>256.26908000000003</v>
      </c>
      <c r="N73" s="256">
        <f>+'[3]Rozbor'!G65</f>
        <v>0</v>
      </c>
      <c r="O73" s="305">
        <f t="shared" si="12"/>
        <v>256.26908000000003</v>
      </c>
      <c r="P73" s="311">
        <f t="shared" si="13"/>
        <v>12.190030000000036</v>
      </c>
    </row>
    <row r="74" spans="2:16" s="229" customFormat="1" ht="13.5">
      <c r="B74" s="235" t="s">
        <v>114</v>
      </c>
      <c r="C74" s="270">
        <f>+'[2]List1'!C66</f>
        <v>4765.803080000001</v>
      </c>
      <c r="D74" s="271">
        <f>+'[2]List1'!D66</f>
        <v>0</v>
      </c>
      <c r="E74" s="305">
        <f t="shared" si="8"/>
        <v>4765.803080000001</v>
      </c>
      <c r="F74" s="256">
        <f>+'[2]List1'!F66</f>
        <v>4705.10063</v>
      </c>
      <c r="G74" s="322">
        <f>+'[2]List1'!G66</f>
        <v>0</v>
      </c>
      <c r="H74" s="305">
        <f t="shared" si="9"/>
        <v>4705.10063</v>
      </c>
      <c r="I74" s="308">
        <f t="shared" si="10"/>
        <v>-60.70245000000068</v>
      </c>
      <c r="J74" s="279">
        <f>+'[3]Rozbor'!C66</f>
        <v>2896.32954</v>
      </c>
      <c r="K74" s="271">
        <f>+'[3]Rozbor'!D66</f>
        <v>0</v>
      </c>
      <c r="L74" s="305">
        <f t="shared" si="11"/>
        <v>2896.32954</v>
      </c>
      <c r="M74" s="256">
        <f>+'[3]Rozbor'!F66</f>
        <v>3345.68362</v>
      </c>
      <c r="N74" s="256">
        <f>+'[3]Rozbor'!G66</f>
        <v>0</v>
      </c>
      <c r="O74" s="305">
        <f t="shared" si="12"/>
        <v>3345.68362</v>
      </c>
      <c r="P74" s="311">
        <f t="shared" si="13"/>
        <v>449.3540799999996</v>
      </c>
    </row>
    <row r="75" spans="2:16" s="229" customFormat="1" ht="13.5">
      <c r="B75" s="236" t="s">
        <v>115</v>
      </c>
      <c r="C75" s="270">
        <f>+'[2]List1'!C67</f>
        <v>13382.629429999997</v>
      </c>
      <c r="D75" s="271">
        <f>+'[2]List1'!D67</f>
        <v>1948.9917000000003</v>
      </c>
      <c r="E75" s="305">
        <f t="shared" si="8"/>
        <v>15331.621129999998</v>
      </c>
      <c r="F75" s="256">
        <f>+'[2]List1'!F67</f>
        <v>13303.290180000002</v>
      </c>
      <c r="G75" s="322">
        <f>+'[2]List1'!G67</f>
        <v>2631.8109000000004</v>
      </c>
      <c r="H75" s="305">
        <f t="shared" si="9"/>
        <v>15935.101080000002</v>
      </c>
      <c r="I75" s="308">
        <f t="shared" si="10"/>
        <v>603.4799500000045</v>
      </c>
      <c r="J75" s="279">
        <f>+'[3]Rozbor'!C67</f>
        <v>6997.73979</v>
      </c>
      <c r="K75" s="271">
        <f>+'[3]Rozbor'!D67</f>
        <v>733.7726899999999</v>
      </c>
      <c r="L75" s="305">
        <f t="shared" si="11"/>
        <v>7731.512479999999</v>
      </c>
      <c r="M75" s="256">
        <f>+'[3]Rozbor'!F67</f>
        <v>6015.16891</v>
      </c>
      <c r="N75" s="256">
        <f>+'[3]Rozbor'!G67</f>
        <v>1269.8982899999999</v>
      </c>
      <c r="O75" s="305">
        <f t="shared" si="12"/>
        <v>7285.0672</v>
      </c>
      <c r="P75" s="311">
        <f t="shared" si="13"/>
        <v>-446.445279999999</v>
      </c>
    </row>
    <row r="76" spans="2:16" s="229" customFormat="1" ht="13.5">
      <c r="B76" s="236" t="s">
        <v>116</v>
      </c>
      <c r="C76" s="270">
        <f>+'[2]List1'!C68</f>
        <v>10169.27152</v>
      </c>
      <c r="D76" s="271">
        <f>+'[2]List1'!D68</f>
        <v>515.3727</v>
      </c>
      <c r="E76" s="305">
        <f t="shared" si="8"/>
        <v>10684.64422</v>
      </c>
      <c r="F76" s="256">
        <f>+'[2]List1'!F68</f>
        <v>10136.945099999999</v>
      </c>
      <c r="G76" s="322">
        <f>+'[2]List1'!G68</f>
        <v>660.03184</v>
      </c>
      <c r="H76" s="305">
        <f t="shared" si="9"/>
        <v>10796.976939999999</v>
      </c>
      <c r="I76" s="308">
        <f t="shared" si="10"/>
        <v>112.33271999999852</v>
      </c>
      <c r="J76" s="279">
        <f>+'[3]Rozbor'!C68</f>
        <v>4717.39466</v>
      </c>
      <c r="K76" s="271">
        <f>+'[3]Rozbor'!D68</f>
        <v>275.36625</v>
      </c>
      <c r="L76" s="305">
        <f t="shared" si="11"/>
        <v>4992.76091</v>
      </c>
      <c r="M76" s="256">
        <f>+'[3]Rozbor'!F68</f>
        <v>5402.18967</v>
      </c>
      <c r="N76" s="256">
        <f>+'[3]Rozbor'!G68</f>
        <v>317.41184999999996</v>
      </c>
      <c r="O76" s="305">
        <f t="shared" si="12"/>
        <v>5719.60152</v>
      </c>
      <c r="P76" s="311">
        <f t="shared" si="13"/>
        <v>726.8406100000002</v>
      </c>
    </row>
    <row r="77" spans="2:16" s="229" customFormat="1" ht="13.5">
      <c r="B77" s="236" t="s">
        <v>117</v>
      </c>
      <c r="C77" s="270">
        <f>+'[2]List1'!C69</f>
        <v>28029.63958</v>
      </c>
      <c r="D77" s="271">
        <f>+'[2]List1'!D69</f>
        <v>897.0584399999999</v>
      </c>
      <c r="E77" s="305">
        <f t="shared" si="8"/>
        <v>28926.69802</v>
      </c>
      <c r="F77" s="256">
        <f>+'[2]List1'!F69</f>
        <v>26436.50897</v>
      </c>
      <c r="G77" s="322">
        <f>+'[2]List1'!G69</f>
        <v>1283.6692600000001</v>
      </c>
      <c r="H77" s="305">
        <f t="shared" si="9"/>
        <v>27720.178229999998</v>
      </c>
      <c r="I77" s="308">
        <f t="shared" si="10"/>
        <v>-1206.519790000002</v>
      </c>
      <c r="J77" s="279">
        <f>+'[3]Rozbor'!C69</f>
        <v>13560.483160000003</v>
      </c>
      <c r="K77" s="271">
        <f>+'[3]Rozbor'!D69</f>
        <v>157.73995</v>
      </c>
      <c r="L77" s="305">
        <f t="shared" si="11"/>
        <v>13718.223110000003</v>
      </c>
      <c r="M77" s="256">
        <f>+'[3]Rozbor'!F69</f>
        <v>12656.36556</v>
      </c>
      <c r="N77" s="256">
        <f>+'[3]Rozbor'!G69</f>
        <v>259.60616</v>
      </c>
      <c r="O77" s="305">
        <f t="shared" si="12"/>
        <v>12915.97172</v>
      </c>
      <c r="P77" s="311">
        <f t="shared" si="13"/>
        <v>-802.2513900000031</v>
      </c>
    </row>
    <row r="78" spans="2:16" s="229" customFormat="1" ht="13.5">
      <c r="B78" s="236" t="s">
        <v>118</v>
      </c>
      <c r="C78" s="272">
        <f>+'[2]List1'!C70</f>
        <v>12098.524530000002</v>
      </c>
      <c r="D78" s="273">
        <f>+'[2]List1'!D70</f>
        <v>100.53840000000001</v>
      </c>
      <c r="E78" s="306">
        <f t="shared" si="8"/>
        <v>12199.062930000002</v>
      </c>
      <c r="F78" s="257">
        <f>+'[2]List1'!F70</f>
        <v>12071.55314</v>
      </c>
      <c r="G78" s="323">
        <f>+'[2]List1'!G70</f>
        <v>138.81759</v>
      </c>
      <c r="H78" s="306">
        <f t="shared" si="9"/>
        <v>12210.37073</v>
      </c>
      <c r="I78" s="309">
        <f t="shared" si="10"/>
        <v>11.307799999998679</v>
      </c>
      <c r="J78" s="280">
        <f>+'[3]Rozbor'!C70</f>
        <v>6255.64646</v>
      </c>
      <c r="K78" s="273">
        <f>+'[3]Rozbor'!D70</f>
        <v>17.756480000000003</v>
      </c>
      <c r="L78" s="306">
        <f t="shared" si="11"/>
        <v>6273.40294</v>
      </c>
      <c r="M78" s="257">
        <f>+'[3]Rozbor'!F70</f>
        <v>6497.03188</v>
      </c>
      <c r="N78" s="257">
        <f>+'[3]Rozbor'!G70</f>
        <v>42.630399999999995</v>
      </c>
      <c r="O78" s="306">
        <f t="shared" si="12"/>
        <v>6539.66228</v>
      </c>
      <c r="P78" s="312">
        <f t="shared" si="13"/>
        <v>266.2593399999996</v>
      </c>
    </row>
    <row r="79" spans="2:16" s="229" customFormat="1" ht="13.5">
      <c r="B79" s="236" t="s">
        <v>119</v>
      </c>
      <c r="C79" s="272">
        <f>+'[2]List1'!C71</f>
        <v>5681.721729999998</v>
      </c>
      <c r="D79" s="273">
        <f>+'[2]List1'!D71</f>
        <v>0</v>
      </c>
      <c r="E79" s="306">
        <f t="shared" si="8"/>
        <v>5681.721729999998</v>
      </c>
      <c r="F79" s="257">
        <f>+'[2]List1'!F71</f>
        <v>5133.25193</v>
      </c>
      <c r="G79" s="323">
        <f>+'[2]List1'!G71</f>
        <v>0</v>
      </c>
      <c r="H79" s="306">
        <f t="shared" si="9"/>
        <v>5133.25193</v>
      </c>
      <c r="I79" s="309">
        <f t="shared" si="10"/>
        <v>-548.469799999998</v>
      </c>
      <c r="J79" s="280">
        <f>+'[3]Rozbor'!C71</f>
        <v>2530.99838</v>
      </c>
      <c r="K79" s="273">
        <f>+'[3]Rozbor'!D71</f>
        <v>0</v>
      </c>
      <c r="L79" s="306">
        <f t="shared" si="11"/>
        <v>2530.99838</v>
      </c>
      <c r="M79" s="257">
        <f>+'[3]Rozbor'!F71</f>
        <v>2063.5691699999998</v>
      </c>
      <c r="N79" s="257">
        <f>+'[3]Rozbor'!G71</f>
        <v>0</v>
      </c>
      <c r="O79" s="306">
        <f t="shared" si="12"/>
        <v>2063.5691699999998</v>
      </c>
      <c r="P79" s="312">
        <f t="shared" si="13"/>
        <v>-467.42921000000024</v>
      </c>
    </row>
    <row r="80" spans="2:16" s="229" customFormat="1" ht="13.5">
      <c r="B80" s="236" t="s">
        <v>120</v>
      </c>
      <c r="C80" s="272">
        <f>+'[2]List1'!C72</f>
        <v>0</v>
      </c>
      <c r="D80" s="273">
        <f>+'[2]List1'!D72</f>
        <v>4583.41978</v>
      </c>
      <c r="E80" s="306">
        <f t="shared" si="8"/>
        <v>4583.41978</v>
      </c>
      <c r="F80" s="257">
        <f>+'[2]List1'!F72</f>
        <v>0</v>
      </c>
      <c r="G80" s="323">
        <f>+'[2]List1'!G72</f>
        <v>4688.470770000001</v>
      </c>
      <c r="H80" s="306">
        <f t="shared" si="9"/>
        <v>4688.470770000001</v>
      </c>
      <c r="I80" s="309">
        <f t="shared" si="10"/>
        <v>105.05099000000064</v>
      </c>
      <c r="J80" s="280">
        <f>+'[3]Rozbor'!C72</f>
        <v>0</v>
      </c>
      <c r="K80" s="273">
        <f>+'[3]Rozbor'!D72</f>
        <v>2197.4800499999997</v>
      </c>
      <c r="L80" s="306">
        <f t="shared" si="11"/>
        <v>2197.4800499999997</v>
      </c>
      <c r="M80" s="257">
        <f>+'[3]Rozbor'!F72</f>
        <v>0</v>
      </c>
      <c r="N80" s="257">
        <f>+'[3]Rozbor'!G72</f>
        <v>2223.61745</v>
      </c>
      <c r="O80" s="306">
        <f t="shared" si="12"/>
        <v>2223.61745</v>
      </c>
      <c r="P80" s="312">
        <f t="shared" si="13"/>
        <v>26.137400000000525</v>
      </c>
    </row>
    <row r="81" spans="2:16" s="229" customFormat="1" ht="13.5">
      <c r="B81" s="236" t="s">
        <v>121</v>
      </c>
      <c r="C81" s="272">
        <f>+'[2]List1'!C73</f>
        <v>14234.958919999997</v>
      </c>
      <c r="D81" s="273">
        <f>+'[2]List1'!D73</f>
        <v>874.4973299999999</v>
      </c>
      <c r="E81" s="306">
        <f t="shared" si="8"/>
        <v>15109.456249999997</v>
      </c>
      <c r="F81" s="257">
        <f>+'[2]List1'!F73</f>
        <v>14172.438559999999</v>
      </c>
      <c r="G81" s="323">
        <f>+'[2]List1'!G73</f>
        <v>1166.1478599999998</v>
      </c>
      <c r="H81" s="306">
        <f t="shared" si="9"/>
        <v>15338.586419999998</v>
      </c>
      <c r="I81" s="309">
        <f t="shared" si="10"/>
        <v>229.13017000000036</v>
      </c>
      <c r="J81" s="280">
        <f>+'[3]Rozbor'!C73</f>
        <v>7902.537519999999</v>
      </c>
      <c r="K81" s="273">
        <f>+'[3]Rozbor'!D73</f>
        <v>295.77995999999996</v>
      </c>
      <c r="L81" s="306">
        <f t="shared" si="11"/>
        <v>8198.31748</v>
      </c>
      <c r="M81" s="257">
        <f>+'[3]Rozbor'!F73</f>
        <v>7219.412709999999</v>
      </c>
      <c r="N81" s="257">
        <f>+'[3]Rozbor'!G73</f>
        <v>343.19336</v>
      </c>
      <c r="O81" s="306">
        <f t="shared" si="12"/>
        <v>7562.606069999999</v>
      </c>
      <c r="P81" s="312">
        <f t="shared" si="13"/>
        <v>-635.7114100000008</v>
      </c>
    </row>
    <row r="82" spans="2:16" s="229" customFormat="1" ht="13.5">
      <c r="B82" s="235" t="s">
        <v>122</v>
      </c>
      <c r="C82" s="272">
        <f>+'[2]List1'!C74</f>
        <v>27527.272719999994</v>
      </c>
      <c r="D82" s="273">
        <f>+'[2]List1'!D74</f>
        <v>3758.04578</v>
      </c>
      <c r="E82" s="306">
        <f t="shared" si="8"/>
        <v>31285.318499999994</v>
      </c>
      <c r="F82" s="257">
        <f>+'[2]List1'!F74</f>
        <v>27473.42645</v>
      </c>
      <c r="G82" s="323">
        <f>+'[2]List1'!G74</f>
        <v>4096.90765</v>
      </c>
      <c r="H82" s="306">
        <f t="shared" si="9"/>
        <v>31570.3341</v>
      </c>
      <c r="I82" s="309">
        <f t="shared" si="10"/>
        <v>285.0156000000061</v>
      </c>
      <c r="J82" s="280">
        <f>+'[3]Rozbor'!C74</f>
        <v>14448.00886</v>
      </c>
      <c r="K82" s="273">
        <f>+'[3]Rozbor'!D74</f>
        <v>1774.6515</v>
      </c>
      <c r="L82" s="306">
        <f t="shared" si="11"/>
        <v>16222.66036</v>
      </c>
      <c r="M82" s="257">
        <f>+'[3]Rozbor'!F74</f>
        <v>14693.153980000003</v>
      </c>
      <c r="N82" s="257">
        <f>+'[3]Rozbor'!G74</f>
        <v>1999.25336</v>
      </c>
      <c r="O82" s="306">
        <f t="shared" si="12"/>
        <v>16692.40734</v>
      </c>
      <c r="P82" s="312">
        <f t="shared" si="13"/>
        <v>469.7469800000017</v>
      </c>
    </row>
    <row r="83" spans="2:16" s="229" customFormat="1" ht="13.5">
      <c r="B83" s="235" t="s">
        <v>123</v>
      </c>
      <c r="C83" s="272">
        <f>+'[2]List1'!C75</f>
        <v>2300.717370000001</v>
      </c>
      <c r="D83" s="273">
        <f>+'[2]List1'!D75</f>
        <v>943.5203799999999</v>
      </c>
      <c r="E83" s="306">
        <f t="shared" si="8"/>
        <v>3244.237750000001</v>
      </c>
      <c r="F83" s="257">
        <f>+'[2]List1'!F75</f>
        <v>2930.0321</v>
      </c>
      <c r="G83" s="323">
        <f>+'[2]List1'!G75</f>
        <v>1016.7243800000001</v>
      </c>
      <c r="H83" s="306">
        <f t="shared" si="9"/>
        <v>3946.75648</v>
      </c>
      <c r="I83" s="309">
        <f t="shared" si="10"/>
        <v>702.5187299999989</v>
      </c>
      <c r="J83" s="280">
        <f>+'[3]Rozbor'!C75</f>
        <v>1014.0246100000018</v>
      </c>
      <c r="K83" s="273">
        <f>+'[3]Rozbor'!D75</f>
        <v>271.43771999999996</v>
      </c>
      <c r="L83" s="306">
        <f t="shared" si="11"/>
        <v>1285.4623300000017</v>
      </c>
      <c r="M83" s="257">
        <f>+'[3]Rozbor'!F75</f>
        <v>1278.97966</v>
      </c>
      <c r="N83" s="257">
        <f>+'[3]Rozbor'!G75</f>
        <v>340.25392999999997</v>
      </c>
      <c r="O83" s="306">
        <f t="shared" si="12"/>
        <v>1619.2335899999998</v>
      </c>
      <c r="P83" s="312">
        <f t="shared" si="13"/>
        <v>333.77125999999816</v>
      </c>
    </row>
    <row r="84" spans="2:16" s="229" customFormat="1" ht="14.25" thickBot="1">
      <c r="B84" s="237" t="s">
        <v>124</v>
      </c>
      <c r="C84" s="258">
        <f>+'[2]List1'!C76</f>
        <v>0</v>
      </c>
      <c r="D84" s="259">
        <f>+'[2]List1'!D76</f>
        <v>45.33502000000001</v>
      </c>
      <c r="E84" s="307">
        <f t="shared" si="8"/>
        <v>45.33502000000001</v>
      </c>
      <c r="F84" s="260">
        <f>+'[2]List1'!F76</f>
        <v>20.06781</v>
      </c>
      <c r="G84" s="324">
        <f>+'[2]List1'!G76</f>
        <v>48.12601999999999</v>
      </c>
      <c r="H84" s="307">
        <f t="shared" si="9"/>
        <v>68.19382999999999</v>
      </c>
      <c r="I84" s="310">
        <f t="shared" si="10"/>
        <v>22.858809999999984</v>
      </c>
      <c r="J84" s="277">
        <f>+'[3]Rozbor'!C76</f>
        <v>0</v>
      </c>
      <c r="K84" s="259">
        <f>+'[3]Rozbor'!D76</f>
        <v>18.827230000000004</v>
      </c>
      <c r="L84" s="307">
        <f t="shared" si="11"/>
        <v>18.827230000000004</v>
      </c>
      <c r="M84" s="260">
        <f>+'[3]Rozbor'!F76</f>
        <v>45.08629</v>
      </c>
      <c r="N84" s="260">
        <f>+'[3]Rozbor'!G76</f>
        <v>20.5913</v>
      </c>
      <c r="O84" s="307">
        <f t="shared" si="12"/>
        <v>65.67759</v>
      </c>
      <c r="P84" s="313">
        <f t="shared" si="13"/>
        <v>46.850359999999995</v>
      </c>
    </row>
    <row r="85" spans="2:16" s="316" customFormat="1" ht="14.25" thickBot="1">
      <c r="B85" s="261" t="s">
        <v>125</v>
      </c>
      <c r="C85" s="392" t="s">
        <v>134</v>
      </c>
      <c r="D85" s="393"/>
      <c r="E85" s="244">
        <f>SUM(F72:F84)-SUM(C72:C84)</f>
        <v>-1890.423339999994</v>
      </c>
      <c r="F85" s="245" t="s">
        <v>135</v>
      </c>
      <c r="G85" s="246"/>
      <c r="H85" s="244">
        <f>SUM(G72:G84)-SUM(D72:D84)</f>
        <v>2063.926739999997</v>
      </c>
      <c r="I85" s="275">
        <f>E85+H85</f>
        <v>173.50340000000324</v>
      </c>
      <c r="J85" s="392" t="s">
        <v>134</v>
      </c>
      <c r="K85" s="393"/>
      <c r="L85" s="244">
        <f>SUM(M72:M84)-SUM(J72:J84)</f>
        <v>-1233.8595799999966</v>
      </c>
      <c r="M85" s="245" t="s">
        <v>135</v>
      </c>
      <c r="N85" s="246"/>
      <c r="O85" s="244">
        <f>SUM(N72:N84)-SUM(K72:K84)</f>
        <v>1073.6442700000016</v>
      </c>
      <c r="P85" s="247">
        <f>L85+O85</f>
        <v>-160.21530999999504</v>
      </c>
    </row>
    <row r="86" spans="2:10" s="229" customFormat="1" ht="13.5">
      <c r="B86" s="230"/>
      <c r="C86" s="231"/>
      <c r="D86" s="231"/>
      <c r="E86" s="232"/>
      <c r="F86" s="232"/>
      <c r="G86" s="231"/>
      <c r="H86" s="231"/>
      <c r="I86" s="232"/>
      <c r="J86" s="232"/>
    </row>
    <row r="87" spans="8:13" s="37" customFormat="1" ht="14.25" thickBot="1">
      <c r="H87" s="124"/>
      <c r="M87" s="121"/>
    </row>
    <row r="88" spans="2:13" ht="26.25" customHeight="1" thickBot="1">
      <c r="B88" s="38" t="s">
        <v>44</v>
      </c>
      <c r="C88" s="26" t="s">
        <v>52</v>
      </c>
      <c r="D88" s="27" t="s">
        <v>156</v>
      </c>
      <c r="E88" s="27" t="s">
        <v>157</v>
      </c>
      <c r="F88" s="28" t="s">
        <v>158</v>
      </c>
      <c r="G88" s="357" t="s">
        <v>159</v>
      </c>
      <c r="M88" s="39"/>
    </row>
    <row r="89" spans="2:13" ht="13.5">
      <c r="B89" s="40" t="s">
        <v>45</v>
      </c>
      <c r="C89" s="47">
        <v>0</v>
      </c>
      <c r="D89" s="48">
        <v>0</v>
      </c>
      <c r="E89" s="49">
        <v>0</v>
      </c>
      <c r="F89" s="50">
        <v>0</v>
      </c>
      <c r="G89" s="51">
        <f>D89+E89-F89</f>
        <v>0</v>
      </c>
      <c r="M89" s="39"/>
    </row>
    <row r="90" spans="2:13" ht="13.5">
      <c r="B90" s="1" t="s">
        <v>48</v>
      </c>
      <c r="C90" s="3">
        <v>0</v>
      </c>
      <c r="D90" s="52">
        <v>0</v>
      </c>
      <c r="E90" s="4">
        <v>0</v>
      </c>
      <c r="F90" s="5">
        <v>0</v>
      </c>
      <c r="G90" s="51">
        <f aca="true" t="shared" si="14" ref="G90:G95">D90+E90-F90</f>
        <v>0</v>
      </c>
      <c r="M90" s="39"/>
    </row>
    <row r="91" spans="2:13" ht="13.5">
      <c r="B91" s="1" t="s">
        <v>49</v>
      </c>
      <c r="C91" s="3">
        <v>0</v>
      </c>
      <c r="D91" s="52">
        <v>0</v>
      </c>
      <c r="E91" s="4">
        <v>0</v>
      </c>
      <c r="F91" s="5">
        <v>0</v>
      </c>
      <c r="G91" s="51">
        <f t="shared" si="14"/>
        <v>0</v>
      </c>
      <c r="M91" s="39"/>
    </row>
    <row r="92" spans="2:13" ht="13.5">
      <c r="B92" s="1" t="s">
        <v>50</v>
      </c>
      <c r="C92" s="3">
        <v>0</v>
      </c>
      <c r="D92" s="52">
        <v>0</v>
      </c>
      <c r="E92" s="4">
        <v>0</v>
      </c>
      <c r="F92" s="5">
        <v>0</v>
      </c>
      <c r="G92" s="51">
        <f t="shared" si="14"/>
        <v>0</v>
      </c>
      <c r="M92" s="39"/>
    </row>
    <row r="93" spans="2:13" ht="13.5">
      <c r="B93" s="373" t="s">
        <v>46</v>
      </c>
      <c r="C93" s="3">
        <v>2372</v>
      </c>
      <c r="D93" s="52">
        <v>1685</v>
      </c>
      <c r="E93" s="380">
        <f>+'Odpisový plán'!G6/1000</f>
        <v>10445.176</v>
      </c>
      <c r="F93" s="381">
        <v>9782.1</v>
      </c>
      <c r="G93" s="51">
        <f t="shared" si="14"/>
        <v>2348.075999999999</v>
      </c>
      <c r="M93" s="39"/>
    </row>
    <row r="94" spans="2:13" ht="13.5">
      <c r="B94" s="41" t="s">
        <v>47</v>
      </c>
      <c r="C94" s="53">
        <v>0</v>
      </c>
      <c r="D94" s="54">
        <v>0</v>
      </c>
      <c r="E94" s="55">
        <v>0</v>
      </c>
      <c r="F94" s="56">
        <v>0</v>
      </c>
      <c r="G94" s="51">
        <f t="shared" si="14"/>
        <v>0</v>
      </c>
      <c r="M94" s="39"/>
    </row>
    <row r="95" spans="2:13" ht="14.25" thickBot="1">
      <c r="B95" s="374" t="s">
        <v>3</v>
      </c>
      <c r="C95" s="57">
        <v>64</v>
      </c>
      <c r="D95" s="382">
        <v>466</v>
      </c>
      <c r="E95" s="383">
        <f>+L37*0.015</f>
        <v>687.4980697500001</v>
      </c>
      <c r="F95" s="384">
        <v>800</v>
      </c>
      <c r="G95" s="58">
        <f t="shared" si="14"/>
        <v>353.49806975</v>
      </c>
      <c r="M95" s="39"/>
    </row>
    <row r="96" spans="2:13" ht="14.25" thickBot="1">
      <c r="B96" s="37"/>
      <c r="C96" s="29"/>
      <c r="D96" s="29"/>
      <c r="E96" s="42"/>
      <c r="F96" s="29"/>
      <c r="G96" s="37"/>
      <c r="M96" s="39"/>
    </row>
    <row r="97" spans="2:13" ht="13.5">
      <c r="B97" s="45" t="s">
        <v>53</v>
      </c>
      <c r="C97" s="46">
        <v>2015</v>
      </c>
      <c r="D97" s="43" t="s">
        <v>160</v>
      </c>
      <c r="E97" s="44" t="s">
        <v>148</v>
      </c>
      <c r="F97" s="29"/>
      <c r="G97" s="37"/>
      <c r="M97" s="39"/>
    </row>
    <row r="98" spans="2:13" ht="13.5">
      <c r="B98" s="377" t="s">
        <v>53</v>
      </c>
      <c r="C98" s="69">
        <f>SUM(C99:C101)</f>
        <v>235</v>
      </c>
      <c r="D98" s="70">
        <f>SUM(D99:D101)</f>
        <v>260</v>
      </c>
      <c r="E98" s="71">
        <f>SUM(E99:E101)</f>
        <v>260</v>
      </c>
      <c r="M98" s="39"/>
    </row>
    <row r="99" spans="2:13" ht="13.5" customHeight="1">
      <c r="B99" s="210" t="s">
        <v>72</v>
      </c>
      <c r="C99" s="63">
        <v>173</v>
      </c>
      <c r="D99" s="64">
        <v>200</v>
      </c>
      <c r="E99" s="65">
        <v>200</v>
      </c>
      <c r="I99" s="229"/>
      <c r="J99" s="229"/>
      <c r="K99" s="233"/>
      <c r="M99" s="39"/>
    </row>
    <row r="100" spans="2:13" ht="13.5" customHeight="1">
      <c r="B100" s="210" t="s">
        <v>73</v>
      </c>
      <c r="C100" s="63">
        <v>29</v>
      </c>
      <c r="D100" s="64">
        <v>30</v>
      </c>
      <c r="E100" s="65">
        <v>30</v>
      </c>
      <c r="M100" s="39"/>
    </row>
    <row r="101" spans="2:13" ht="13.5" customHeight="1" thickBot="1">
      <c r="B101" s="211" t="s">
        <v>74</v>
      </c>
      <c r="C101" s="66">
        <v>33</v>
      </c>
      <c r="D101" s="67">
        <v>30</v>
      </c>
      <c r="E101" s="68">
        <v>30</v>
      </c>
      <c r="M101" s="39"/>
    </row>
    <row r="102" spans="2:13" ht="13.5">
      <c r="B102" s="262"/>
      <c r="C102" s="37"/>
      <c r="D102" s="37"/>
      <c r="E102" s="37"/>
      <c r="M102" s="39"/>
    </row>
    <row r="103" spans="1:16" s="229" customFormat="1" ht="14.25" thickBot="1">
      <c r="A103" s="248"/>
      <c r="B103" s="248"/>
      <c r="C103" s="249"/>
      <c r="D103" s="249"/>
      <c r="E103" s="251"/>
      <c r="F103" s="250"/>
      <c r="G103" s="250"/>
      <c r="H103" s="251"/>
      <c r="I103" s="39"/>
      <c r="J103" s="39"/>
      <c r="K103" s="39"/>
      <c r="L103" s="252"/>
      <c r="M103" s="252"/>
      <c r="N103" s="252"/>
      <c r="O103" s="253"/>
      <c r="P103" s="254"/>
    </row>
    <row r="104" spans="2:13" ht="13.5">
      <c r="B104" s="317" t="s">
        <v>54</v>
      </c>
      <c r="C104" s="46">
        <v>2015</v>
      </c>
      <c r="D104" s="43" t="s">
        <v>160</v>
      </c>
      <c r="E104" s="44" t="s">
        <v>148</v>
      </c>
      <c r="M104" s="39"/>
    </row>
    <row r="105" spans="2:13" ht="13.5">
      <c r="B105" s="375" t="s">
        <v>55</v>
      </c>
      <c r="C105" s="318">
        <v>0</v>
      </c>
      <c r="D105" s="59">
        <v>0</v>
      </c>
      <c r="E105" s="60">
        <v>0</v>
      </c>
      <c r="M105" s="39"/>
    </row>
    <row r="106" spans="2:13" ht="13.5">
      <c r="B106" s="375" t="s">
        <v>56</v>
      </c>
      <c r="C106" s="318">
        <v>7261</v>
      </c>
      <c r="D106" s="59">
        <v>9709</v>
      </c>
      <c r="E106" s="60">
        <v>6669</v>
      </c>
      <c r="M106" s="39"/>
    </row>
    <row r="107" spans="2:13" ht="13.5">
      <c r="B107" s="375" t="s">
        <v>57</v>
      </c>
      <c r="C107" s="318">
        <v>255</v>
      </c>
      <c r="D107" s="59">
        <v>0</v>
      </c>
      <c r="E107" s="60">
        <v>0</v>
      </c>
      <c r="M107" s="39"/>
    </row>
    <row r="108" spans="2:13" ht="13.5">
      <c r="B108" s="375" t="s">
        <v>58</v>
      </c>
      <c r="C108" s="318">
        <v>801</v>
      </c>
      <c r="D108" s="59">
        <v>433</v>
      </c>
      <c r="E108" s="60">
        <v>3113</v>
      </c>
      <c r="M108" s="39"/>
    </row>
    <row r="109" spans="2:13" ht="14.25" thickBot="1">
      <c r="B109" s="376" t="s">
        <v>59</v>
      </c>
      <c r="C109" s="319">
        <v>178</v>
      </c>
      <c r="D109" s="61">
        <v>65</v>
      </c>
      <c r="E109" s="62">
        <v>0</v>
      </c>
      <c r="M109" s="39"/>
    </row>
    <row r="110" ht="14.25" thickBot="1">
      <c r="M110" s="39"/>
    </row>
    <row r="111" spans="2:13" ht="13.5">
      <c r="B111" s="314" t="s">
        <v>60</v>
      </c>
      <c r="C111" s="315" t="s">
        <v>139</v>
      </c>
      <c r="M111" s="39"/>
    </row>
    <row r="112" spans="2:13" ht="14.25" thickBot="1">
      <c r="B112" s="378">
        <v>202</v>
      </c>
      <c r="C112" s="379">
        <v>25</v>
      </c>
      <c r="M112" s="39"/>
    </row>
    <row r="113" ht="13.5">
      <c r="M113" s="39"/>
    </row>
    <row r="114" spans="2:13" ht="13.5">
      <c r="B114" s="110" t="s">
        <v>21</v>
      </c>
      <c r="C114" s="132">
        <f>Identifikace!D15</f>
        <v>42683</v>
      </c>
      <c r="D114" s="111"/>
      <c r="H114" s="39"/>
      <c r="M114" s="39"/>
    </row>
    <row r="115" spans="2:13" ht="13.5">
      <c r="B115" s="112"/>
      <c r="C115" s="111"/>
      <c r="D115" s="111"/>
      <c r="H115" s="39"/>
      <c r="M115" s="39"/>
    </row>
    <row r="116" spans="2:13" ht="13.5">
      <c r="B116" s="110" t="s">
        <v>22</v>
      </c>
      <c r="C116" s="113" t="str">
        <f>Identifikace!D17</f>
        <v>Ing. Petra Langhammerová</v>
      </c>
      <c r="D116" s="113"/>
      <c r="H116" s="39"/>
      <c r="M116" s="39"/>
    </row>
    <row r="117" spans="2:13" ht="13.5">
      <c r="B117" s="110"/>
      <c r="C117" s="113"/>
      <c r="D117" s="113"/>
      <c r="H117" s="39"/>
      <c r="M117" s="39"/>
    </row>
    <row r="118" spans="2:13" ht="13.5" hidden="1">
      <c r="B118" s="110" t="s">
        <v>6</v>
      </c>
      <c r="C118" s="113" t="e">
        <f>Identifikace!#REF!</f>
        <v>#REF!</v>
      </c>
      <c r="D118" s="113"/>
      <c r="H118" s="39"/>
      <c r="M118" s="39"/>
    </row>
    <row r="119" spans="2:13" ht="13.5">
      <c r="B119" s="110" t="s">
        <v>86</v>
      </c>
      <c r="C119" s="114" t="str">
        <f>Identifikace!D20</f>
        <v>Ing. Zbyněk Koblížek</v>
      </c>
      <c r="D119" s="113"/>
      <c r="H119" s="39"/>
      <c r="M119" s="39"/>
    </row>
    <row r="120" spans="8:13" ht="13.5">
      <c r="H120" s="39"/>
      <c r="M120" s="39"/>
    </row>
    <row r="121" spans="8:13" ht="13.5">
      <c r="H121" s="39"/>
      <c r="M121" s="39"/>
    </row>
    <row r="122" spans="8:13" ht="13.5" hidden="1">
      <c r="H122" s="39"/>
      <c r="M122" s="39"/>
    </row>
    <row r="123" spans="8:13" ht="13.5" hidden="1">
      <c r="H123" s="39"/>
      <c r="M123" s="39"/>
    </row>
    <row r="124" spans="8:13" ht="13.5" hidden="1">
      <c r="H124" s="39"/>
      <c r="M124" s="39"/>
    </row>
    <row r="125" spans="8:13" ht="13.5" hidden="1">
      <c r="H125" s="39"/>
      <c r="M125" s="39"/>
    </row>
    <row r="126" spans="8:13" ht="13.5" hidden="1">
      <c r="H126" s="39"/>
      <c r="M126" s="39"/>
    </row>
    <row r="127" spans="8:13" ht="13.5" hidden="1">
      <c r="H127" s="39"/>
      <c r="M127" s="39"/>
    </row>
    <row r="128" spans="8:13" ht="13.5">
      <c r="H128" s="39"/>
      <c r="M128" s="39"/>
    </row>
    <row r="129" spans="8:13" ht="13.5" hidden="1">
      <c r="H129" s="39"/>
      <c r="M129" s="39"/>
    </row>
    <row r="130" spans="8:13" ht="13.5" hidden="1">
      <c r="H130" s="39"/>
      <c r="M130" s="39"/>
    </row>
    <row r="131" spans="8:13" ht="13.5" hidden="1">
      <c r="H131" s="39"/>
      <c r="M131" s="39"/>
    </row>
    <row r="132" spans="8:13" ht="13.5" hidden="1">
      <c r="H132" s="39"/>
      <c r="M132" s="39"/>
    </row>
    <row r="133" spans="8:13" ht="13.5" hidden="1">
      <c r="H133" s="39"/>
      <c r="M133" s="39"/>
    </row>
    <row r="134" spans="8:13" ht="13.5" hidden="1">
      <c r="H134" s="39"/>
      <c r="M134" s="39"/>
    </row>
    <row r="135" spans="8:13" ht="13.5" hidden="1">
      <c r="H135" s="39"/>
      <c r="M135" s="39"/>
    </row>
    <row r="136" spans="8:13" ht="13.5" hidden="1">
      <c r="H136" s="39"/>
      <c r="M136" s="39"/>
    </row>
    <row r="137" spans="8:13" ht="13.5" hidden="1">
      <c r="H137" s="39"/>
      <c r="M137" s="39"/>
    </row>
    <row r="138" spans="8:13" ht="13.5" hidden="1">
      <c r="H138" s="39"/>
      <c r="M138" s="39"/>
    </row>
    <row r="139" spans="8:13" ht="13.5" hidden="1">
      <c r="H139" s="39"/>
      <c r="M139" s="39"/>
    </row>
    <row r="140" spans="8:13" ht="13.5" hidden="1">
      <c r="H140" s="39"/>
      <c r="M140" s="39"/>
    </row>
    <row r="141" spans="8:13" ht="13.5" hidden="1">
      <c r="H141" s="39"/>
      <c r="M141" s="39"/>
    </row>
    <row r="142" spans="8:13" ht="13.5" hidden="1">
      <c r="H142" s="39"/>
      <c r="M142" s="39"/>
    </row>
    <row r="143" spans="8:13" ht="13.5" hidden="1">
      <c r="H143" s="39"/>
      <c r="M143" s="39"/>
    </row>
    <row r="144" spans="8:13" ht="13.5" hidden="1">
      <c r="H144" s="39"/>
      <c r="M144" s="39"/>
    </row>
    <row r="145" spans="8:13" ht="13.5" hidden="1">
      <c r="H145" s="39"/>
      <c r="M145" s="39"/>
    </row>
    <row r="146" spans="8:13" ht="13.5" hidden="1">
      <c r="H146" s="39"/>
      <c r="M146" s="39"/>
    </row>
    <row r="147" spans="8:13" ht="13.5" hidden="1">
      <c r="H147" s="39"/>
      <c r="M147" s="39"/>
    </row>
    <row r="148" spans="8:13" ht="13.5" hidden="1">
      <c r="H148" s="39"/>
      <c r="M148" s="39"/>
    </row>
    <row r="149" spans="8:13" ht="13.5" hidden="1">
      <c r="H149" s="39"/>
      <c r="M149" s="39"/>
    </row>
    <row r="150" spans="8:13" ht="13.5" hidden="1">
      <c r="H150" s="39"/>
      <c r="M150" s="39"/>
    </row>
    <row r="151" spans="8:13" ht="13.5" hidden="1">
      <c r="H151" s="39"/>
      <c r="M151" s="39"/>
    </row>
    <row r="152" spans="8:13" ht="13.5" hidden="1">
      <c r="H152" s="39"/>
      <c r="M152" s="39"/>
    </row>
    <row r="153" spans="8:13" ht="13.5" hidden="1">
      <c r="H153" s="39"/>
      <c r="M153" s="39"/>
    </row>
    <row r="154" spans="8:13" ht="13.5" hidden="1">
      <c r="H154" s="39"/>
      <c r="M154" s="39"/>
    </row>
    <row r="155" spans="8:13" ht="13.5" hidden="1">
      <c r="H155" s="39"/>
      <c r="M155" s="39"/>
    </row>
    <row r="156" spans="8:13" ht="13.5" hidden="1">
      <c r="H156" s="39"/>
      <c r="M156" s="39"/>
    </row>
    <row r="157" spans="8:13" ht="13.5" hidden="1">
      <c r="H157" s="39"/>
      <c r="M157" s="39"/>
    </row>
    <row r="158" spans="8:13" ht="13.5" hidden="1">
      <c r="H158" s="39"/>
      <c r="M158" s="39"/>
    </row>
    <row r="159" spans="8:13" ht="13.5" hidden="1">
      <c r="H159" s="39"/>
      <c r="M159" s="39"/>
    </row>
    <row r="160" spans="8:13" ht="13.5" hidden="1">
      <c r="H160" s="39"/>
      <c r="M160" s="39"/>
    </row>
    <row r="161" spans="8:13" ht="13.5" hidden="1">
      <c r="H161" s="39"/>
      <c r="M161" s="39"/>
    </row>
    <row r="162" spans="8:13" ht="13.5" hidden="1">
      <c r="H162" s="39"/>
      <c r="M162" s="39"/>
    </row>
    <row r="163" spans="8:13" ht="13.5" hidden="1">
      <c r="H163" s="39"/>
      <c r="M163" s="39"/>
    </row>
    <row r="164" spans="8:13" ht="13.5" hidden="1">
      <c r="H164" s="39"/>
      <c r="M164" s="39"/>
    </row>
    <row r="165" spans="8:13" ht="13.5" hidden="1">
      <c r="H165" s="39"/>
      <c r="M165" s="39"/>
    </row>
    <row r="166" spans="8:13" ht="13.5" hidden="1">
      <c r="H166" s="39"/>
      <c r="M166" s="39"/>
    </row>
    <row r="167" spans="8:13" ht="13.5" hidden="1">
      <c r="H167" s="39"/>
      <c r="M167" s="39"/>
    </row>
    <row r="168" spans="8:13" ht="13.5" hidden="1">
      <c r="H168" s="39"/>
      <c r="M168" s="39"/>
    </row>
    <row r="169" spans="8:13" ht="13.5" hidden="1">
      <c r="H169" s="39"/>
      <c r="M169" s="39"/>
    </row>
    <row r="170" spans="8:13" ht="13.5" hidden="1">
      <c r="H170" s="39"/>
      <c r="M170" s="39"/>
    </row>
    <row r="171" spans="8:13" ht="13.5" hidden="1">
      <c r="H171" s="39"/>
      <c r="M171" s="39"/>
    </row>
    <row r="172" spans="8:13" ht="13.5" hidden="1">
      <c r="H172" s="39"/>
      <c r="M172" s="39"/>
    </row>
    <row r="173" spans="8:13" ht="13.5" hidden="1">
      <c r="H173" s="39"/>
      <c r="M173" s="39"/>
    </row>
    <row r="174" spans="8:13" ht="13.5" hidden="1">
      <c r="H174" s="39"/>
      <c r="M174" s="39"/>
    </row>
    <row r="175" spans="8:13" ht="13.5" hidden="1">
      <c r="H175" s="39"/>
      <c r="M175" s="39"/>
    </row>
    <row r="176" spans="8:13" ht="13.5" hidden="1">
      <c r="H176" s="39"/>
      <c r="M176" s="39"/>
    </row>
  </sheetData>
  <sheetProtection/>
  <mergeCells count="12">
    <mergeCell ref="C2:I2"/>
    <mergeCell ref="D3:G3"/>
    <mergeCell ref="I3:L3"/>
    <mergeCell ref="C70:I70"/>
    <mergeCell ref="C85:D85"/>
    <mergeCell ref="C51:F51"/>
    <mergeCell ref="G51:J51"/>
    <mergeCell ref="K51:K52"/>
    <mergeCell ref="J70:P70"/>
    <mergeCell ref="J85:K85"/>
    <mergeCell ref="I67:J67"/>
    <mergeCell ref="E67:F67"/>
  </mergeCells>
  <conditionalFormatting sqref="H1:H2 H6 H104:H65536 K99 H87:H102 M6 H49:H50 H27:H35 H41:H46 H37:H39 M8:M24 H8:H24">
    <cfRule type="cellIs" priority="69" dxfId="1" operator="greaterThan">
      <formula>5%</formula>
    </cfRule>
    <cfRule type="cellIs" priority="70" dxfId="4" operator="greaterThan">
      <formula>2.51%</formula>
    </cfRule>
    <cfRule type="cellIs" priority="71" dxfId="3" operator="between">
      <formula>0.01%</formula>
      <formula>2.5%</formula>
    </cfRule>
    <cfRule type="cellIs" priority="72" dxfId="0" operator="lessThan">
      <formula>0</formula>
    </cfRule>
  </conditionalFormatting>
  <conditionalFormatting sqref="K53:K66">
    <cfRule type="cellIs" priority="25" dxfId="1" operator="greaterThan">
      <formula>5%</formula>
    </cfRule>
    <cfRule type="cellIs" priority="26" dxfId="4" operator="greaterThan">
      <formula>2.51%</formula>
    </cfRule>
    <cfRule type="cellIs" priority="27" dxfId="3" operator="between">
      <formula>0.01%</formula>
      <formula>2.5%</formula>
    </cfRule>
    <cfRule type="cellIs" priority="28" dxfId="0" operator="lessThan">
      <formula>0</formula>
    </cfRule>
  </conditionalFormatting>
  <conditionalFormatting sqref="H26">
    <cfRule type="cellIs" priority="21" dxfId="1" operator="greaterThan">
      <formula>5%</formula>
    </cfRule>
    <cfRule type="cellIs" priority="22" dxfId="4" operator="greaterThan">
      <formula>2.51%</formula>
    </cfRule>
    <cfRule type="cellIs" priority="23" dxfId="3" operator="between">
      <formula>0.01%</formula>
      <formula>2.5%</formula>
    </cfRule>
    <cfRule type="cellIs" priority="24" dxfId="0" operator="lessThan">
      <formula>0</formula>
    </cfRule>
  </conditionalFormatting>
  <conditionalFormatting sqref="H36">
    <cfRule type="cellIs" priority="17" dxfId="1" operator="greaterThan">
      <formula>5%</formula>
    </cfRule>
    <cfRule type="cellIs" priority="18" dxfId="4" operator="greaterThan">
      <formula>2.51%</formula>
    </cfRule>
    <cfRule type="cellIs" priority="19" dxfId="3" operator="between">
      <formula>0.01%</formula>
      <formula>2.5%</formula>
    </cfRule>
    <cfRule type="cellIs" priority="20" dxfId="0" operator="lessThan">
      <formula>0</formula>
    </cfRule>
  </conditionalFormatting>
  <conditionalFormatting sqref="H40">
    <cfRule type="cellIs" priority="13" dxfId="1" operator="greaterThan">
      <formula>5%</formula>
    </cfRule>
    <cfRule type="cellIs" priority="14" dxfId="4" operator="greaterThan">
      <formula>2.51%</formula>
    </cfRule>
    <cfRule type="cellIs" priority="15" dxfId="3" operator="between">
      <formula>0.01%</formula>
      <formula>2.5%</formula>
    </cfRule>
    <cfRule type="cellIs" priority="16" dxfId="0" operator="lessThan">
      <formula>0</formula>
    </cfRule>
  </conditionalFormatting>
  <conditionalFormatting sqref="H47">
    <cfRule type="cellIs" priority="9" dxfId="1" operator="greaterThan">
      <formula>5%</formula>
    </cfRule>
    <cfRule type="cellIs" priority="10" dxfId="4" operator="greaterThan">
      <formula>2.51%</formula>
    </cfRule>
    <cfRule type="cellIs" priority="11" dxfId="3" operator="between">
      <formula>0.01%</formula>
      <formula>2.5%</formula>
    </cfRule>
    <cfRule type="cellIs" priority="12" dxfId="0" operator="lessThan">
      <formula>0</formula>
    </cfRule>
  </conditionalFormatting>
  <conditionalFormatting sqref="M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H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98:E101 C89:G95">
      <formula1>0</formula1>
      <formula2>99999</formula2>
    </dataValidation>
    <dataValidation type="whole" showInputMessage="1" showErrorMessage="1" errorTitle="Chybové hlášení" error="Hodnota není vyplněna nebo vyplněna nesprávná hodnota" sqref="C105:E109">
      <formula1>0</formula1>
      <formula2>99999</formula2>
    </dataValidation>
    <dataValidation type="decimal" allowBlank="1" showInputMessage="1" showErrorMessage="1" sqref="B112">
      <formula1>1</formula1>
      <formula2>999</formula2>
    </dataValidation>
    <dataValidation type="decimal" showInputMessage="1" showErrorMessage="1" errorTitle="Chyba vyplnění" error="Hodnota není vyplněna nebo zadána nesprávná hodnota" sqref="K53:K66 C5:M48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119"/>
  <sheetViews>
    <sheetView zoomScalePageLayoutView="0" workbookViewId="0" topLeftCell="A100">
      <selection activeCell="G107" sqref="G107:G117"/>
    </sheetView>
  </sheetViews>
  <sheetFormatPr defaultColWidth="0" defaultRowHeight="12.75" zeroHeight="1"/>
  <cols>
    <col min="1" max="1" width="2.140625" style="22" customWidth="1"/>
    <col min="2" max="2" width="5.421875" style="22" customWidth="1"/>
    <col min="3" max="3" width="11.00390625" style="22" customWidth="1"/>
    <col min="4" max="4" width="34.140625" style="22" customWidth="1"/>
    <col min="5" max="5" width="12.7109375" style="155" bestFit="1" customWidth="1"/>
    <col min="6" max="6" width="11.00390625" style="22" customWidth="1"/>
    <col min="7" max="7" width="15.140625" style="148" customWidth="1"/>
    <col min="8" max="8" width="10.7109375" style="22" customWidth="1"/>
    <col min="9" max="9" width="10.140625" style="22" customWidth="1"/>
    <col min="10" max="10" width="11.421875" style="22" customWidth="1"/>
    <col min="11" max="11" width="14.7109375" style="148" customWidth="1"/>
    <col min="12" max="15" width="12.00390625" style="148" customWidth="1"/>
    <col min="16" max="16" width="13.7109375" style="148" customWidth="1"/>
    <col min="17" max="17" width="13.00390625" style="148" customWidth="1"/>
    <col min="18" max="20" width="12.00390625" style="148" customWidth="1"/>
    <col min="21" max="21" width="3.421875" style="148" customWidth="1"/>
    <col min="22" max="16384" width="8.7109375" style="22" hidden="1" customWidth="1"/>
  </cols>
  <sheetData>
    <row r="1" spans="1:21" s="196" customFormat="1" ht="21">
      <c r="A1" s="194"/>
      <c r="B1" s="416" t="str">
        <f>Identifikace!D8</f>
        <v>Technické služby města Chomutova, příspěvková organizace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195"/>
      <c r="U1" s="195"/>
    </row>
    <row r="2" spans="1:21" s="196" customFormat="1" ht="15">
      <c r="A2" s="194"/>
      <c r="B2" s="417" t="str">
        <f>Identifikace!D10</f>
        <v>nám. 1. máje 89, 430 01 Chomutov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197"/>
      <c r="S2" s="197"/>
      <c r="T2" s="195"/>
      <c r="U2" s="195"/>
    </row>
    <row r="3" spans="1:21" s="196" customFormat="1" ht="13.5">
      <c r="A3" s="194"/>
      <c r="B3" s="198"/>
      <c r="C3" s="198"/>
      <c r="D3" s="198"/>
      <c r="E3" s="198"/>
      <c r="F3" s="198"/>
      <c r="G3" s="197"/>
      <c r="H3" s="198"/>
      <c r="I3" s="198"/>
      <c r="J3" s="198"/>
      <c r="K3" s="197"/>
      <c r="L3" s="197"/>
      <c r="M3" s="197"/>
      <c r="N3" s="197"/>
      <c r="O3" s="197"/>
      <c r="P3" s="197"/>
      <c r="Q3" s="197"/>
      <c r="R3" s="197"/>
      <c r="S3" s="197"/>
      <c r="T3" s="195"/>
      <c r="U3" s="195"/>
    </row>
    <row r="4" spans="1:21" s="196" customFormat="1" ht="25.5">
      <c r="A4" s="194"/>
      <c r="B4" s="418" t="s">
        <v>142</v>
      </c>
      <c r="C4" s="418"/>
      <c r="D4" s="418"/>
      <c r="E4" s="418"/>
      <c r="F4" s="418"/>
      <c r="G4" s="418"/>
      <c r="H4" s="418"/>
      <c r="I4" s="418"/>
      <c r="J4" s="418"/>
      <c r="K4" s="418"/>
      <c r="L4" s="427"/>
      <c r="M4" s="427"/>
      <c r="N4" s="199"/>
      <c r="O4" s="199"/>
      <c r="P4" s="199"/>
      <c r="Q4" s="199"/>
      <c r="R4" s="199"/>
      <c r="S4" s="197"/>
      <c r="T4" s="195"/>
      <c r="U4" s="195"/>
    </row>
    <row r="5" spans="1:21" s="196" customFormat="1" ht="13.5">
      <c r="A5" s="194"/>
      <c r="B5" s="194"/>
      <c r="C5" s="194"/>
      <c r="D5" s="194"/>
      <c r="E5" s="200"/>
      <c r="F5" s="194"/>
      <c r="G5" s="195"/>
      <c r="H5" s="194"/>
      <c r="I5" s="194"/>
      <c r="J5" s="194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</row>
    <row r="6" spans="1:21" s="196" customFormat="1" ht="13.5">
      <c r="A6" s="194"/>
      <c r="B6" s="194"/>
      <c r="C6" s="194"/>
      <c r="D6" s="422" t="s">
        <v>96</v>
      </c>
      <c r="E6" s="412"/>
      <c r="F6" s="201" t="s">
        <v>91</v>
      </c>
      <c r="G6" s="202">
        <f>SUMIF(E:E,"M",P:P)</f>
        <v>10445176</v>
      </c>
      <c r="H6" s="194"/>
      <c r="I6" s="194"/>
      <c r="J6" s="194"/>
      <c r="K6" s="203" t="s">
        <v>21</v>
      </c>
      <c r="L6" s="194"/>
      <c r="M6" s="204">
        <f>Identifikace!D15</f>
        <v>42683</v>
      </c>
      <c r="N6" s="195"/>
      <c r="O6" s="195"/>
      <c r="P6" s="195"/>
      <c r="Q6" s="195"/>
      <c r="R6" s="195"/>
      <c r="S6" s="195"/>
      <c r="T6" s="195"/>
      <c r="U6" s="195"/>
    </row>
    <row r="7" spans="1:21" s="196" customFormat="1" ht="13.5">
      <c r="A7" s="194"/>
      <c r="B7" s="194"/>
      <c r="C7" s="194"/>
      <c r="D7" s="411" t="s">
        <v>95</v>
      </c>
      <c r="E7" s="412"/>
      <c r="F7" s="201" t="s">
        <v>92</v>
      </c>
      <c r="G7" s="202">
        <f>SUMIF(E:E,"N",P:P)</f>
        <v>0</v>
      </c>
      <c r="H7" s="194"/>
      <c r="I7" s="194"/>
      <c r="J7" s="194"/>
      <c r="K7" s="205"/>
      <c r="L7" s="194"/>
      <c r="M7" s="195"/>
      <c r="N7" s="195"/>
      <c r="O7" s="195"/>
      <c r="P7" s="195"/>
      <c r="Q7" s="195"/>
      <c r="R7" s="195"/>
      <c r="S7" s="195"/>
      <c r="T7" s="195"/>
      <c r="U7" s="195"/>
    </row>
    <row r="8" spans="1:21" s="196" customFormat="1" ht="13.5">
      <c r="A8" s="194"/>
      <c r="B8" s="194"/>
      <c r="C8" s="194"/>
      <c r="D8" s="423"/>
      <c r="E8" s="424"/>
      <c r="F8" s="201" t="s">
        <v>7</v>
      </c>
      <c r="G8" s="202">
        <f>G6+G7</f>
        <v>10445176</v>
      </c>
      <c r="H8" s="194"/>
      <c r="I8" s="194"/>
      <c r="J8" s="194"/>
      <c r="K8" s="203" t="s">
        <v>22</v>
      </c>
      <c r="L8" s="194"/>
      <c r="M8" s="195" t="str">
        <f>Identifikace!D17</f>
        <v>Ing. Petra Langhammerová</v>
      </c>
      <c r="N8" s="195"/>
      <c r="O8" s="195"/>
      <c r="P8" s="195"/>
      <c r="Q8" s="195"/>
      <c r="R8" s="195"/>
      <c r="S8" s="195"/>
      <c r="T8" s="195"/>
      <c r="U8" s="195"/>
    </row>
    <row r="9" spans="1:21" s="196" customFormat="1" ht="13.5">
      <c r="A9" s="194"/>
      <c r="B9" s="194"/>
      <c r="C9" s="194"/>
      <c r="D9" s="200"/>
      <c r="E9" s="206"/>
      <c r="F9" s="207"/>
      <c r="G9" s="208"/>
      <c r="H9" s="194"/>
      <c r="I9" s="194"/>
      <c r="J9" s="194"/>
      <c r="K9" s="203"/>
      <c r="L9" s="194"/>
      <c r="M9" s="195"/>
      <c r="N9" s="195"/>
      <c r="O9" s="195"/>
      <c r="P9" s="195"/>
      <c r="Q9" s="195"/>
      <c r="R9" s="195"/>
      <c r="S9" s="195"/>
      <c r="T9" s="195"/>
      <c r="U9" s="195"/>
    </row>
    <row r="10" spans="1:21" s="74" customFormat="1" ht="13.5">
      <c r="A10" s="22"/>
      <c r="B10" s="22"/>
      <c r="C10" s="22"/>
      <c r="D10" s="430" t="s">
        <v>87</v>
      </c>
      <c r="E10" s="431"/>
      <c r="F10" s="432"/>
      <c r="G10" s="118"/>
      <c r="H10" s="22"/>
      <c r="I10" s="22"/>
      <c r="J10" s="22"/>
      <c r="K10" s="170" t="s">
        <v>6</v>
      </c>
      <c r="L10" s="22"/>
      <c r="M10" s="150" t="str">
        <f>Identifikace!D20</f>
        <v>Ing. Zbyněk Koblížek</v>
      </c>
      <c r="N10" s="148"/>
      <c r="O10" s="148"/>
      <c r="P10" s="148"/>
      <c r="Q10" s="148"/>
      <c r="R10" s="148"/>
      <c r="S10" s="148"/>
      <c r="T10" s="148"/>
      <c r="U10" s="148"/>
    </row>
    <row r="11" spans="1:21" s="74" customFormat="1" ht="13.5">
      <c r="A11" s="22"/>
      <c r="B11" s="22"/>
      <c r="C11" s="22"/>
      <c r="D11" s="155"/>
      <c r="E11" s="168"/>
      <c r="F11" s="169"/>
      <c r="G11" s="153"/>
      <c r="H11" s="22"/>
      <c r="I11" s="22"/>
      <c r="J11" s="22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s="74" customFormat="1" ht="13.5">
      <c r="A12" s="22"/>
      <c r="B12" s="22"/>
      <c r="C12" s="22"/>
      <c r="D12" s="155"/>
      <c r="E12" s="168"/>
      <c r="F12" s="169"/>
      <c r="G12" s="153"/>
      <c r="H12" s="22"/>
      <c r="I12" s="22"/>
      <c r="J12" s="22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1:21" s="74" customFormat="1" ht="14.25" thickBot="1">
      <c r="A13" s="22"/>
      <c r="B13" s="22"/>
      <c r="C13" s="22"/>
      <c r="D13" s="22"/>
      <c r="E13" s="155"/>
      <c r="F13" s="22"/>
      <c r="G13" s="148"/>
      <c r="H13" s="22"/>
      <c r="I13" s="22"/>
      <c r="J13" s="22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</row>
    <row r="14" spans="1:21" s="74" customFormat="1" ht="13.5">
      <c r="A14" s="22"/>
      <c r="B14" s="413" t="s">
        <v>8</v>
      </c>
      <c r="C14" s="413" t="s">
        <v>76</v>
      </c>
      <c r="D14" s="413" t="s">
        <v>9</v>
      </c>
      <c r="E14" s="171" t="s">
        <v>90</v>
      </c>
      <c r="F14" s="413" t="s">
        <v>10</v>
      </c>
      <c r="G14" s="419" t="s">
        <v>11</v>
      </c>
      <c r="H14" s="413" t="s">
        <v>12</v>
      </c>
      <c r="I14" s="413" t="s">
        <v>13</v>
      </c>
      <c r="J14" s="413" t="s">
        <v>14</v>
      </c>
      <c r="K14" s="419" t="s">
        <v>15</v>
      </c>
      <c r="L14" s="433" t="s">
        <v>144</v>
      </c>
      <c r="M14" s="434"/>
      <c r="N14" s="434"/>
      <c r="O14" s="434"/>
      <c r="P14" s="425" t="s">
        <v>145</v>
      </c>
      <c r="Q14" s="425" t="s">
        <v>16</v>
      </c>
      <c r="R14" s="425"/>
      <c r="S14" s="425"/>
      <c r="T14" s="425"/>
      <c r="U14" s="151"/>
    </row>
    <row r="15" spans="1:21" s="74" customFormat="1" ht="14.25" thickBot="1">
      <c r="A15" s="22"/>
      <c r="B15" s="414"/>
      <c r="C15" s="414"/>
      <c r="D15" s="414"/>
      <c r="E15" s="167" t="s">
        <v>93</v>
      </c>
      <c r="F15" s="414"/>
      <c r="G15" s="420"/>
      <c r="H15" s="414"/>
      <c r="I15" s="414"/>
      <c r="J15" s="414"/>
      <c r="K15" s="420"/>
      <c r="L15" s="435"/>
      <c r="M15" s="435"/>
      <c r="N15" s="435"/>
      <c r="O15" s="435"/>
      <c r="P15" s="429"/>
      <c r="Q15" s="426"/>
      <c r="R15" s="426"/>
      <c r="S15" s="426"/>
      <c r="T15" s="426"/>
      <c r="U15" s="151"/>
    </row>
    <row r="16" spans="1:21" s="74" customFormat="1" ht="14.25" thickBot="1">
      <c r="A16" s="22"/>
      <c r="B16" s="415"/>
      <c r="C16" s="415"/>
      <c r="D16" s="415"/>
      <c r="E16" s="172" t="s">
        <v>94</v>
      </c>
      <c r="F16" s="415"/>
      <c r="G16" s="421"/>
      <c r="H16" s="415"/>
      <c r="I16" s="415"/>
      <c r="J16" s="415"/>
      <c r="K16" s="183">
        <v>2016</v>
      </c>
      <c r="L16" s="184" t="s">
        <v>17</v>
      </c>
      <c r="M16" s="184" t="s">
        <v>18</v>
      </c>
      <c r="N16" s="184" t="s">
        <v>19</v>
      </c>
      <c r="O16" s="184" t="s">
        <v>20</v>
      </c>
      <c r="P16" s="426"/>
      <c r="Q16" s="149" t="s">
        <v>23</v>
      </c>
      <c r="R16" s="149" t="s">
        <v>24</v>
      </c>
      <c r="S16" s="149" t="s">
        <v>75</v>
      </c>
      <c r="T16" s="149" t="s">
        <v>146</v>
      </c>
      <c r="U16" s="152"/>
    </row>
    <row r="17" spans="1:21" s="74" customFormat="1" ht="14.25" thickBot="1">
      <c r="A17" s="22"/>
      <c r="B17" s="428" t="s">
        <v>97</v>
      </c>
      <c r="C17" s="428"/>
      <c r="D17" s="428"/>
      <c r="E17" s="347" t="s">
        <v>143</v>
      </c>
      <c r="F17" s="176"/>
      <c r="G17" s="174">
        <f>SUM(G19:G10092)</f>
        <v>86486159</v>
      </c>
      <c r="H17" s="175" t="s">
        <v>78</v>
      </c>
      <c r="I17" s="175" t="s">
        <v>78</v>
      </c>
      <c r="J17" s="175" t="s">
        <v>78</v>
      </c>
      <c r="K17" s="174">
        <f aca="true" t="shared" si="0" ref="K17:T17">SUM(K19:K10092)</f>
        <v>32441712</v>
      </c>
      <c r="L17" s="209">
        <f t="shared" si="0"/>
        <v>2549659</v>
      </c>
      <c r="M17" s="209">
        <f t="shared" si="0"/>
        <v>2634787</v>
      </c>
      <c r="N17" s="209">
        <f t="shared" si="0"/>
        <v>2618959</v>
      </c>
      <c r="O17" s="209">
        <f t="shared" si="0"/>
        <v>2641771</v>
      </c>
      <c r="P17" s="174">
        <f t="shared" si="0"/>
        <v>10445176</v>
      </c>
      <c r="Q17" s="75">
        <f t="shared" si="0"/>
        <v>10536177</v>
      </c>
      <c r="R17" s="75">
        <f t="shared" si="0"/>
        <v>9179231</v>
      </c>
      <c r="S17" s="75">
        <f t="shared" si="0"/>
        <v>7409254</v>
      </c>
      <c r="T17" s="75">
        <f t="shared" si="0"/>
        <v>5997998</v>
      </c>
      <c r="U17" s="153"/>
    </row>
    <row r="18" spans="1:21" s="74" customFormat="1" ht="14.25" thickBot="1">
      <c r="A18" s="22"/>
      <c r="B18" s="177" t="s">
        <v>98</v>
      </c>
      <c r="C18" s="177"/>
      <c r="D18" s="177"/>
      <c r="E18" s="177"/>
      <c r="F18" s="177"/>
      <c r="G18" s="179"/>
      <c r="H18" s="178"/>
      <c r="I18" s="178"/>
      <c r="J18" s="178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3"/>
    </row>
    <row r="19" spans="1:21" s="74" customFormat="1" ht="13.5">
      <c r="A19" s="22"/>
      <c r="B19" s="185" t="s">
        <v>165</v>
      </c>
      <c r="C19" s="158">
        <v>813</v>
      </c>
      <c r="D19" s="186" t="s">
        <v>166</v>
      </c>
      <c r="E19" s="165" t="s">
        <v>91</v>
      </c>
      <c r="F19" s="156">
        <v>35795</v>
      </c>
      <c r="G19" s="161">
        <v>114507</v>
      </c>
      <c r="H19" s="159">
        <v>1</v>
      </c>
      <c r="I19" s="160">
        <v>5</v>
      </c>
      <c r="J19" s="160">
        <v>20</v>
      </c>
      <c r="K19" s="161">
        <v>109452</v>
      </c>
      <c r="L19" s="161">
        <v>1434</v>
      </c>
      <c r="M19" s="161">
        <v>1434</v>
      </c>
      <c r="N19" s="161">
        <v>1434</v>
      </c>
      <c r="O19" s="161">
        <v>753</v>
      </c>
      <c r="P19" s="161">
        <f>SUM(L19:O19)</f>
        <v>5055</v>
      </c>
      <c r="Q19" s="161"/>
      <c r="R19" s="161"/>
      <c r="S19" s="161"/>
      <c r="T19" s="161"/>
      <c r="U19" s="154"/>
    </row>
    <row r="20" spans="1:21" s="74" customFormat="1" ht="13.5">
      <c r="A20" s="22"/>
      <c r="B20" s="187" t="s">
        <v>167</v>
      </c>
      <c r="C20" s="162">
        <v>814</v>
      </c>
      <c r="D20" s="188" t="s">
        <v>166</v>
      </c>
      <c r="E20" s="166" t="s">
        <v>91</v>
      </c>
      <c r="F20" s="157">
        <v>35795</v>
      </c>
      <c r="G20" s="163">
        <v>115511</v>
      </c>
      <c r="H20" s="162">
        <v>1</v>
      </c>
      <c r="I20" s="189">
        <v>5</v>
      </c>
      <c r="J20" s="189">
        <v>20</v>
      </c>
      <c r="K20" s="190">
        <v>110370</v>
      </c>
      <c r="L20" s="164">
        <v>1446</v>
      </c>
      <c r="M20" s="164">
        <v>1446</v>
      </c>
      <c r="N20" s="164">
        <v>1446</v>
      </c>
      <c r="O20" s="164">
        <v>803</v>
      </c>
      <c r="P20" s="163">
        <f>SUM(L20:O20)</f>
        <v>5141</v>
      </c>
      <c r="Q20" s="164"/>
      <c r="R20" s="164"/>
      <c r="S20" s="164"/>
      <c r="T20" s="164"/>
      <c r="U20" s="154"/>
    </row>
    <row r="21" spans="1:21" s="74" customFormat="1" ht="13.5">
      <c r="A21" s="22"/>
      <c r="B21" s="191" t="s">
        <v>168</v>
      </c>
      <c r="C21" s="181">
        <v>815</v>
      </c>
      <c r="D21" s="192" t="s">
        <v>166</v>
      </c>
      <c r="E21" s="166" t="s">
        <v>91</v>
      </c>
      <c r="F21" s="180">
        <v>35795</v>
      </c>
      <c r="G21" s="182">
        <v>47705</v>
      </c>
      <c r="H21" s="181">
        <v>1</v>
      </c>
      <c r="I21" s="193">
        <v>5</v>
      </c>
      <c r="J21" s="193">
        <v>20</v>
      </c>
      <c r="K21" s="358">
        <v>45569</v>
      </c>
      <c r="L21" s="359">
        <v>597</v>
      </c>
      <c r="M21" s="359">
        <v>597</v>
      </c>
      <c r="N21" s="359">
        <v>597</v>
      </c>
      <c r="O21" s="359">
        <v>345</v>
      </c>
      <c r="P21" s="163">
        <f aca="true" t="shared" si="1" ref="P21:P84">SUM(L21:O21)</f>
        <v>2136</v>
      </c>
      <c r="Q21" s="359"/>
      <c r="R21" s="359"/>
      <c r="S21" s="359"/>
      <c r="T21" s="359"/>
      <c r="U21" s="154"/>
    </row>
    <row r="22" spans="1:21" s="74" customFormat="1" ht="13.5">
      <c r="A22" s="22"/>
      <c r="B22" s="191" t="s">
        <v>169</v>
      </c>
      <c r="C22" s="181">
        <v>876</v>
      </c>
      <c r="D22" s="192" t="s">
        <v>170</v>
      </c>
      <c r="E22" s="166" t="s">
        <v>91</v>
      </c>
      <c r="F22" s="180">
        <v>37166</v>
      </c>
      <c r="G22" s="182">
        <v>111721</v>
      </c>
      <c r="H22" s="181">
        <v>1</v>
      </c>
      <c r="I22" s="193">
        <v>6</v>
      </c>
      <c r="J22" s="193">
        <v>17</v>
      </c>
      <c r="K22" s="358">
        <v>101738</v>
      </c>
      <c r="L22" s="359">
        <v>1677</v>
      </c>
      <c r="M22" s="359">
        <v>1677</v>
      </c>
      <c r="N22" s="359">
        <v>1677</v>
      </c>
      <c r="O22" s="359">
        <v>1677</v>
      </c>
      <c r="P22" s="163">
        <f t="shared" si="1"/>
        <v>6708</v>
      </c>
      <c r="Q22" s="359">
        <v>3275</v>
      </c>
      <c r="R22" s="359"/>
      <c r="S22" s="359"/>
      <c r="T22" s="359"/>
      <c r="U22" s="154"/>
    </row>
    <row r="23" spans="1:21" s="74" customFormat="1" ht="13.5">
      <c r="A23" s="22"/>
      <c r="B23" s="191" t="s">
        <v>171</v>
      </c>
      <c r="C23" s="181">
        <v>877</v>
      </c>
      <c r="D23" s="192" t="s">
        <v>170</v>
      </c>
      <c r="E23" s="166" t="s">
        <v>91</v>
      </c>
      <c r="F23" s="180">
        <v>37172</v>
      </c>
      <c r="G23" s="182">
        <v>162605</v>
      </c>
      <c r="H23" s="181">
        <v>1</v>
      </c>
      <c r="I23" s="193">
        <v>6</v>
      </c>
      <c r="J23" s="193">
        <v>17</v>
      </c>
      <c r="K23" s="358">
        <v>148148</v>
      </c>
      <c r="L23" s="359">
        <v>2442</v>
      </c>
      <c r="M23" s="359">
        <v>2442</v>
      </c>
      <c r="N23" s="359">
        <v>2442</v>
      </c>
      <c r="O23" s="359">
        <v>2442</v>
      </c>
      <c r="P23" s="163">
        <f t="shared" si="1"/>
        <v>9768</v>
      </c>
      <c r="Q23" s="359">
        <v>4689</v>
      </c>
      <c r="R23" s="359"/>
      <c r="S23" s="359"/>
      <c r="T23" s="359"/>
      <c r="U23" s="154"/>
    </row>
    <row r="24" spans="1:21" s="74" customFormat="1" ht="13.5">
      <c r="A24" s="22"/>
      <c r="B24" s="191" t="s">
        <v>172</v>
      </c>
      <c r="C24" s="181">
        <v>878</v>
      </c>
      <c r="D24" s="192" t="s">
        <v>170</v>
      </c>
      <c r="E24" s="166" t="s">
        <v>91</v>
      </c>
      <c r="F24" s="180">
        <v>37179</v>
      </c>
      <c r="G24" s="182">
        <v>169392</v>
      </c>
      <c r="H24" s="181">
        <v>1</v>
      </c>
      <c r="I24" s="193">
        <v>6</v>
      </c>
      <c r="J24" s="193">
        <v>17</v>
      </c>
      <c r="K24" s="358">
        <v>153307</v>
      </c>
      <c r="L24" s="359">
        <v>2541</v>
      </c>
      <c r="M24" s="359">
        <v>2541</v>
      </c>
      <c r="N24" s="359">
        <v>2541</v>
      </c>
      <c r="O24" s="359">
        <v>2541</v>
      </c>
      <c r="P24" s="163">
        <f t="shared" si="1"/>
        <v>10164</v>
      </c>
      <c r="Q24" s="359">
        <v>5921</v>
      </c>
      <c r="R24" s="359"/>
      <c r="S24" s="359"/>
      <c r="T24" s="359"/>
      <c r="U24" s="154"/>
    </row>
    <row r="25" spans="1:21" s="74" customFormat="1" ht="13.5">
      <c r="A25" s="22"/>
      <c r="B25" s="191" t="s">
        <v>173</v>
      </c>
      <c r="C25" s="181">
        <v>919</v>
      </c>
      <c r="D25" s="192" t="s">
        <v>174</v>
      </c>
      <c r="E25" s="166" t="s">
        <v>91</v>
      </c>
      <c r="F25" s="180">
        <v>37884</v>
      </c>
      <c r="G25" s="182">
        <v>72333</v>
      </c>
      <c r="H25" s="181">
        <v>1</v>
      </c>
      <c r="I25" s="193">
        <v>6</v>
      </c>
      <c r="J25" s="193">
        <v>17</v>
      </c>
      <c r="K25" s="358">
        <v>57558</v>
      </c>
      <c r="L25" s="359">
        <v>1086</v>
      </c>
      <c r="M25" s="359">
        <v>1086</v>
      </c>
      <c r="N25" s="359">
        <v>1086</v>
      </c>
      <c r="O25" s="359">
        <v>1086</v>
      </c>
      <c r="P25" s="163">
        <f t="shared" si="1"/>
        <v>4344</v>
      </c>
      <c r="Q25" s="359">
        <v>4344</v>
      </c>
      <c r="R25" s="359">
        <v>4344</v>
      </c>
      <c r="S25" s="359">
        <v>1743</v>
      </c>
      <c r="T25" s="359"/>
      <c r="U25" s="154"/>
    </row>
    <row r="26" spans="1:21" s="74" customFormat="1" ht="13.5">
      <c r="A26" s="22"/>
      <c r="B26" s="191" t="s">
        <v>175</v>
      </c>
      <c r="C26" s="181">
        <v>938</v>
      </c>
      <c r="D26" s="192" t="s">
        <v>176</v>
      </c>
      <c r="E26" s="166" t="s">
        <v>91</v>
      </c>
      <c r="F26" s="180">
        <v>38219</v>
      </c>
      <c r="G26" s="182">
        <v>296000</v>
      </c>
      <c r="H26" s="181">
        <v>1</v>
      </c>
      <c r="I26" s="193">
        <v>8</v>
      </c>
      <c r="J26" s="193">
        <v>12</v>
      </c>
      <c r="K26" s="358">
        <v>292152</v>
      </c>
      <c r="L26" s="359">
        <v>3848</v>
      </c>
      <c r="M26" s="359"/>
      <c r="N26" s="359"/>
      <c r="O26" s="359"/>
      <c r="P26" s="163">
        <f t="shared" si="1"/>
        <v>3848</v>
      </c>
      <c r="Q26" s="359"/>
      <c r="R26" s="359"/>
      <c r="S26" s="359"/>
      <c r="T26" s="359"/>
      <c r="U26" s="154"/>
    </row>
    <row r="27" spans="1:21" s="74" customFormat="1" ht="13.5">
      <c r="A27" s="22"/>
      <c r="B27" s="191" t="s">
        <v>177</v>
      </c>
      <c r="C27" s="181">
        <v>983</v>
      </c>
      <c r="D27" s="192" t="s">
        <v>178</v>
      </c>
      <c r="E27" s="166" t="s">
        <v>91</v>
      </c>
      <c r="F27" s="180">
        <v>39237</v>
      </c>
      <c r="G27" s="182">
        <v>301980</v>
      </c>
      <c r="H27" s="181">
        <v>1</v>
      </c>
      <c r="I27" s="193">
        <v>8</v>
      </c>
      <c r="J27" s="193">
        <v>12</v>
      </c>
      <c r="K27" s="358">
        <v>229596</v>
      </c>
      <c r="L27" s="359">
        <v>6042</v>
      </c>
      <c r="M27" s="359">
        <v>6042</v>
      </c>
      <c r="N27" s="359">
        <v>6042</v>
      </c>
      <c r="O27" s="359">
        <v>6042</v>
      </c>
      <c r="P27" s="163">
        <f t="shared" si="1"/>
        <v>24168</v>
      </c>
      <c r="Q27" s="359">
        <v>24168</v>
      </c>
      <c r="R27" s="359">
        <v>24049</v>
      </c>
      <c r="S27" s="359"/>
      <c r="T27" s="359"/>
      <c r="U27" s="154"/>
    </row>
    <row r="28" spans="1:21" s="74" customFormat="1" ht="13.5">
      <c r="A28" s="22"/>
      <c r="B28" s="191" t="s">
        <v>179</v>
      </c>
      <c r="C28" s="181">
        <v>990</v>
      </c>
      <c r="D28" s="192" t="s">
        <v>180</v>
      </c>
      <c r="E28" s="166" t="s">
        <v>91</v>
      </c>
      <c r="F28" s="180">
        <v>39332</v>
      </c>
      <c r="G28" s="182">
        <v>198625</v>
      </c>
      <c r="H28" s="181">
        <v>1</v>
      </c>
      <c r="I28" s="193">
        <v>9</v>
      </c>
      <c r="J28" s="193">
        <v>11</v>
      </c>
      <c r="K28" s="358">
        <v>165390</v>
      </c>
      <c r="L28" s="359">
        <v>4470</v>
      </c>
      <c r="M28" s="359">
        <v>4470</v>
      </c>
      <c r="N28" s="359">
        <v>4470</v>
      </c>
      <c r="O28" s="359">
        <v>4470</v>
      </c>
      <c r="P28" s="163">
        <f t="shared" si="1"/>
        <v>17880</v>
      </c>
      <c r="Q28" s="359">
        <v>15355</v>
      </c>
      <c r="R28" s="359"/>
      <c r="S28" s="359"/>
      <c r="T28" s="359"/>
      <c r="U28" s="154"/>
    </row>
    <row r="29" spans="1:21" s="74" customFormat="1" ht="13.5">
      <c r="A29" s="22"/>
      <c r="B29" s="191" t="s">
        <v>181</v>
      </c>
      <c r="C29" s="181">
        <v>994</v>
      </c>
      <c r="D29" s="192" t="s">
        <v>182</v>
      </c>
      <c r="E29" s="166" t="s">
        <v>91</v>
      </c>
      <c r="F29" s="180">
        <v>39361</v>
      </c>
      <c r="G29" s="182">
        <v>126400</v>
      </c>
      <c r="H29" s="181">
        <v>1</v>
      </c>
      <c r="I29" s="193">
        <v>10</v>
      </c>
      <c r="J29" s="193">
        <v>10</v>
      </c>
      <c r="K29" s="358">
        <v>115940</v>
      </c>
      <c r="L29" s="359">
        <v>3162</v>
      </c>
      <c r="M29" s="359">
        <v>3162</v>
      </c>
      <c r="N29" s="359">
        <v>3162</v>
      </c>
      <c r="O29" s="359">
        <v>974</v>
      </c>
      <c r="P29" s="163">
        <f t="shared" si="1"/>
        <v>10460</v>
      </c>
      <c r="Q29" s="359"/>
      <c r="R29" s="359"/>
      <c r="S29" s="359"/>
      <c r="T29" s="359"/>
      <c r="U29" s="154"/>
    </row>
    <row r="30" spans="1:21" s="74" customFormat="1" ht="13.5">
      <c r="A30" s="22"/>
      <c r="B30" s="191" t="s">
        <v>183</v>
      </c>
      <c r="C30" s="181">
        <v>1008</v>
      </c>
      <c r="D30" s="192" t="s">
        <v>178</v>
      </c>
      <c r="E30" s="166" t="s">
        <v>91</v>
      </c>
      <c r="F30" s="180">
        <v>39926</v>
      </c>
      <c r="G30" s="182">
        <v>350000</v>
      </c>
      <c r="H30" s="181">
        <v>1</v>
      </c>
      <c r="I30" s="193">
        <v>10</v>
      </c>
      <c r="J30" s="193">
        <v>10</v>
      </c>
      <c r="K30" s="358">
        <v>268364</v>
      </c>
      <c r="L30" s="359">
        <v>8751</v>
      </c>
      <c r="M30" s="359">
        <v>8751</v>
      </c>
      <c r="N30" s="359">
        <v>8751</v>
      </c>
      <c r="O30" s="359">
        <v>8751</v>
      </c>
      <c r="P30" s="163">
        <f t="shared" si="1"/>
        <v>35004</v>
      </c>
      <c r="Q30" s="359">
        <v>35004</v>
      </c>
      <c r="R30" s="359">
        <v>11628</v>
      </c>
      <c r="S30" s="359"/>
      <c r="T30" s="359"/>
      <c r="U30" s="154"/>
    </row>
    <row r="31" spans="1:21" s="74" customFormat="1" ht="13.5">
      <c r="A31" s="22"/>
      <c r="B31" s="191" t="s">
        <v>184</v>
      </c>
      <c r="C31" s="181">
        <v>1010</v>
      </c>
      <c r="D31" s="192" t="s">
        <v>185</v>
      </c>
      <c r="E31" s="166" t="s">
        <v>91</v>
      </c>
      <c r="F31" s="180">
        <v>39983</v>
      </c>
      <c r="G31" s="182">
        <v>87336</v>
      </c>
      <c r="H31" s="181">
        <v>1</v>
      </c>
      <c r="I31" s="193">
        <v>10</v>
      </c>
      <c r="J31" s="193">
        <v>10</v>
      </c>
      <c r="K31" s="358">
        <v>65520</v>
      </c>
      <c r="L31" s="359">
        <v>2184</v>
      </c>
      <c r="M31" s="359">
        <v>2184</v>
      </c>
      <c r="N31" s="359">
        <v>2184</v>
      </c>
      <c r="O31" s="359">
        <v>2184</v>
      </c>
      <c r="P31" s="163">
        <f t="shared" si="1"/>
        <v>8736</v>
      </c>
      <c r="Q31" s="359">
        <v>8736</v>
      </c>
      <c r="R31" s="359">
        <v>4344</v>
      </c>
      <c r="S31" s="359"/>
      <c r="T31" s="359"/>
      <c r="U31" s="154"/>
    </row>
    <row r="32" spans="1:21" s="74" customFormat="1" ht="13.5">
      <c r="A32" s="22"/>
      <c r="B32" s="191" t="s">
        <v>186</v>
      </c>
      <c r="C32" s="181">
        <v>1011</v>
      </c>
      <c r="D32" s="192" t="s">
        <v>187</v>
      </c>
      <c r="E32" s="166" t="s">
        <v>91</v>
      </c>
      <c r="F32" s="180">
        <v>39994</v>
      </c>
      <c r="G32" s="182">
        <v>924376</v>
      </c>
      <c r="H32" s="181">
        <v>1</v>
      </c>
      <c r="I32" s="193">
        <v>9</v>
      </c>
      <c r="J32" s="193">
        <v>12</v>
      </c>
      <c r="K32" s="358">
        <v>623970</v>
      </c>
      <c r="L32" s="359">
        <v>20799</v>
      </c>
      <c r="M32" s="359">
        <v>20799</v>
      </c>
      <c r="N32" s="359">
        <v>20799</v>
      </c>
      <c r="O32" s="359">
        <v>20799</v>
      </c>
      <c r="P32" s="163">
        <f t="shared" si="1"/>
        <v>83196</v>
      </c>
      <c r="Q32" s="359">
        <v>83196</v>
      </c>
      <c r="R32" s="359">
        <v>83196</v>
      </c>
      <c r="S32" s="359">
        <v>50818</v>
      </c>
      <c r="T32" s="359"/>
      <c r="U32" s="154"/>
    </row>
    <row r="33" spans="1:21" s="74" customFormat="1" ht="13.5">
      <c r="A33" s="22"/>
      <c r="B33" s="191" t="s">
        <v>188</v>
      </c>
      <c r="C33" s="181">
        <v>1014</v>
      </c>
      <c r="D33" s="192" t="s">
        <v>189</v>
      </c>
      <c r="E33" s="166" t="s">
        <v>91</v>
      </c>
      <c r="F33" s="180">
        <v>40142</v>
      </c>
      <c r="G33" s="182"/>
      <c r="H33" s="181">
        <v>1</v>
      </c>
      <c r="I33" s="193">
        <v>13</v>
      </c>
      <c r="J33" s="193">
        <v>8</v>
      </c>
      <c r="K33" s="358">
        <v>536172</v>
      </c>
      <c r="L33" s="359">
        <v>134043</v>
      </c>
      <c r="M33" s="359">
        <v>134043</v>
      </c>
      <c r="N33" s="359">
        <v>58416</v>
      </c>
      <c r="O33" s="359"/>
      <c r="P33" s="163">
        <f t="shared" si="1"/>
        <v>326502</v>
      </c>
      <c r="Q33" s="359"/>
      <c r="R33" s="359"/>
      <c r="S33" s="359"/>
      <c r="T33" s="359"/>
      <c r="U33" s="154"/>
    </row>
    <row r="34" spans="1:21" s="74" customFormat="1" ht="13.5">
      <c r="A34" s="22"/>
      <c r="B34" s="191" t="s">
        <v>190</v>
      </c>
      <c r="C34" s="181">
        <v>1015</v>
      </c>
      <c r="D34" s="192" t="s">
        <v>191</v>
      </c>
      <c r="E34" s="166" t="s">
        <v>91</v>
      </c>
      <c r="F34" s="180">
        <v>40311</v>
      </c>
      <c r="G34" s="182">
        <v>228780</v>
      </c>
      <c r="H34" s="181">
        <v>1</v>
      </c>
      <c r="I34" s="193">
        <v>10</v>
      </c>
      <c r="J34" s="193">
        <v>10</v>
      </c>
      <c r="K34" s="358">
        <v>150653</v>
      </c>
      <c r="L34" s="359">
        <v>5721</v>
      </c>
      <c r="M34" s="359">
        <v>5721</v>
      </c>
      <c r="N34" s="359">
        <v>5721</v>
      </c>
      <c r="O34" s="359">
        <v>5721</v>
      </c>
      <c r="P34" s="163">
        <f t="shared" si="1"/>
        <v>22884</v>
      </c>
      <c r="Q34" s="359">
        <v>22884</v>
      </c>
      <c r="R34" s="359">
        <v>22884</v>
      </c>
      <c r="S34" s="359">
        <v>9475</v>
      </c>
      <c r="T34" s="359"/>
      <c r="U34" s="154"/>
    </row>
    <row r="35" spans="1:21" s="74" customFormat="1" ht="13.5">
      <c r="A35" s="22"/>
      <c r="B35" s="191" t="s">
        <v>192</v>
      </c>
      <c r="C35" s="181">
        <v>1017</v>
      </c>
      <c r="D35" s="192" t="s">
        <v>193</v>
      </c>
      <c r="E35" s="166" t="s">
        <v>91</v>
      </c>
      <c r="F35" s="180">
        <v>40568</v>
      </c>
      <c r="G35" s="182">
        <v>276019</v>
      </c>
      <c r="H35" s="181">
        <v>1</v>
      </c>
      <c r="I35" s="193">
        <v>13</v>
      </c>
      <c r="J35" s="193">
        <v>8</v>
      </c>
      <c r="K35" s="358">
        <v>212361</v>
      </c>
      <c r="L35" s="359">
        <v>8973</v>
      </c>
      <c r="M35" s="359">
        <v>8973</v>
      </c>
      <c r="N35" s="359">
        <v>8973</v>
      </c>
      <c r="O35" s="359">
        <v>8973</v>
      </c>
      <c r="P35" s="163">
        <f t="shared" si="1"/>
        <v>35892</v>
      </c>
      <c r="Q35" s="359">
        <v>27766</v>
      </c>
      <c r="R35" s="359"/>
      <c r="S35" s="359"/>
      <c r="T35" s="359"/>
      <c r="U35" s="154"/>
    </row>
    <row r="36" spans="1:21" s="74" customFormat="1" ht="13.5">
      <c r="A36" s="22"/>
      <c r="B36" s="191" t="s">
        <v>194</v>
      </c>
      <c r="C36" s="181">
        <v>1018</v>
      </c>
      <c r="D36" s="192" t="s">
        <v>195</v>
      </c>
      <c r="E36" s="166" t="s">
        <v>91</v>
      </c>
      <c r="F36" s="180">
        <v>40591</v>
      </c>
      <c r="G36" s="182">
        <v>298800</v>
      </c>
      <c r="H36" s="181">
        <v>1</v>
      </c>
      <c r="I36" s="193">
        <v>17</v>
      </c>
      <c r="J36" s="193">
        <v>6</v>
      </c>
      <c r="K36" s="358">
        <v>296370</v>
      </c>
      <c r="L36" s="359">
        <v>2430</v>
      </c>
      <c r="M36" s="359"/>
      <c r="N36" s="359"/>
      <c r="O36" s="359"/>
      <c r="P36" s="163">
        <f t="shared" si="1"/>
        <v>2430</v>
      </c>
      <c r="Q36" s="359"/>
      <c r="R36" s="359"/>
      <c r="S36" s="359"/>
      <c r="T36" s="359"/>
      <c r="U36" s="154"/>
    </row>
    <row r="37" spans="1:21" s="74" customFormat="1" ht="13.5">
      <c r="A37" s="22"/>
      <c r="B37" s="191" t="s">
        <v>196</v>
      </c>
      <c r="C37" s="181">
        <v>1019</v>
      </c>
      <c r="D37" s="192" t="s">
        <v>197</v>
      </c>
      <c r="E37" s="166" t="s">
        <v>91</v>
      </c>
      <c r="F37" s="180">
        <v>40625</v>
      </c>
      <c r="G37" s="182">
        <v>115189</v>
      </c>
      <c r="H37" s="181">
        <v>1</v>
      </c>
      <c r="I37" s="193">
        <v>16</v>
      </c>
      <c r="J37" s="193">
        <v>7</v>
      </c>
      <c r="K37" s="358">
        <v>105984</v>
      </c>
      <c r="L37" s="359">
        <v>4608</v>
      </c>
      <c r="M37" s="359">
        <v>4597</v>
      </c>
      <c r="N37" s="359"/>
      <c r="O37" s="359"/>
      <c r="P37" s="163">
        <f t="shared" si="1"/>
        <v>9205</v>
      </c>
      <c r="Q37" s="359"/>
      <c r="R37" s="359"/>
      <c r="S37" s="359"/>
      <c r="T37" s="359"/>
      <c r="U37" s="154"/>
    </row>
    <row r="38" spans="1:21" s="74" customFormat="1" ht="13.5">
      <c r="A38" s="22"/>
      <c r="B38" s="191" t="s">
        <v>198</v>
      </c>
      <c r="C38" s="181">
        <v>1020</v>
      </c>
      <c r="D38" s="192" t="s">
        <v>178</v>
      </c>
      <c r="E38" s="166" t="s">
        <v>91</v>
      </c>
      <c r="F38" s="180">
        <v>40625</v>
      </c>
      <c r="G38" s="182">
        <v>603634</v>
      </c>
      <c r="H38" s="181">
        <v>1</v>
      </c>
      <c r="I38" s="193">
        <v>8</v>
      </c>
      <c r="J38" s="193">
        <v>12</v>
      </c>
      <c r="K38" s="358">
        <v>277725</v>
      </c>
      <c r="L38" s="359">
        <v>12075</v>
      </c>
      <c r="M38" s="359">
        <v>12075</v>
      </c>
      <c r="N38" s="359">
        <v>12075</v>
      </c>
      <c r="O38" s="359">
        <v>12075</v>
      </c>
      <c r="P38" s="163">
        <f t="shared" si="1"/>
        <v>48300</v>
      </c>
      <c r="Q38" s="359">
        <v>48300</v>
      </c>
      <c r="R38" s="359">
        <v>48300</v>
      </c>
      <c r="S38" s="359">
        <v>48300</v>
      </c>
      <c r="T38" s="359">
        <v>48300</v>
      </c>
      <c r="U38" s="154"/>
    </row>
    <row r="39" spans="1:21" s="74" customFormat="1" ht="13.5">
      <c r="A39" s="22"/>
      <c r="B39" s="191" t="s">
        <v>199</v>
      </c>
      <c r="C39" s="181">
        <v>1021</v>
      </c>
      <c r="D39" s="192" t="s">
        <v>200</v>
      </c>
      <c r="E39" s="166" t="s">
        <v>91</v>
      </c>
      <c r="F39" s="180">
        <v>40716</v>
      </c>
      <c r="G39" s="182">
        <v>4170120</v>
      </c>
      <c r="H39" s="181">
        <v>1</v>
      </c>
      <c r="I39" s="193">
        <v>13</v>
      </c>
      <c r="J39" s="193">
        <v>8</v>
      </c>
      <c r="K39" s="358">
        <v>2969078</v>
      </c>
      <c r="L39" s="359">
        <v>135531</v>
      </c>
      <c r="M39" s="359">
        <v>135531</v>
      </c>
      <c r="N39" s="359">
        <v>135531</v>
      </c>
      <c r="O39" s="359">
        <v>135531</v>
      </c>
      <c r="P39" s="163">
        <f t="shared" si="1"/>
        <v>542124</v>
      </c>
      <c r="Q39" s="359">
        <v>542124</v>
      </c>
      <c r="R39" s="359">
        <v>116794</v>
      </c>
      <c r="S39" s="359"/>
      <c r="T39" s="359"/>
      <c r="U39" s="154"/>
    </row>
    <row r="40" spans="1:21" s="74" customFormat="1" ht="13.5">
      <c r="A40" s="22"/>
      <c r="B40" s="191" t="s">
        <v>201</v>
      </c>
      <c r="C40" s="181">
        <v>1022</v>
      </c>
      <c r="D40" s="192" t="s">
        <v>202</v>
      </c>
      <c r="E40" s="166" t="s">
        <v>91</v>
      </c>
      <c r="F40" s="180">
        <v>40763</v>
      </c>
      <c r="G40" s="182">
        <v>611376</v>
      </c>
      <c r="H40" s="181">
        <v>1</v>
      </c>
      <c r="I40" s="193">
        <v>17</v>
      </c>
      <c r="J40" s="193">
        <v>6</v>
      </c>
      <c r="K40" s="358">
        <v>554368</v>
      </c>
      <c r="L40" s="359">
        <v>25986</v>
      </c>
      <c r="M40" s="359">
        <v>25986</v>
      </c>
      <c r="N40" s="359">
        <v>5036</v>
      </c>
      <c r="O40" s="359"/>
      <c r="P40" s="163">
        <f t="shared" si="1"/>
        <v>57008</v>
      </c>
      <c r="Q40" s="359"/>
      <c r="R40" s="359"/>
      <c r="S40" s="359"/>
      <c r="T40" s="359"/>
      <c r="U40" s="154"/>
    </row>
    <row r="41" spans="1:21" s="74" customFormat="1" ht="13.5">
      <c r="A41" s="22"/>
      <c r="B41" s="191" t="s">
        <v>203</v>
      </c>
      <c r="C41" s="181">
        <v>1023</v>
      </c>
      <c r="D41" s="192" t="s">
        <v>204</v>
      </c>
      <c r="E41" s="166" t="s">
        <v>91</v>
      </c>
      <c r="F41" s="180">
        <v>40792</v>
      </c>
      <c r="G41" s="182">
        <v>4346496</v>
      </c>
      <c r="H41" s="181">
        <v>1</v>
      </c>
      <c r="I41" s="193">
        <v>13</v>
      </c>
      <c r="J41" s="193">
        <v>8</v>
      </c>
      <c r="K41" s="358">
        <v>2966544</v>
      </c>
      <c r="L41" s="359">
        <v>141264</v>
      </c>
      <c r="M41" s="359">
        <v>141264</v>
      </c>
      <c r="N41" s="359">
        <v>141264</v>
      </c>
      <c r="O41" s="359">
        <v>141264</v>
      </c>
      <c r="P41" s="163">
        <f t="shared" si="1"/>
        <v>565056</v>
      </c>
      <c r="Q41" s="359">
        <v>565056</v>
      </c>
      <c r="R41" s="359">
        <v>249840</v>
      </c>
      <c r="S41" s="359"/>
      <c r="T41" s="359"/>
      <c r="U41" s="154"/>
    </row>
    <row r="42" spans="1:21" s="74" customFormat="1" ht="13.5">
      <c r="A42" s="22"/>
      <c r="B42" s="191" t="s">
        <v>205</v>
      </c>
      <c r="C42" s="181">
        <v>1025</v>
      </c>
      <c r="D42" s="192" t="s">
        <v>206</v>
      </c>
      <c r="E42" s="166" t="s">
        <v>91</v>
      </c>
      <c r="F42" s="180">
        <v>40848</v>
      </c>
      <c r="G42" s="182">
        <v>945792</v>
      </c>
      <c r="H42" s="181">
        <v>1</v>
      </c>
      <c r="I42" s="193">
        <v>16</v>
      </c>
      <c r="J42" s="193">
        <v>6</v>
      </c>
      <c r="K42" s="358">
        <v>769271</v>
      </c>
      <c r="L42" s="359">
        <v>37833</v>
      </c>
      <c r="M42" s="359">
        <v>37833</v>
      </c>
      <c r="N42" s="359">
        <v>37833</v>
      </c>
      <c r="O42" s="359">
        <v>37833</v>
      </c>
      <c r="P42" s="163">
        <f t="shared" si="1"/>
        <v>151332</v>
      </c>
      <c r="Q42" s="359">
        <v>25189</v>
      </c>
      <c r="R42" s="359"/>
      <c r="S42" s="359"/>
      <c r="T42" s="359"/>
      <c r="U42" s="154"/>
    </row>
    <row r="43" spans="1:21" s="74" customFormat="1" ht="13.5">
      <c r="A43" s="22"/>
      <c r="B43" s="191" t="s">
        <v>207</v>
      </c>
      <c r="C43" s="181">
        <v>1026</v>
      </c>
      <c r="D43" s="192" t="s">
        <v>208</v>
      </c>
      <c r="E43" s="166" t="s">
        <v>91</v>
      </c>
      <c r="F43" s="180">
        <v>40855</v>
      </c>
      <c r="G43" s="182">
        <v>76432</v>
      </c>
      <c r="H43" s="181">
        <v>1</v>
      </c>
      <c r="I43" s="193">
        <v>16</v>
      </c>
      <c r="J43" s="193">
        <v>6</v>
      </c>
      <c r="K43" s="358">
        <v>62220</v>
      </c>
      <c r="L43" s="359">
        <v>3060</v>
      </c>
      <c r="M43" s="359">
        <v>3060</v>
      </c>
      <c r="N43" s="359">
        <v>3060</v>
      </c>
      <c r="O43" s="359">
        <v>3060</v>
      </c>
      <c r="P43" s="163">
        <f t="shared" si="1"/>
        <v>12240</v>
      </c>
      <c r="Q43" s="359">
        <v>1972</v>
      </c>
      <c r="R43" s="359"/>
      <c r="S43" s="359"/>
      <c r="T43" s="359"/>
      <c r="U43" s="154"/>
    </row>
    <row r="44" spans="1:21" s="74" customFormat="1" ht="13.5">
      <c r="A44" s="22"/>
      <c r="B44" s="191" t="s">
        <v>209</v>
      </c>
      <c r="C44" s="181">
        <v>1027</v>
      </c>
      <c r="D44" s="192" t="s">
        <v>210</v>
      </c>
      <c r="E44" s="166" t="s">
        <v>91</v>
      </c>
      <c r="F44" s="180">
        <v>40883</v>
      </c>
      <c r="G44" s="182">
        <v>45486</v>
      </c>
      <c r="H44" s="181">
        <v>1</v>
      </c>
      <c r="I44" s="193">
        <v>17</v>
      </c>
      <c r="J44" s="193">
        <v>6</v>
      </c>
      <c r="K44" s="358">
        <v>38700</v>
      </c>
      <c r="L44" s="359">
        <v>1935</v>
      </c>
      <c r="M44" s="359">
        <v>1935</v>
      </c>
      <c r="N44" s="359">
        <v>1935</v>
      </c>
      <c r="O44" s="359">
        <v>981</v>
      </c>
      <c r="P44" s="163">
        <f t="shared" si="1"/>
        <v>6786</v>
      </c>
      <c r="Q44" s="359"/>
      <c r="R44" s="359"/>
      <c r="S44" s="359"/>
      <c r="T44" s="359"/>
      <c r="U44" s="154"/>
    </row>
    <row r="45" spans="1:21" s="74" customFormat="1" ht="13.5">
      <c r="A45" s="22"/>
      <c r="B45" s="191" t="s">
        <v>211</v>
      </c>
      <c r="C45" s="181">
        <v>1028</v>
      </c>
      <c r="D45" s="192" t="s">
        <v>212</v>
      </c>
      <c r="E45" s="166" t="s">
        <v>91</v>
      </c>
      <c r="F45" s="180">
        <v>40938</v>
      </c>
      <c r="G45" s="182">
        <v>401714</v>
      </c>
      <c r="H45" s="181">
        <v>1</v>
      </c>
      <c r="I45" s="193">
        <v>17</v>
      </c>
      <c r="J45" s="193">
        <v>6</v>
      </c>
      <c r="K45" s="358">
        <v>335769</v>
      </c>
      <c r="L45" s="359">
        <v>17073</v>
      </c>
      <c r="M45" s="359">
        <v>17073</v>
      </c>
      <c r="N45" s="359">
        <v>17073</v>
      </c>
      <c r="O45" s="359">
        <v>14726</v>
      </c>
      <c r="P45" s="163">
        <f t="shared" si="1"/>
        <v>65945</v>
      </c>
      <c r="Q45" s="359"/>
      <c r="R45" s="359"/>
      <c r="S45" s="359"/>
      <c r="T45" s="359"/>
      <c r="U45" s="154"/>
    </row>
    <row r="46" spans="1:21" s="74" customFormat="1" ht="13.5">
      <c r="A46" s="22"/>
      <c r="B46" s="191" t="s">
        <v>213</v>
      </c>
      <c r="C46" s="181">
        <v>1031</v>
      </c>
      <c r="D46" s="192" t="s">
        <v>214</v>
      </c>
      <c r="E46" s="166" t="s">
        <v>91</v>
      </c>
      <c r="F46" s="180">
        <v>40970</v>
      </c>
      <c r="G46" s="182">
        <v>6074653</v>
      </c>
      <c r="H46" s="181">
        <v>1</v>
      </c>
      <c r="I46" s="193">
        <v>9</v>
      </c>
      <c r="J46" s="193">
        <v>11</v>
      </c>
      <c r="K46" s="358">
        <v>2594760</v>
      </c>
      <c r="L46" s="359">
        <v>136680</v>
      </c>
      <c r="M46" s="359">
        <v>136680</v>
      </c>
      <c r="N46" s="359">
        <v>136680</v>
      </c>
      <c r="O46" s="359">
        <v>136680</v>
      </c>
      <c r="P46" s="163">
        <f t="shared" si="1"/>
        <v>546720</v>
      </c>
      <c r="Q46" s="359">
        <v>546720</v>
      </c>
      <c r="R46" s="359">
        <v>546720</v>
      </c>
      <c r="S46" s="359">
        <v>546720</v>
      </c>
      <c r="T46" s="359">
        <v>546720</v>
      </c>
      <c r="U46" s="154"/>
    </row>
    <row r="47" spans="1:21" s="74" customFormat="1" ht="13.5">
      <c r="A47" s="22"/>
      <c r="B47" s="191" t="s">
        <v>215</v>
      </c>
      <c r="C47" s="181">
        <v>1032</v>
      </c>
      <c r="D47" s="192" t="s">
        <v>170</v>
      </c>
      <c r="E47" s="166" t="s">
        <v>91</v>
      </c>
      <c r="F47" s="180">
        <v>41000</v>
      </c>
      <c r="G47" s="182">
        <v>78862</v>
      </c>
      <c r="H47" s="181">
        <v>1</v>
      </c>
      <c r="I47" s="193">
        <v>6</v>
      </c>
      <c r="J47" s="193">
        <v>17</v>
      </c>
      <c r="K47" s="358">
        <v>21330</v>
      </c>
      <c r="L47" s="359">
        <v>1185</v>
      </c>
      <c r="M47" s="359">
        <v>1185</v>
      </c>
      <c r="N47" s="359">
        <v>1185</v>
      </c>
      <c r="O47" s="359">
        <v>1185</v>
      </c>
      <c r="P47" s="163">
        <f t="shared" si="1"/>
        <v>4740</v>
      </c>
      <c r="Q47" s="359">
        <v>4740</v>
      </c>
      <c r="R47" s="359">
        <v>4740</v>
      </c>
      <c r="S47" s="359">
        <v>4740</v>
      </c>
      <c r="T47" s="359">
        <v>4740</v>
      </c>
      <c r="U47" s="154"/>
    </row>
    <row r="48" spans="1:21" s="74" customFormat="1" ht="13.5">
      <c r="A48" s="22"/>
      <c r="B48" s="191" t="s">
        <v>216</v>
      </c>
      <c r="C48" s="181">
        <v>1033</v>
      </c>
      <c r="D48" s="192" t="s">
        <v>217</v>
      </c>
      <c r="E48" s="166" t="s">
        <v>91</v>
      </c>
      <c r="F48" s="180">
        <v>41001</v>
      </c>
      <c r="G48" s="182">
        <v>430416</v>
      </c>
      <c r="H48" s="181">
        <v>1</v>
      </c>
      <c r="I48" s="193">
        <v>17</v>
      </c>
      <c r="J48" s="193">
        <v>6</v>
      </c>
      <c r="K48" s="358">
        <v>341488</v>
      </c>
      <c r="L48" s="359">
        <v>18294</v>
      </c>
      <c r="M48" s="359">
        <v>18294</v>
      </c>
      <c r="N48" s="359">
        <v>18294</v>
      </c>
      <c r="O48" s="359">
        <v>18294</v>
      </c>
      <c r="P48" s="163">
        <f t="shared" si="1"/>
        <v>73176</v>
      </c>
      <c r="Q48" s="359">
        <v>15752</v>
      </c>
      <c r="R48" s="359"/>
      <c r="S48" s="359"/>
      <c r="T48" s="359"/>
      <c r="U48" s="154"/>
    </row>
    <row r="49" spans="1:21" s="74" customFormat="1" ht="13.5">
      <c r="A49" s="22"/>
      <c r="B49" s="191" t="s">
        <v>218</v>
      </c>
      <c r="C49" s="181">
        <v>1034</v>
      </c>
      <c r="D49" s="192" t="s">
        <v>219</v>
      </c>
      <c r="E49" s="166" t="s">
        <v>91</v>
      </c>
      <c r="F49" s="180">
        <v>41065</v>
      </c>
      <c r="G49" s="182">
        <v>239400</v>
      </c>
      <c r="H49" s="181">
        <v>1</v>
      </c>
      <c r="I49" s="193">
        <v>13</v>
      </c>
      <c r="J49" s="193">
        <v>8</v>
      </c>
      <c r="K49" s="358">
        <v>140076</v>
      </c>
      <c r="L49" s="359">
        <v>7782</v>
      </c>
      <c r="M49" s="359">
        <v>7782</v>
      </c>
      <c r="N49" s="359">
        <v>7782</v>
      </c>
      <c r="O49" s="359">
        <v>7782</v>
      </c>
      <c r="P49" s="163">
        <f t="shared" si="1"/>
        <v>31128</v>
      </c>
      <c r="Q49" s="359">
        <v>31128</v>
      </c>
      <c r="R49" s="359">
        <v>31128</v>
      </c>
      <c r="S49" s="359">
        <v>5940</v>
      </c>
      <c r="T49" s="359"/>
      <c r="U49" s="154"/>
    </row>
    <row r="50" spans="1:21" s="74" customFormat="1" ht="13.5">
      <c r="A50" s="22"/>
      <c r="B50" s="191" t="s">
        <v>220</v>
      </c>
      <c r="C50" s="181">
        <v>1035</v>
      </c>
      <c r="D50" s="192" t="s">
        <v>221</v>
      </c>
      <c r="E50" s="166" t="s">
        <v>91</v>
      </c>
      <c r="F50" s="180">
        <v>41120</v>
      </c>
      <c r="G50" s="182">
        <v>6878200</v>
      </c>
      <c r="H50" s="181">
        <v>1</v>
      </c>
      <c r="I50" s="193">
        <v>13</v>
      </c>
      <c r="J50" s="193">
        <v>8</v>
      </c>
      <c r="K50" s="358">
        <v>3949242</v>
      </c>
      <c r="L50" s="359">
        <v>223542</v>
      </c>
      <c r="M50" s="359">
        <v>223542</v>
      </c>
      <c r="N50" s="359">
        <v>223542</v>
      </c>
      <c r="O50" s="359">
        <v>223542</v>
      </c>
      <c r="P50" s="163">
        <f t="shared" si="1"/>
        <v>894168</v>
      </c>
      <c r="Q50" s="359">
        <v>894168</v>
      </c>
      <c r="R50" s="359">
        <v>894168</v>
      </c>
      <c r="S50" s="359">
        <v>246454</v>
      </c>
      <c r="T50" s="359"/>
      <c r="U50" s="154"/>
    </row>
    <row r="51" spans="1:21" s="74" customFormat="1" ht="13.5">
      <c r="A51" s="22"/>
      <c r="B51" s="191" t="s">
        <v>222</v>
      </c>
      <c r="C51" s="181">
        <v>1037</v>
      </c>
      <c r="D51" s="192" t="s">
        <v>223</v>
      </c>
      <c r="E51" s="166" t="s">
        <v>91</v>
      </c>
      <c r="F51" s="180">
        <v>41130</v>
      </c>
      <c r="G51" s="182">
        <v>289000</v>
      </c>
      <c r="H51" s="181">
        <v>1</v>
      </c>
      <c r="I51" s="193">
        <v>16</v>
      </c>
      <c r="J51" s="193">
        <v>6</v>
      </c>
      <c r="K51" s="358">
        <v>200408</v>
      </c>
      <c r="L51" s="359">
        <v>11562</v>
      </c>
      <c r="M51" s="359">
        <v>11562</v>
      </c>
      <c r="N51" s="359">
        <v>11562</v>
      </c>
      <c r="O51" s="359">
        <v>11562</v>
      </c>
      <c r="P51" s="163">
        <f t="shared" si="1"/>
        <v>46248</v>
      </c>
      <c r="Q51" s="359">
        <v>42344</v>
      </c>
      <c r="R51" s="359"/>
      <c r="S51" s="359"/>
      <c r="T51" s="359"/>
      <c r="U51" s="154"/>
    </row>
    <row r="52" spans="1:21" s="74" customFormat="1" ht="13.5">
      <c r="A52" s="22"/>
      <c r="B52" s="191" t="s">
        <v>224</v>
      </c>
      <c r="C52" s="181">
        <v>1038</v>
      </c>
      <c r="D52" s="192" t="s">
        <v>225</v>
      </c>
      <c r="E52" s="166" t="s">
        <v>91</v>
      </c>
      <c r="F52" s="180">
        <v>41152</v>
      </c>
      <c r="G52" s="182">
        <v>1681980</v>
      </c>
      <c r="H52" s="181">
        <v>1</v>
      </c>
      <c r="I52" s="193">
        <v>13</v>
      </c>
      <c r="J52" s="193">
        <v>8</v>
      </c>
      <c r="K52" s="358">
        <v>947544</v>
      </c>
      <c r="L52" s="359">
        <v>54666</v>
      </c>
      <c r="M52" s="359">
        <v>54666</v>
      </c>
      <c r="N52" s="359">
        <v>54666</v>
      </c>
      <c r="O52" s="359">
        <v>54666</v>
      </c>
      <c r="P52" s="163">
        <f t="shared" si="1"/>
        <v>218664</v>
      </c>
      <c r="Q52" s="359">
        <v>218664</v>
      </c>
      <c r="R52" s="359">
        <v>218664</v>
      </c>
      <c r="S52" s="359">
        <v>78444</v>
      </c>
      <c r="T52" s="359"/>
      <c r="U52" s="154"/>
    </row>
    <row r="53" spans="1:21" s="74" customFormat="1" ht="13.5">
      <c r="A53" s="22"/>
      <c r="B53" s="191" t="s">
        <v>226</v>
      </c>
      <c r="C53" s="181">
        <v>1039</v>
      </c>
      <c r="D53" s="192" t="s">
        <v>227</v>
      </c>
      <c r="E53" s="166" t="s">
        <v>91</v>
      </c>
      <c r="F53" s="180">
        <v>41141</v>
      </c>
      <c r="G53" s="182">
        <v>115831</v>
      </c>
      <c r="H53" s="181">
        <v>1</v>
      </c>
      <c r="I53" s="193">
        <v>17</v>
      </c>
      <c r="J53" s="193">
        <v>6</v>
      </c>
      <c r="K53" s="358">
        <v>85332</v>
      </c>
      <c r="L53" s="359">
        <v>4923</v>
      </c>
      <c r="M53" s="359">
        <v>4923</v>
      </c>
      <c r="N53" s="359">
        <v>4923</v>
      </c>
      <c r="O53" s="359">
        <v>4923</v>
      </c>
      <c r="P53" s="163">
        <f t="shared" si="1"/>
        <v>19692</v>
      </c>
      <c r="Q53" s="359">
        <v>10807</v>
      </c>
      <c r="R53" s="359"/>
      <c r="S53" s="359"/>
      <c r="T53" s="359"/>
      <c r="U53" s="154"/>
    </row>
    <row r="54" spans="1:21" s="74" customFormat="1" ht="13.5">
      <c r="A54" s="22"/>
      <c r="B54" s="191" t="s">
        <v>228</v>
      </c>
      <c r="C54" s="181">
        <v>1040</v>
      </c>
      <c r="D54" s="192" t="s">
        <v>229</v>
      </c>
      <c r="E54" s="166" t="s">
        <v>91</v>
      </c>
      <c r="F54" s="180">
        <v>41141</v>
      </c>
      <c r="G54" s="182">
        <v>140801</v>
      </c>
      <c r="H54" s="181">
        <v>1</v>
      </c>
      <c r="I54" s="193">
        <v>17</v>
      </c>
      <c r="J54" s="193">
        <v>6</v>
      </c>
      <c r="K54" s="358">
        <v>103740</v>
      </c>
      <c r="L54" s="359">
        <v>5985</v>
      </c>
      <c r="M54" s="359">
        <v>5985</v>
      </c>
      <c r="N54" s="359">
        <v>5985</v>
      </c>
      <c r="O54" s="359">
        <v>5985</v>
      </c>
      <c r="P54" s="163">
        <f t="shared" si="1"/>
        <v>23940</v>
      </c>
      <c r="Q54" s="359">
        <v>13121</v>
      </c>
      <c r="R54" s="359"/>
      <c r="S54" s="359"/>
      <c r="T54" s="359"/>
      <c r="U54" s="154"/>
    </row>
    <row r="55" spans="1:21" s="74" customFormat="1" ht="13.5">
      <c r="A55" s="22"/>
      <c r="B55" s="191" t="s">
        <v>230</v>
      </c>
      <c r="C55" s="181">
        <v>1041</v>
      </c>
      <c r="D55" s="192" t="s">
        <v>231</v>
      </c>
      <c r="E55" s="166" t="s">
        <v>91</v>
      </c>
      <c r="F55" s="180">
        <v>41157</v>
      </c>
      <c r="G55" s="182">
        <v>649658</v>
      </c>
      <c r="H55" s="181">
        <v>1</v>
      </c>
      <c r="I55" s="193">
        <v>13</v>
      </c>
      <c r="J55" s="193">
        <v>8</v>
      </c>
      <c r="K55" s="358">
        <v>358938</v>
      </c>
      <c r="L55" s="359">
        <v>21114</v>
      </c>
      <c r="M55" s="359">
        <v>21114</v>
      </c>
      <c r="N55" s="359">
        <v>21114</v>
      </c>
      <c r="O55" s="359">
        <v>21114</v>
      </c>
      <c r="P55" s="163">
        <f t="shared" si="1"/>
        <v>84456</v>
      </c>
      <c r="Q55" s="359">
        <v>84456</v>
      </c>
      <c r="R55" s="359">
        <v>84456</v>
      </c>
      <c r="S55" s="359">
        <v>37352</v>
      </c>
      <c r="T55" s="359"/>
      <c r="U55" s="154"/>
    </row>
    <row r="56" spans="1:21" s="74" customFormat="1" ht="13.5">
      <c r="A56" s="22"/>
      <c r="B56" s="191" t="s">
        <v>232</v>
      </c>
      <c r="C56" s="181">
        <v>1042</v>
      </c>
      <c r="D56" s="192" t="s">
        <v>233</v>
      </c>
      <c r="E56" s="166" t="s">
        <v>91</v>
      </c>
      <c r="F56" s="180">
        <v>41156</v>
      </c>
      <c r="G56" s="182">
        <v>919020</v>
      </c>
      <c r="H56" s="181">
        <v>1</v>
      </c>
      <c r="I56" s="193">
        <v>16</v>
      </c>
      <c r="J56" s="193">
        <v>6</v>
      </c>
      <c r="K56" s="358">
        <v>624954</v>
      </c>
      <c r="L56" s="359">
        <v>36762</v>
      </c>
      <c r="M56" s="359">
        <v>36762</v>
      </c>
      <c r="N56" s="359">
        <v>36762</v>
      </c>
      <c r="O56" s="359">
        <v>36762</v>
      </c>
      <c r="P56" s="163">
        <f t="shared" si="1"/>
        <v>147048</v>
      </c>
      <c r="Q56" s="359">
        <v>147018</v>
      </c>
      <c r="R56" s="359"/>
      <c r="S56" s="359"/>
      <c r="T56" s="359"/>
      <c r="U56" s="154"/>
    </row>
    <row r="57" spans="1:21" s="74" customFormat="1" ht="13.5">
      <c r="A57" s="22"/>
      <c r="B57" s="191" t="s">
        <v>234</v>
      </c>
      <c r="C57" s="181">
        <v>1044</v>
      </c>
      <c r="D57" s="192" t="s">
        <v>235</v>
      </c>
      <c r="E57" s="166" t="s">
        <v>91</v>
      </c>
      <c r="F57" s="180">
        <v>41213</v>
      </c>
      <c r="G57" s="182">
        <v>167505</v>
      </c>
      <c r="H57" s="181">
        <v>1</v>
      </c>
      <c r="I57" s="193">
        <v>13</v>
      </c>
      <c r="J57" s="193">
        <v>8</v>
      </c>
      <c r="K57" s="358">
        <v>90750</v>
      </c>
      <c r="L57" s="359">
        <v>5445</v>
      </c>
      <c r="M57" s="359">
        <v>5445</v>
      </c>
      <c r="N57" s="359">
        <v>5445</v>
      </c>
      <c r="O57" s="359">
        <v>5445</v>
      </c>
      <c r="P57" s="163">
        <f t="shared" si="1"/>
        <v>21780</v>
      </c>
      <c r="Q57" s="359">
        <v>21780</v>
      </c>
      <c r="R57" s="359">
        <v>21780</v>
      </c>
      <c r="S57" s="359">
        <v>11415</v>
      </c>
      <c r="T57" s="359"/>
      <c r="U57" s="154"/>
    </row>
    <row r="58" spans="1:21" s="74" customFormat="1" ht="13.5">
      <c r="A58" s="22"/>
      <c r="B58" s="191" t="s">
        <v>236</v>
      </c>
      <c r="C58" s="181">
        <v>1045</v>
      </c>
      <c r="D58" s="192" t="s">
        <v>237</v>
      </c>
      <c r="E58" s="166" t="s">
        <v>91</v>
      </c>
      <c r="F58" s="180">
        <v>41213</v>
      </c>
      <c r="G58" s="182">
        <v>68088</v>
      </c>
      <c r="H58" s="181">
        <v>1</v>
      </c>
      <c r="I58" s="193">
        <v>13</v>
      </c>
      <c r="J58" s="193">
        <v>8</v>
      </c>
      <c r="K58" s="358">
        <v>36900</v>
      </c>
      <c r="L58" s="359">
        <v>2214</v>
      </c>
      <c r="M58" s="359">
        <v>2214</v>
      </c>
      <c r="N58" s="359">
        <v>2214</v>
      </c>
      <c r="O58" s="359">
        <v>2214</v>
      </c>
      <c r="P58" s="163">
        <f t="shared" si="1"/>
        <v>8856</v>
      </c>
      <c r="Q58" s="359">
        <v>8856</v>
      </c>
      <c r="R58" s="359">
        <v>8856</v>
      </c>
      <c r="S58" s="359">
        <v>4620</v>
      </c>
      <c r="T58" s="359"/>
      <c r="U58" s="154"/>
    </row>
    <row r="59" spans="1:21" s="74" customFormat="1" ht="13.5">
      <c r="A59" s="22"/>
      <c r="B59" s="191" t="s">
        <v>238</v>
      </c>
      <c r="C59" s="181">
        <v>1046</v>
      </c>
      <c r="D59" s="192" t="s">
        <v>239</v>
      </c>
      <c r="E59" s="166" t="s">
        <v>91</v>
      </c>
      <c r="F59" s="180">
        <v>41258</v>
      </c>
      <c r="G59" s="182">
        <v>1144440</v>
      </c>
      <c r="H59" s="181">
        <v>1</v>
      </c>
      <c r="I59" s="193">
        <v>13</v>
      </c>
      <c r="J59" s="193">
        <v>8</v>
      </c>
      <c r="K59" s="358">
        <v>595152</v>
      </c>
      <c r="L59" s="359">
        <v>37197</v>
      </c>
      <c r="M59" s="359">
        <v>37197</v>
      </c>
      <c r="N59" s="359">
        <v>37197</v>
      </c>
      <c r="O59" s="359">
        <v>37197</v>
      </c>
      <c r="P59" s="163">
        <f t="shared" si="1"/>
        <v>148788</v>
      </c>
      <c r="Q59" s="359">
        <v>148788</v>
      </c>
      <c r="R59" s="359">
        <v>148788</v>
      </c>
      <c r="S59" s="359">
        <v>102924</v>
      </c>
      <c r="T59" s="359"/>
      <c r="U59" s="154"/>
    </row>
    <row r="60" spans="1:21" s="74" customFormat="1" ht="13.5">
      <c r="A60" s="22"/>
      <c r="B60" s="191" t="s">
        <v>240</v>
      </c>
      <c r="C60" s="181">
        <v>1047</v>
      </c>
      <c r="D60" s="192" t="s">
        <v>241</v>
      </c>
      <c r="E60" s="166" t="s">
        <v>91</v>
      </c>
      <c r="F60" s="180">
        <v>41358</v>
      </c>
      <c r="G60" s="182">
        <v>49823</v>
      </c>
      <c r="H60" s="181">
        <v>1</v>
      </c>
      <c r="I60" s="193">
        <v>25</v>
      </c>
      <c r="J60" s="193">
        <v>4</v>
      </c>
      <c r="K60" s="358">
        <v>46710</v>
      </c>
      <c r="L60" s="359">
        <v>3113</v>
      </c>
      <c r="M60" s="359"/>
      <c r="N60" s="359"/>
      <c r="O60" s="359"/>
      <c r="P60" s="163">
        <f t="shared" si="1"/>
        <v>3113</v>
      </c>
      <c r="Q60" s="359"/>
      <c r="R60" s="359"/>
      <c r="S60" s="359"/>
      <c r="T60" s="359"/>
      <c r="U60" s="154"/>
    </row>
    <row r="61" spans="1:21" s="74" customFormat="1" ht="13.5">
      <c r="A61" s="22"/>
      <c r="B61" s="191" t="s">
        <v>242</v>
      </c>
      <c r="C61" s="181">
        <v>1048</v>
      </c>
      <c r="D61" s="192" t="s">
        <v>219</v>
      </c>
      <c r="E61" s="166" t="s">
        <v>91</v>
      </c>
      <c r="F61" s="180">
        <v>41424</v>
      </c>
      <c r="G61" s="182">
        <v>241395</v>
      </c>
      <c r="H61" s="181">
        <v>1</v>
      </c>
      <c r="I61" s="193">
        <v>13</v>
      </c>
      <c r="J61" s="193">
        <v>8</v>
      </c>
      <c r="K61" s="358">
        <v>112488</v>
      </c>
      <c r="L61" s="359">
        <v>7848</v>
      </c>
      <c r="M61" s="359">
        <v>7848</v>
      </c>
      <c r="N61" s="359">
        <v>7848</v>
      </c>
      <c r="O61" s="359">
        <v>7848</v>
      </c>
      <c r="P61" s="163">
        <f t="shared" si="1"/>
        <v>31392</v>
      </c>
      <c r="Q61" s="359">
        <v>31392</v>
      </c>
      <c r="R61" s="359">
        <v>31392</v>
      </c>
      <c r="S61" s="359">
        <v>31392</v>
      </c>
      <c r="T61" s="359">
        <v>3339</v>
      </c>
      <c r="U61" s="154"/>
    </row>
    <row r="62" spans="1:21" s="74" customFormat="1" ht="13.5">
      <c r="A62" s="22"/>
      <c r="B62" s="191" t="s">
        <v>243</v>
      </c>
      <c r="C62" s="181">
        <v>1051</v>
      </c>
      <c r="D62" s="192" t="s">
        <v>244</v>
      </c>
      <c r="E62" s="166" t="s">
        <v>91</v>
      </c>
      <c r="F62" s="180">
        <v>41435</v>
      </c>
      <c r="G62" s="182">
        <v>51425</v>
      </c>
      <c r="H62" s="181">
        <v>1</v>
      </c>
      <c r="I62" s="193">
        <v>10</v>
      </c>
      <c r="J62" s="193">
        <v>10</v>
      </c>
      <c r="K62" s="358">
        <v>18018</v>
      </c>
      <c r="L62" s="359">
        <v>1287</v>
      </c>
      <c r="M62" s="359">
        <v>1287</v>
      </c>
      <c r="N62" s="359">
        <v>1287</v>
      </c>
      <c r="O62" s="359">
        <v>1287</v>
      </c>
      <c r="P62" s="163">
        <f t="shared" si="1"/>
        <v>5148</v>
      </c>
      <c r="Q62" s="359">
        <v>5148</v>
      </c>
      <c r="R62" s="359">
        <v>5148</v>
      </c>
      <c r="S62" s="359">
        <v>5148</v>
      </c>
      <c r="T62" s="359">
        <v>5148</v>
      </c>
      <c r="U62" s="154"/>
    </row>
    <row r="63" spans="1:21" s="74" customFormat="1" ht="13.5">
      <c r="A63" s="22"/>
      <c r="B63" s="191" t="s">
        <v>245</v>
      </c>
      <c r="C63" s="181">
        <v>1049</v>
      </c>
      <c r="D63" s="192" t="s">
        <v>246</v>
      </c>
      <c r="E63" s="166" t="s">
        <v>91</v>
      </c>
      <c r="F63" s="180">
        <v>41456</v>
      </c>
      <c r="G63" s="182">
        <v>1955360</v>
      </c>
      <c r="H63" s="181">
        <v>1</v>
      </c>
      <c r="I63" s="193">
        <v>13</v>
      </c>
      <c r="J63" s="193">
        <v>8</v>
      </c>
      <c r="K63" s="358">
        <v>868544</v>
      </c>
      <c r="L63" s="359">
        <v>63552</v>
      </c>
      <c r="M63" s="359">
        <v>63552</v>
      </c>
      <c r="N63" s="359">
        <v>63552</v>
      </c>
      <c r="O63" s="359">
        <v>63552</v>
      </c>
      <c r="P63" s="163">
        <f t="shared" si="1"/>
        <v>254208</v>
      </c>
      <c r="Q63" s="359">
        <v>254208</v>
      </c>
      <c r="R63" s="359">
        <v>254208</v>
      </c>
      <c r="S63" s="359">
        <v>254208</v>
      </c>
      <c r="T63" s="359">
        <v>69984</v>
      </c>
      <c r="U63" s="154"/>
    </row>
    <row r="64" spans="1:21" s="74" customFormat="1" ht="13.5">
      <c r="A64" s="22"/>
      <c r="B64" s="191" t="s">
        <v>247</v>
      </c>
      <c r="C64" s="181">
        <v>1050</v>
      </c>
      <c r="D64" s="192" t="s">
        <v>248</v>
      </c>
      <c r="E64" s="166" t="s">
        <v>91</v>
      </c>
      <c r="F64" s="180">
        <v>41456</v>
      </c>
      <c r="G64" s="182">
        <v>2893110</v>
      </c>
      <c r="H64" s="181">
        <v>1</v>
      </c>
      <c r="I64" s="193">
        <v>13</v>
      </c>
      <c r="J64" s="193">
        <v>8</v>
      </c>
      <c r="K64" s="358">
        <v>1285063</v>
      </c>
      <c r="L64" s="359">
        <v>94029</v>
      </c>
      <c r="M64" s="359">
        <v>94029</v>
      </c>
      <c r="N64" s="359">
        <v>94029</v>
      </c>
      <c r="O64" s="359">
        <v>94029</v>
      </c>
      <c r="P64" s="163">
        <f t="shared" si="1"/>
        <v>376116</v>
      </c>
      <c r="Q64" s="359">
        <v>376116</v>
      </c>
      <c r="R64" s="359">
        <v>376116</v>
      </c>
      <c r="S64" s="359">
        <v>376116</v>
      </c>
      <c r="T64" s="359">
        <v>103583</v>
      </c>
      <c r="U64" s="154"/>
    </row>
    <row r="65" spans="1:21" s="74" customFormat="1" ht="13.5">
      <c r="A65" s="22"/>
      <c r="B65" s="191" t="s">
        <v>249</v>
      </c>
      <c r="C65" s="181">
        <v>1052</v>
      </c>
      <c r="D65" s="192" t="s">
        <v>250</v>
      </c>
      <c r="E65" s="166" t="s">
        <v>91</v>
      </c>
      <c r="F65" s="180">
        <v>41438</v>
      </c>
      <c r="G65" s="182">
        <v>282701</v>
      </c>
      <c r="H65" s="181">
        <v>1</v>
      </c>
      <c r="I65" s="193">
        <v>17</v>
      </c>
      <c r="J65" s="193">
        <v>6</v>
      </c>
      <c r="K65" s="358">
        <v>168210</v>
      </c>
      <c r="L65" s="359">
        <v>12015</v>
      </c>
      <c r="M65" s="359">
        <v>12015</v>
      </c>
      <c r="N65" s="359">
        <v>12015</v>
      </c>
      <c r="O65" s="359">
        <v>12015</v>
      </c>
      <c r="P65" s="163">
        <f t="shared" si="1"/>
        <v>48060</v>
      </c>
      <c r="Q65" s="359">
        <v>48060</v>
      </c>
      <c r="R65" s="359">
        <v>18371</v>
      </c>
      <c r="S65" s="359"/>
      <c r="T65" s="359"/>
      <c r="U65" s="154"/>
    </row>
    <row r="66" spans="1:21" s="74" customFormat="1" ht="13.5">
      <c r="A66" s="22"/>
      <c r="B66" s="191" t="s">
        <v>251</v>
      </c>
      <c r="C66" s="181">
        <v>1053</v>
      </c>
      <c r="D66" s="192" t="s">
        <v>252</v>
      </c>
      <c r="E66" s="166" t="s">
        <v>91</v>
      </c>
      <c r="F66" s="180">
        <v>41478</v>
      </c>
      <c r="G66" s="182">
        <v>2478657</v>
      </c>
      <c r="H66" s="181">
        <v>1</v>
      </c>
      <c r="I66" s="193">
        <v>9</v>
      </c>
      <c r="J66" s="193">
        <v>11</v>
      </c>
      <c r="K66" s="358">
        <v>788161</v>
      </c>
      <c r="L66" s="359">
        <v>55770</v>
      </c>
      <c r="M66" s="359">
        <v>55770</v>
      </c>
      <c r="N66" s="359">
        <v>55770</v>
      </c>
      <c r="O66" s="359">
        <v>55770</v>
      </c>
      <c r="P66" s="163">
        <f t="shared" si="1"/>
        <v>223080</v>
      </c>
      <c r="Q66" s="359">
        <v>223080</v>
      </c>
      <c r="R66" s="359">
        <v>223080</v>
      </c>
      <c r="S66" s="359">
        <v>223080</v>
      </c>
      <c r="T66" s="359">
        <v>223080</v>
      </c>
      <c r="U66" s="154"/>
    </row>
    <row r="67" spans="1:21" s="74" customFormat="1" ht="13.5">
      <c r="A67" s="22"/>
      <c r="B67" s="191" t="s">
        <v>253</v>
      </c>
      <c r="C67" s="181">
        <v>1061</v>
      </c>
      <c r="D67" s="192" t="s">
        <v>254</v>
      </c>
      <c r="E67" s="166" t="s">
        <v>91</v>
      </c>
      <c r="F67" s="180">
        <v>41589</v>
      </c>
      <c r="G67" s="182">
        <v>1154241</v>
      </c>
      <c r="H67" s="181">
        <v>1</v>
      </c>
      <c r="I67" s="193">
        <v>17</v>
      </c>
      <c r="J67" s="193">
        <v>6</v>
      </c>
      <c r="K67" s="358">
        <v>647347</v>
      </c>
      <c r="L67" s="359">
        <v>49056</v>
      </c>
      <c r="M67" s="359">
        <v>49056</v>
      </c>
      <c r="N67" s="359">
        <v>49056</v>
      </c>
      <c r="O67" s="359">
        <v>49056</v>
      </c>
      <c r="P67" s="163">
        <f t="shared" si="1"/>
        <v>196224</v>
      </c>
      <c r="Q67" s="359">
        <v>196224</v>
      </c>
      <c r="R67" s="359">
        <v>114446</v>
      </c>
      <c r="S67" s="359"/>
      <c r="T67" s="359"/>
      <c r="U67" s="154"/>
    </row>
    <row r="68" spans="1:21" s="74" customFormat="1" ht="13.5">
      <c r="A68" s="22"/>
      <c r="B68" s="191" t="s">
        <v>255</v>
      </c>
      <c r="C68" s="181">
        <v>1055</v>
      </c>
      <c r="D68" s="192" t="s">
        <v>250</v>
      </c>
      <c r="E68" s="166" t="s">
        <v>91</v>
      </c>
      <c r="F68" s="180">
        <v>41507</v>
      </c>
      <c r="G68" s="182">
        <v>282701</v>
      </c>
      <c r="H68" s="181">
        <v>1</v>
      </c>
      <c r="I68" s="193">
        <v>17</v>
      </c>
      <c r="J68" s="193">
        <v>6</v>
      </c>
      <c r="K68" s="358">
        <v>160200</v>
      </c>
      <c r="L68" s="359">
        <v>12015</v>
      </c>
      <c r="M68" s="359">
        <v>12015</v>
      </c>
      <c r="N68" s="359">
        <v>12015</v>
      </c>
      <c r="O68" s="359">
        <v>12015</v>
      </c>
      <c r="P68" s="163">
        <f t="shared" si="1"/>
        <v>48060</v>
      </c>
      <c r="Q68" s="359">
        <v>48060</v>
      </c>
      <c r="R68" s="359">
        <v>26381</v>
      </c>
      <c r="S68" s="359"/>
      <c r="T68" s="359"/>
      <c r="U68" s="154"/>
    </row>
    <row r="69" spans="1:21" s="74" customFormat="1" ht="13.5">
      <c r="A69" s="22"/>
      <c r="B69" s="191" t="s">
        <v>256</v>
      </c>
      <c r="C69" s="181">
        <v>1056</v>
      </c>
      <c r="D69" s="192" t="s">
        <v>257</v>
      </c>
      <c r="E69" s="166" t="s">
        <v>91</v>
      </c>
      <c r="F69" s="180">
        <v>41505</v>
      </c>
      <c r="G69" s="182">
        <v>243064</v>
      </c>
      <c r="H69" s="181">
        <v>1</v>
      </c>
      <c r="I69" s="193">
        <v>17</v>
      </c>
      <c r="J69" s="193">
        <v>6</v>
      </c>
      <c r="K69" s="358">
        <v>137760</v>
      </c>
      <c r="L69" s="359">
        <v>10332</v>
      </c>
      <c r="M69" s="359">
        <v>10332</v>
      </c>
      <c r="N69" s="359">
        <v>10332</v>
      </c>
      <c r="O69" s="359">
        <v>10332</v>
      </c>
      <c r="P69" s="163">
        <f t="shared" si="1"/>
        <v>41328</v>
      </c>
      <c r="Q69" s="359">
        <v>41328</v>
      </c>
      <c r="R69" s="359">
        <v>22648</v>
      </c>
      <c r="S69" s="359"/>
      <c r="T69" s="359"/>
      <c r="U69" s="154"/>
    </row>
    <row r="70" spans="1:21" s="74" customFormat="1" ht="13.5">
      <c r="A70" s="22"/>
      <c r="B70" s="191" t="s">
        <v>258</v>
      </c>
      <c r="C70" s="181">
        <v>1057</v>
      </c>
      <c r="D70" s="192" t="s">
        <v>259</v>
      </c>
      <c r="E70" s="166" t="s">
        <v>91</v>
      </c>
      <c r="F70" s="180">
        <v>41508</v>
      </c>
      <c r="G70" s="182">
        <v>81287</v>
      </c>
      <c r="H70" s="181">
        <v>1</v>
      </c>
      <c r="I70" s="193">
        <v>10</v>
      </c>
      <c r="J70" s="193">
        <v>10</v>
      </c>
      <c r="K70" s="358">
        <v>27120</v>
      </c>
      <c r="L70" s="359">
        <v>2034</v>
      </c>
      <c r="M70" s="359">
        <v>2034</v>
      </c>
      <c r="N70" s="359">
        <v>2034</v>
      </c>
      <c r="O70" s="359">
        <v>2034</v>
      </c>
      <c r="P70" s="163">
        <f t="shared" si="1"/>
        <v>8136</v>
      </c>
      <c r="Q70" s="359">
        <v>8136</v>
      </c>
      <c r="R70" s="359">
        <v>8136</v>
      </c>
      <c r="S70" s="359">
        <v>8136</v>
      </c>
      <c r="T70" s="359">
        <v>8136</v>
      </c>
      <c r="U70" s="154"/>
    </row>
    <row r="71" spans="1:21" s="74" customFormat="1" ht="13.5">
      <c r="A71" s="22"/>
      <c r="B71" s="191" t="s">
        <v>260</v>
      </c>
      <c r="C71" s="181">
        <v>1058</v>
      </c>
      <c r="D71" s="192" t="s">
        <v>261</v>
      </c>
      <c r="E71" s="166" t="s">
        <v>91</v>
      </c>
      <c r="F71" s="180">
        <v>41548</v>
      </c>
      <c r="G71" s="182">
        <v>1677287</v>
      </c>
      <c r="H71" s="181">
        <v>1</v>
      </c>
      <c r="I71" s="193">
        <v>8</v>
      </c>
      <c r="J71" s="193">
        <v>13</v>
      </c>
      <c r="K71" s="358">
        <v>424916</v>
      </c>
      <c r="L71" s="359">
        <v>33546</v>
      </c>
      <c r="M71" s="359">
        <v>33546</v>
      </c>
      <c r="N71" s="359">
        <v>33546</v>
      </c>
      <c r="O71" s="359">
        <v>33546</v>
      </c>
      <c r="P71" s="163">
        <f t="shared" si="1"/>
        <v>134184</v>
      </c>
      <c r="Q71" s="359">
        <v>134184</v>
      </c>
      <c r="R71" s="359">
        <v>134184</v>
      </c>
      <c r="S71" s="359">
        <v>134184</v>
      </c>
      <c r="T71" s="359">
        <v>134184</v>
      </c>
      <c r="U71" s="154"/>
    </row>
    <row r="72" spans="1:21" s="74" customFormat="1" ht="13.5">
      <c r="A72" s="22"/>
      <c r="B72" s="191" t="s">
        <v>262</v>
      </c>
      <c r="C72" s="181">
        <v>1059</v>
      </c>
      <c r="D72" s="192" t="s">
        <v>263</v>
      </c>
      <c r="E72" s="166" t="s">
        <v>91</v>
      </c>
      <c r="F72" s="180">
        <v>41599</v>
      </c>
      <c r="G72" s="182">
        <v>2090933</v>
      </c>
      <c r="H72" s="181">
        <v>1</v>
      </c>
      <c r="I72" s="193">
        <v>13</v>
      </c>
      <c r="J72" s="193">
        <v>8</v>
      </c>
      <c r="K72" s="358">
        <v>838124</v>
      </c>
      <c r="L72" s="359">
        <v>67956</v>
      </c>
      <c r="M72" s="359">
        <v>67956</v>
      </c>
      <c r="N72" s="359">
        <v>67956</v>
      </c>
      <c r="O72" s="359">
        <v>67956</v>
      </c>
      <c r="P72" s="163">
        <f t="shared" si="1"/>
        <v>271824</v>
      </c>
      <c r="Q72" s="359">
        <v>271824</v>
      </c>
      <c r="R72" s="359">
        <v>271824</v>
      </c>
      <c r="S72" s="359">
        <v>271824</v>
      </c>
      <c r="T72" s="359">
        <v>165513</v>
      </c>
      <c r="U72" s="154"/>
    </row>
    <row r="73" spans="1:21" s="74" customFormat="1" ht="13.5">
      <c r="A73" s="22"/>
      <c r="B73" s="191" t="s">
        <v>264</v>
      </c>
      <c r="C73" s="181">
        <v>1060</v>
      </c>
      <c r="D73" s="192" t="s">
        <v>265</v>
      </c>
      <c r="E73" s="166" t="s">
        <v>91</v>
      </c>
      <c r="F73" s="180">
        <v>41673</v>
      </c>
      <c r="G73" s="182">
        <v>98112</v>
      </c>
      <c r="H73" s="181">
        <v>1</v>
      </c>
      <c r="I73" s="193">
        <v>13</v>
      </c>
      <c r="J73" s="193">
        <v>8</v>
      </c>
      <c r="K73" s="358">
        <v>36142</v>
      </c>
      <c r="L73" s="359">
        <v>3189</v>
      </c>
      <c r="M73" s="359">
        <v>3189</v>
      </c>
      <c r="N73" s="359">
        <v>3189</v>
      </c>
      <c r="O73" s="359">
        <v>3189</v>
      </c>
      <c r="P73" s="163">
        <f t="shared" si="1"/>
        <v>12756</v>
      </c>
      <c r="Q73" s="359">
        <v>12756</v>
      </c>
      <c r="R73" s="359">
        <v>12756</v>
      </c>
      <c r="S73" s="359">
        <v>12756</v>
      </c>
      <c r="T73" s="359">
        <v>10946</v>
      </c>
      <c r="U73" s="154"/>
    </row>
    <row r="74" spans="1:21" s="74" customFormat="1" ht="13.5">
      <c r="A74" s="22"/>
      <c r="B74" s="191" t="s">
        <v>266</v>
      </c>
      <c r="C74" s="181">
        <v>1063</v>
      </c>
      <c r="D74" s="192" t="s">
        <v>267</v>
      </c>
      <c r="E74" s="166" t="s">
        <v>91</v>
      </c>
      <c r="F74" s="180">
        <v>41694</v>
      </c>
      <c r="G74" s="182">
        <v>231264</v>
      </c>
      <c r="H74" s="181">
        <v>1</v>
      </c>
      <c r="I74" s="193">
        <v>17</v>
      </c>
      <c r="J74" s="193">
        <v>6</v>
      </c>
      <c r="K74" s="358">
        <v>111418</v>
      </c>
      <c r="L74" s="359">
        <v>9831</v>
      </c>
      <c r="M74" s="359">
        <v>9831</v>
      </c>
      <c r="N74" s="359">
        <v>9831</v>
      </c>
      <c r="O74" s="359">
        <v>9831</v>
      </c>
      <c r="P74" s="163">
        <f t="shared" si="1"/>
        <v>39324</v>
      </c>
      <c r="Q74" s="359">
        <v>39324</v>
      </c>
      <c r="R74" s="359">
        <v>39324</v>
      </c>
      <c r="S74" s="359">
        <v>1874</v>
      </c>
      <c r="T74" s="359"/>
      <c r="U74" s="154"/>
    </row>
    <row r="75" spans="1:21" s="74" customFormat="1" ht="13.5">
      <c r="A75" s="22"/>
      <c r="B75" s="191" t="s">
        <v>268</v>
      </c>
      <c r="C75" s="181">
        <v>1064</v>
      </c>
      <c r="D75" s="192" t="s">
        <v>195</v>
      </c>
      <c r="E75" s="166" t="s">
        <v>91</v>
      </c>
      <c r="F75" s="180">
        <v>41771</v>
      </c>
      <c r="G75" s="182">
        <v>210942</v>
      </c>
      <c r="H75" s="181">
        <v>1</v>
      </c>
      <c r="I75" s="193">
        <v>17</v>
      </c>
      <c r="J75" s="193">
        <v>6</v>
      </c>
      <c r="K75" s="358">
        <v>92659</v>
      </c>
      <c r="L75" s="359">
        <v>8967</v>
      </c>
      <c r="M75" s="359">
        <v>8967</v>
      </c>
      <c r="N75" s="359">
        <v>8967</v>
      </c>
      <c r="O75" s="359">
        <v>8967</v>
      </c>
      <c r="P75" s="163">
        <f t="shared" si="1"/>
        <v>35868</v>
      </c>
      <c r="Q75" s="359">
        <v>35868</v>
      </c>
      <c r="R75" s="359">
        <v>35868</v>
      </c>
      <c r="S75" s="359">
        <v>10679</v>
      </c>
      <c r="T75" s="359"/>
      <c r="U75" s="154"/>
    </row>
    <row r="76" spans="1:21" s="74" customFormat="1" ht="13.5">
      <c r="A76" s="22"/>
      <c r="B76" s="191" t="s">
        <v>269</v>
      </c>
      <c r="C76" s="181">
        <v>1065</v>
      </c>
      <c r="D76" s="192" t="s">
        <v>270</v>
      </c>
      <c r="E76" s="166" t="s">
        <v>91</v>
      </c>
      <c r="F76" s="180">
        <v>41778</v>
      </c>
      <c r="G76" s="182">
        <v>525086</v>
      </c>
      <c r="H76" s="181">
        <v>1</v>
      </c>
      <c r="I76" s="193">
        <v>8</v>
      </c>
      <c r="J76" s="193">
        <v>12</v>
      </c>
      <c r="K76" s="358">
        <v>108531</v>
      </c>
      <c r="L76" s="359">
        <v>10503</v>
      </c>
      <c r="M76" s="359">
        <v>10503</v>
      </c>
      <c r="N76" s="359">
        <v>10503</v>
      </c>
      <c r="O76" s="359">
        <v>10503</v>
      </c>
      <c r="P76" s="163">
        <f t="shared" si="1"/>
        <v>42012</v>
      </c>
      <c r="Q76" s="359">
        <v>42012</v>
      </c>
      <c r="R76" s="359">
        <v>42012</v>
      </c>
      <c r="S76" s="359">
        <v>42012</v>
      </c>
      <c r="T76" s="359">
        <v>42012</v>
      </c>
      <c r="U76" s="154"/>
    </row>
    <row r="77" spans="1:21" s="74" customFormat="1" ht="13.5">
      <c r="A77" s="22"/>
      <c r="B77" s="191" t="s">
        <v>271</v>
      </c>
      <c r="C77" s="181">
        <v>1066</v>
      </c>
      <c r="D77" s="192" t="s">
        <v>272</v>
      </c>
      <c r="E77" s="166" t="s">
        <v>91</v>
      </c>
      <c r="F77" s="180">
        <v>41792</v>
      </c>
      <c r="G77" s="182">
        <v>2275645</v>
      </c>
      <c r="H77" s="181">
        <v>1</v>
      </c>
      <c r="I77" s="193">
        <v>13</v>
      </c>
      <c r="J77" s="193">
        <v>8</v>
      </c>
      <c r="K77" s="358">
        <v>739590</v>
      </c>
      <c r="L77" s="359">
        <v>73959</v>
      </c>
      <c r="M77" s="359">
        <v>73959</v>
      </c>
      <c r="N77" s="359">
        <v>73959</v>
      </c>
      <c r="O77" s="359">
        <v>73959</v>
      </c>
      <c r="P77" s="163">
        <f t="shared" si="1"/>
        <v>295836</v>
      </c>
      <c r="Q77" s="359">
        <v>295836</v>
      </c>
      <c r="R77" s="359">
        <v>295836</v>
      </c>
      <c r="S77" s="359">
        <v>295836</v>
      </c>
      <c r="T77" s="359">
        <v>295836</v>
      </c>
      <c r="U77" s="154"/>
    </row>
    <row r="78" spans="1:21" s="74" customFormat="1" ht="13.5">
      <c r="A78" s="22"/>
      <c r="B78" s="191" t="s">
        <v>273</v>
      </c>
      <c r="C78" s="181">
        <v>1067</v>
      </c>
      <c r="D78" s="192" t="s">
        <v>274</v>
      </c>
      <c r="E78" s="166" t="s">
        <v>91</v>
      </c>
      <c r="F78" s="180">
        <v>41892</v>
      </c>
      <c r="G78" s="182">
        <v>644087</v>
      </c>
      <c r="H78" s="181">
        <v>1</v>
      </c>
      <c r="I78" s="193">
        <v>17</v>
      </c>
      <c r="J78" s="193">
        <v>6</v>
      </c>
      <c r="K78" s="358">
        <v>246375</v>
      </c>
      <c r="L78" s="359">
        <v>27375</v>
      </c>
      <c r="M78" s="359">
        <v>27375</v>
      </c>
      <c r="N78" s="359">
        <v>27375</v>
      </c>
      <c r="O78" s="359">
        <v>27375</v>
      </c>
      <c r="P78" s="163">
        <f t="shared" si="1"/>
        <v>109500</v>
      </c>
      <c r="Q78" s="359">
        <v>109500</v>
      </c>
      <c r="R78" s="359">
        <v>109500</v>
      </c>
      <c r="S78" s="359">
        <v>69212</v>
      </c>
      <c r="T78" s="359"/>
      <c r="U78" s="154"/>
    </row>
    <row r="79" spans="1:21" s="74" customFormat="1" ht="13.5">
      <c r="A79" s="22"/>
      <c r="B79" s="191" t="s">
        <v>275</v>
      </c>
      <c r="C79" s="181">
        <v>1068</v>
      </c>
      <c r="D79" s="192" t="s">
        <v>276</v>
      </c>
      <c r="E79" s="166" t="s">
        <v>91</v>
      </c>
      <c r="F79" s="180">
        <v>41942</v>
      </c>
      <c r="G79" s="182">
        <v>4157740</v>
      </c>
      <c r="H79" s="181">
        <v>1</v>
      </c>
      <c r="I79" s="193">
        <v>13</v>
      </c>
      <c r="J79" s="193">
        <v>8</v>
      </c>
      <c r="K79" s="358">
        <v>1171118</v>
      </c>
      <c r="L79" s="359">
        <v>135129</v>
      </c>
      <c r="M79" s="359">
        <v>135129</v>
      </c>
      <c r="N79" s="359">
        <v>135129</v>
      </c>
      <c r="O79" s="359">
        <v>135129</v>
      </c>
      <c r="P79" s="163">
        <f t="shared" si="1"/>
        <v>540516</v>
      </c>
      <c r="Q79" s="359">
        <v>540516</v>
      </c>
      <c r="R79" s="359">
        <v>540516</v>
      </c>
      <c r="S79" s="359">
        <v>540516</v>
      </c>
      <c r="T79" s="359">
        <v>540516</v>
      </c>
      <c r="U79" s="154"/>
    </row>
    <row r="80" spans="1:21" s="74" customFormat="1" ht="13.5">
      <c r="A80" s="22"/>
      <c r="B80" s="191" t="s">
        <v>277</v>
      </c>
      <c r="C80" s="181">
        <v>1069</v>
      </c>
      <c r="D80" s="192" t="s">
        <v>278</v>
      </c>
      <c r="E80" s="166" t="s">
        <v>91</v>
      </c>
      <c r="F80" s="180">
        <v>41927</v>
      </c>
      <c r="G80" s="182">
        <v>306738</v>
      </c>
      <c r="H80" s="181">
        <v>1</v>
      </c>
      <c r="I80" s="193">
        <v>13</v>
      </c>
      <c r="J80" s="193">
        <v>8</v>
      </c>
      <c r="K80" s="358">
        <v>86398</v>
      </c>
      <c r="L80" s="359">
        <v>9969</v>
      </c>
      <c r="M80" s="359">
        <v>9969</v>
      </c>
      <c r="N80" s="359">
        <v>9969</v>
      </c>
      <c r="O80" s="359">
        <v>9969</v>
      </c>
      <c r="P80" s="163">
        <f t="shared" si="1"/>
        <v>39876</v>
      </c>
      <c r="Q80" s="359">
        <v>39876</v>
      </c>
      <c r="R80" s="359">
        <v>39876</v>
      </c>
      <c r="S80" s="359">
        <v>39876</v>
      </c>
      <c r="T80" s="359">
        <v>39876</v>
      </c>
      <c r="U80" s="154"/>
    </row>
    <row r="81" spans="1:21" s="74" customFormat="1" ht="13.5">
      <c r="A81" s="22"/>
      <c r="B81" s="191" t="s">
        <v>279</v>
      </c>
      <c r="C81" s="181">
        <v>1074</v>
      </c>
      <c r="D81" s="192" t="s">
        <v>280</v>
      </c>
      <c r="E81" s="166" t="s">
        <v>91</v>
      </c>
      <c r="F81" s="180">
        <v>41967</v>
      </c>
      <c r="G81" s="182">
        <v>103915</v>
      </c>
      <c r="H81" s="181">
        <v>1</v>
      </c>
      <c r="I81" s="193">
        <v>25</v>
      </c>
      <c r="J81" s="193">
        <v>4</v>
      </c>
      <c r="K81" s="358">
        <v>41896</v>
      </c>
      <c r="L81" s="359">
        <v>6495</v>
      </c>
      <c r="M81" s="359">
        <v>6495</v>
      </c>
      <c r="N81" s="359">
        <v>6495</v>
      </c>
      <c r="O81" s="359">
        <v>6495</v>
      </c>
      <c r="P81" s="163">
        <f t="shared" si="1"/>
        <v>25980</v>
      </c>
      <c r="Q81" s="359">
        <v>25980</v>
      </c>
      <c r="R81" s="359">
        <v>10059</v>
      </c>
      <c r="S81" s="359"/>
      <c r="T81" s="359"/>
      <c r="U81" s="154"/>
    </row>
    <row r="82" spans="1:21" s="74" customFormat="1" ht="13.5">
      <c r="A82" s="22"/>
      <c r="B82" s="191" t="s">
        <v>281</v>
      </c>
      <c r="C82" s="181">
        <v>1070</v>
      </c>
      <c r="D82" s="192" t="s">
        <v>282</v>
      </c>
      <c r="E82" s="166" t="s">
        <v>91</v>
      </c>
      <c r="F82" s="180">
        <v>41967</v>
      </c>
      <c r="G82" s="182">
        <v>184372</v>
      </c>
      <c r="H82" s="181">
        <v>1</v>
      </c>
      <c r="I82" s="193">
        <v>25</v>
      </c>
      <c r="J82" s="193">
        <v>4</v>
      </c>
      <c r="K82" s="358">
        <v>85024</v>
      </c>
      <c r="L82" s="359">
        <v>11526</v>
      </c>
      <c r="M82" s="359">
        <v>11526</v>
      </c>
      <c r="N82" s="359">
        <v>11526</v>
      </c>
      <c r="O82" s="359">
        <v>11526</v>
      </c>
      <c r="P82" s="163">
        <f t="shared" si="1"/>
        <v>46104</v>
      </c>
      <c r="Q82" s="359">
        <v>46104</v>
      </c>
      <c r="R82" s="359">
        <v>7140</v>
      </c>
      <c r="S82" s="359"/>
      <c r="T82" s="359"/>
      <c r="U82" s="154"/>
    </row>
    <row r="83" spans="1:21" s="74" customFormat="1" ht="13.5">
      <c r="A83" s="22"/>
      <c r="B83" s="191" t="s">
        <v>283</v>
      </c>
      <c r="C83" s="181">
        <v>1071</v>
      </c>
      <c r="D83" s="192" t="s">
        <v>284</v>
      </c>
      <c r="E83" s="166" t="s">
        <v>91</v>
      </c>
      <c r="F83" s="180">
        <v>41988</v>
      </c>
      <c r="G83" s="182">
        <v>1343200</v>
      </c>
      <c r="H83" s="181">
        <v>1</v>
      </c>
      <c r="I83" s="193">
        <v>8</v>
      </c>
      <c r="J83" s="193">
        <v>12</v>
      </c>
      <c r="K83" s="358">
        <v>214920</v>
      </c>
      <c r="L83" s="359">
        <v>26865</v>
      </c>
      <c r="M83" s="359">
        <v>26865</v>
      </c>
      <c r="N83" s="359">
        <v>26865</v>
      </c>
      <c r="O83" s="359">
        <v>26865</v>
      </c>
      <c r="P83" s="163">
        <f t="shared" si="1"/>
        <v>107460</v>
      </c>
      <c r="Q83" s="359">
        <v>107460</v>
      </c>
      <c r="R83" s="359">
        <v>107460</v>
      </c>
      <c r="S83" s="359">
        <v>107460</v>
      </c>
      <c r="T83" s="359">
        <v>107460</v>
      </c>
      <c r="U83" s="154"/>
    </row>
    <row r="84" spans="1:21" s="74" customFormat="1" ht="13.5">
      <c r="A84" s="22"/>
      <c r="B84" s="191" t="s">
        <v>285</v>
      </c>
      <c r="C84" s="181">
        <v>1072</v>
      </c>
      <c r="D84" s="192" t="s">
        <v>231</v>
      </c>
      <c r="E84" s="166" t="s">
        <v>91</v>
      </c>
      <c r="F84" s="180">
        <v>41991</v>
      </c>
      <c r="G84" s="182">
        <v>685406</v>
      </c>
      <c r="H84" s="181">
        <v>1</v>
      </c>
      <c r="I84" s="193">
        <v>17</v>
      </c>
      <c r="J84" s="193">
        <v>6</v>
      </c>
      <c r="K84" s="358">
        <v>233040</v>
      </c>
      <c r="L84" s="359">
        <v>29130</v>
      </c>
      <c r="M84" s="359">
        <v>29130</v>
      </c>
      <c r="N84" s="359">
        <v>29130</v>
      </c>
      <c r="O84" s="359">
        <v>29130</v>
      </c>
      <c r="P84" s="163">
        <f t="shared" si="1"/>
        <v>116520</v>
      </c>
      <c r="Q84" s="359">
        <v>116520</v>
      </c>
      <c r="R84" s="359">
        <v>116520</v>
      </c>
      <c r="S84" s="359">
        <v>102806</v>
      </c>
      <c r="T84" s="359"/>
      <c r="U84" s="154"/>
    </row>
    <row r="85" spans="1:21" s="74" customFormat="1" ht="13.5">
      <c r="A85" s="22"/>
      <c r="B85" s="191" t="s">
        <v>286</v>
      </c>
      <c r="C85" s="181">
        <v>1075</v>
      </c>
      <c r="D85" s="192" t="s">
        <v>261</v>
      </c>
      <c r="E85" s="166" t="s">
        <v>91</v>
      </c>
      <c r="F85" s="180">
        <v>42124</v>
      </c>
      <c r="G85" s="182">
        <v>288850</v>
      </c>
      <c r="H85" s="181">
        <v>1</v>
      </c>
      <c r="I85" s="193">
        <v>8</v>
      </c>
      <c r="J85" s="193">
        <v>12</v>
      </c>
      <c r="K85" s="358">
        <v>38520</v>
      </c>
      <c r="L85" s="359">
        <v>5778</v>
      </c>
      <c r="M85" s="359">
        <v>5778</v>
      </c>
      <c r="N85" s="359">
        <v>5778</v>
      </c>
      <c r="O85" s="359">
        <v>5778</v>
      </c>
      <c r="P85" s="163">
        <f aca="true" t="shared" si="2" ref="P85:P117">SUM(L85:O85)</f>
        <v>23112</v>
      </c>
      <c r="Q85" s="359">
        <v>23112</v>
      </c>
      <c r="R85" s="359">
        <v>23112</v>
      </c>
      <c r="S85" s="359">
        <v>23112</v>
      </c>
      <c r="T85" s="359">
        <v>23112</v>
      </c>
      <c r="U85" s="154"/>
    </row>
    <row r="86" spans="1:21" s="74" customFormat="1" ht="13.5">
      <c r="A86" s="22"/>
      <c r="B86" s="191" t="s">
        <v>287</v>
      </c>
      <c r="C86" s="181">
        <v>1077</v>
      </c>
      <c r="D86" s="192" t="s">
        <v>288</v>
      </c>
      <c r="E86" s="166" t="s">
        <v>91</v>
      </c>
      <c r="F86" s="180">
        <v>42149</v>
      </c>
      <c r="G86" s="182">
        <v>51155</v>
      </c>
      <c r="H86" s="181">
        <v>1</v>
      </c>
      <c r="I86" s="193">
        <v>10</v>
      </c>
      <c r="J86" s="193">
        <v>10</v>
      </c>
      <c r="K86" s="358">
        <v>8113</v>
      </c>
      <c r="L86" s="359">
        <v>1281</v>
      </c>
      <c r="M86" s="359">
        <v>1281</v>
      </c>
      <c r="N86" s="359">
        <v>1281</v>
      </c>
      <c r="O86" s="359">
        <v>1281</v>
      </c>
      <c r="P86" s="163">
        <f t="shared" si="2"/>
        <v>5124</v>
      </c>
      <c r="Q86" s="359">
        <v>5124</v>
      </c>
      <c r="R86" s="359">
        <v>5124</v>
      </c>
      <c r="S86" s="359">
        <v>5124</v>
      </c>
      <c r="T86" s="359">
        <v>5124</v>
      </c>
      <c r="U86" s="154"/>
    </row>
    <row r="87" spans="1:21" s="74" customFormat="1" ht="13.5">
      <c r="A87" s="22"/>
      <c r="B87" s="191" t="s">
        <v>289</v>
      </c>
      <c r="C87" s="181">
        <v>1076</v>
      </c>
      <c r="D87" s="192" t="s">
        <v>290</v>
      </c>
      <c r="E87" s="166" t="s">
        <v>91</v>
      </c>
      <c r="F87" s="180">
        <v>42151</v>
      </c>
      <c r="G87" s="182">
        <v>108900</v>
      </c>
      <c r="H87" s="181">
        <v>1</v>
      </c>
      <c r="I87" s="193">
        <v>10</v>
      </c>
      <c r="J87" s="193">
        <v>10</v>
      </c>
      <c r="K87" s="358">
        <v>17252</v>
      </c>
      <c r="L87" s="359">
        <v>2724</v>
      </c>
      <c r="M87" s="359">
        <v>2724</v>
      </c>
      <c r="N87" s="359">
        <v>2724</v>
      </c>
      <c r="O87" s="359">
        <v>2724</v>
      </c>
      <c r="P87" s="163">
        <f t="shared" si="2"/>
        <v>10896</v>
      </c>
      <c r="Q87" s="359">
        <v>10896</v>
      </c>
      <c r="R87" s="359">
        <v>10896</v>
      </c>
      <c r="S87" s="359">
        <v>10896</v>
      </c>
      <c r="T87" s="359">
        <v>10896</v>
      </c>
      <c r="U87" s="154"/>
    </row>
    <row r="88" spans="1:21" s="74" customFormat="1" ht="13.5">
      <c r="A88" s="22"/>
      <c r="B88" s="191" t="s">
        <v>291</v>
      </c>
      <c r="C88" s="181">
        <v>1078</v>
      </c>
      <c r="D88" s="192" t="s">
        <v>292</v>
      </c>
      <c r="E88" s="166" t="s">
        <v>91</v>
      </c>
      <c r="F88" s="180">
        <v>42164</v>
      </c>
      <c r="G88" s="182">
        <v>548735</v>
      </c>
      <c r="H88" s="181">
        <v>1</v>
      </c>
      <c r="I88" s="193">
        <v>25</v>
      </c>
      <c r="J88" s="193">
        <v>4</v>
      </c>
      <c r="K88" s="358">
        <v>205776</v>
      </c>
      <c r="L88" s="359">
        <v>34296</v>
      </c>
      <c r="M88" s="359">
        <v>34296</v>
      </c>
      <c r="N88" s="359">
        <v>34296</v>
      </c>
      <c r="O88" s="359">
        <v>34296</v>
      </c>
      <c r="P88" s="163">
        <f t="shared" si="2"/>
        <v>137184</v>
      </c>
      <c r="Q88" s="359">
        <v>137184</v>
      </c>
      <c r="R88" s="359">
        <v>68591</v>
      </c>
      <c r="S88" s="359"/>
      <c r="T88" s="359"/>
      <c r="U88" s="154"/>
    </row>
    <row r="89" spans="1:21" s="74" customFormat="1" ht="13.5">
      <c r="A89" s="22"/>
      <c r="B89" s="191" t="s">
        <v>293</v>
      </c>
      <c r="C89" s="181">
        <v>1079</v>
      </c>
      <c r="D89" s="192" t="s">
        <v>294</v>
      </c>
      <c r="E89" s="166" t="s">
        <v>91</v>
      </c>
      <c r="F89" s="180">
        <v>42167</v>
      </c>
      <c r="G89" s="182">
        <v>92431</v>
      </c>
      <c r="H89" s="181">
        <v>1</v>
      </c>
      <c r="I89" s="193">
        <v>10</v>
      </c>
      <c r="J89" s="193">
        <v>10</v>
      </c>
      <c r="K89" s="358">
        <v>13878</v>
      </c>
      <c r="L89" s="359">
        <v>2313</v>
      </c>
      <c r="M89" s="359">
        <v>2313</v>
      </c>
      <c r="N89" s="359">
        <v>2313</v>
      </c>
      <c r="O89" s="359">
        <v>2313</v>
      </c>
      <c r="P89" s="163">
        <f t="shared" si="2"/>
        <v>9252</v>
      </c>
      <c r="Q89" s="359">
        <v>9252</v>
      </c>
      <c r="R89" s="359">
        <v>9252</v>
      </c>
      <c r="S89" s="359">
        <v>9252</v>
      </c>
      <c r="T89" s="359">
        <v>9252</v>
      </c>
      <c r="U89" s="154"/>
    </row>
    <row r="90" spans="1:21" s="74" customFormat="1" ht="13.5">
      <c r="A90" s="22"/>
      <c r="B90" s="191" t="s">
        <v>295</v>
      </c>
      <c r="C90" s="181">
        <v>1100</v>
      </c>
      <c r="D90" s="192" t="s">
        <v>296</v>
      </c>
      <c r="E90" s="166" t="s">
        <v>91</v>
      </c>
      <c r="F90" s="180">
        <v>42206</v>
      </c>
      <c r="G90" s="182">
        <v>696355</v>
      </c>
      <c r="H90" s="181">
        <v>1</v>
      </c>
      <c r="I90" s="193">
        <v>10</v>
      </c>
      <c r="J90" s="193">
        <v>10</v>
      </c>
      <c r="K90" s="358">
        <v>98651</v>
      </c>
      <c r="L90" s="359">
        <v>17409</v>
      </c>
      <c r="M90" s="359">
        <v>17409</v>
      </c>
      <c r="N90" s="359">
        <v>17409</v>
      </c>
      <c r="O90" s="359">
        <v>17409</v>
      </c>
      <c r="P90" s="163">
        <f t="shared" si="2"/>
        <v>69636</v>
      </c>
      <c r="Q90" s="359">
        <v>69636</v>
      </c>
      <c r="R90" s="359">
        <v>69636</v>
      </c>
      <c r="S90" s="359">
        <v>69636</v>
      </c>
      <c r="T90" s="359">
        <v>69636</v>
      </c>
      <c r="U90" s="154"/>
    </row>
    <row r="91" spans="1:21" s="74" customFormat="1" ht="13.5">
      <c r="A91" s="22"/>
      <c r="B91" s="191" t="s">
        <v>297</v>
      </c>
      <c r="C91" s="181">
        <v>1081</v>
      </c>
      <c r="D91" s="192" t="s">
        <v>298</v>
      </c>
      <c r="E91" s="166" t="s">
        <v>91</v>
      </c>
      <c r="F91" s="180">
        <v>42236</v>
      </c>
      <c r="G91" s="182">
        <v>1591150</v>
      </c>
      <c r="H91" s="181">
        <v>1</v>
      </c>
      <c r="I91" s="193">
        <v>13</v>
      </c>
      <c r="J91" s="193">
        <v>8</v>
      </c>
      <c r="K91" s="358">
        <v>275808</v>
      </c>
      <c r="L91" s="359">
        <v>51714</v>
      </c>
      <c r="M91" s="359">
        <v>51714</v>
      </c>
      <c r="N91" s="359">
        <v>51714</v>
      </c>
      <c r="O91" s="359">
        <v>51714</v>
      </c>
      <c r="P91" s="163">
        <f t="shared" si="2"/>
        <v>206856</v>
      </c>
      <c r="Q91" s="359">
        <v>206856</v>
      </c>
      <c r="R91" s="359">
        <v>206856</v>
      </c>
      <c r="S91" s="359">
        <v>206856</v>
      </c>
      <c r="T91" s="359">
        <v>206856</v>
      </c>
      <c r="U91" s="154"/>
    </row>
    <row r="92" spans="1:21" s="74" customFormat="1" ht="13.5">
      <c r="A92" s="22"/>
      <c r="B92" s="191" t="s">
        <v>299</v>
      </c>
      <c r="C92" s="181">
        <v>1082</v>
      </c>
      <c r="D92" s="192" t="s">
        <v>300</v>
      </c>
      <c r="E92" s="166" t="s">
        <v>91</v>
      </c>
      <c r="F92" s="180">
        <v>42244</v>
      </c>
      <c r="G92" s="182">
        <v>798600</v>
      </c>
      <c r="H92" s="181">
        <v>1</v>
      </c>
      <c r="I92" s="193">
        <v>17</v>
      </c>
      <c r="J92" s="193">
        <v>6</v>
      </c>
      <c r="K92" s="358">
        <v>181024</v>
      </c>
      <c r="L92" s="359">
        <v>33942</v>
      </c>
      <c r="M92" s="359">
        <v>33942</v>
      </c>
      <c r="N92" s="359">
        <v>33942</v>
      </c>
      <c r="O92" s="359">
        <v>33942</v>
      </c>
      <c r="P92" s="163">
        <f t="shared" si="2"/>
        <v>135768</v>
      </c>
      <c r="Q92" s="359">
        <v>135768</v>
      </c>
      <c r="R92" s="359">
        <v>135768</v>
      </c>
      <c r="S92" s="359">
        <v>135768</v>
      </c>
      <c r="T92" s="359">
        <v>74504</v>
      </c>
      <c r="U92" s="154"/>
    </row>
    <row r="93" spans="1:21" s="74" customFormat="1" ht="13.5">
      <c r="A93" s="22"/>
      <c r="B93" s="191" t="s">
        <v>301</v>
      </c>
      <c r="C93" s="181">
        <v>1087</v>
      </c>
      <c r="D93" s="192" t="s">
        <v>302</v>
      </c>
      <c r="E93" s="166" t="s">
        <v>91</v>
      </c>
      <c r="F93" s="180">
        <v>42326</v>
      </c>
      <c r="G93" s="182">
        <v>655820</v>
      </c>
      <c r="H93" s="181">
        <v>1</v>
      </c>
      <c r="I93" s="193">
        <v>17</v>
      </c>
      <c r="J93" s="193">
        <v>6</v>
      </c>
      <c r="K93" s="358">
        <v>120783</v>
      </c>
      <c r="L93" s="359">
        <v>27873</v>
      </c>
      <c r="M93" s="359">
        <v>27873</v>
      </c>
      <c r="N93" s="359">
        <v>27873</v>
      </c>
      <c r="O93" s="359">
        <v>27873</v>
      </c>
      <c r="P93" s="163">
        <f t="shared" si="2"/>
        <v>111492</v>
      </c>
      <c r="Q93" s="359">
        <v>111492</v>
      </c>
      <c r="R93" s="359">
        <v>111492</v>
      </c>
      <c r="S93" s="359">
        <v>111492</v>
      </c>
      <c r="T93" s="359">
        <v>89069</v>
      </c>
      <c r="U93" s="154"/>
    </row>
    <row r="94" spans="1:21" s="74" customFormat="1" ht="13.5">
      <c r="A94" s="22"/>
      <c r="B94" s="191" t="s">
        <v>303</v>
      </c>
      <c r="C94" s="181">
        <v>1088</v>
      </c>
      <c r="D94" s="192" t="s">
        <v>304</v>
      </c>
      <c r="E94" s="166" t="s">
        <v>91</v>
      </c>
      <c r="F94" s="180">
        <v>42276</v>
      </c>
      <c r="G94" s="182">
        <v>3105346</v>
      </c>
      <c r="H94" s="181">
        <v>1</v>
      </c>
      <c r="I94" s="193">
        <v>13</v>
      </c>
      <c r="J94" s="193">
        <v>8</v>
      </c>
      <c r="K94" s="358">
        <v>504630</v>
      </c>
      <c r="L94" s="359">
        <v>100926</v>
      </c>
      <c r="M94" s="359">
        <v>100926</v>
      </c>
      <c r="N94" s="359">
        <v>100926</v>
      </c>
      <c r="O94" s="359">
        <v>100926</v>
      </c>
      <c r="P94" s="163">
        <f t="shared" si="2"/>
        <v>403704</v>
      </c>
      <c r="Q94" s="359">
        <v>403704</v>
      </c>
      <c r="R94" s="359">
        <v>403704</v>
      </c>
      <c r="S94" s="359">
        <v>403704</v>
      </c>
      <c r="T94" s="359">
        <v>403704</v>
      </c>
      <c r="U94" s="154"/>
    </row>
    <row r="95" spans="1:21" s="74" customFormat="1" ht="13.5">
      <c r="A95" s="22"/>
      <c r="B95" s="191" t="s">
        <v>305</v>
      </c>
      <c r="C95" s="181">
        <v>1085</v>
      </c>
      <c r="D95" s="192" t="s">
        <v>259</v>
      </c>
      <c r="E95" s="166" t="s">
        <v>91</v>
      </c>
      <c r="F95" s="180">
        <v>42368</v>
      </c>
      <c r="G95" s="182">
        <v>175939</v>
      </c>
      <c r="H95" s="181">
        <v>1</v>
      </c>
      <c r="I95" s="193">
        <v>10</v>
      </c>
      <c r="J95" s="193">
        <v>10</v>
      </c>
      <c r="K95" s="358">
        <v>17604</v>
      </c>
      <c r="L95" s="359">
        <v>4401</v>
      </c>
      <c r="M95" s="359">
        <v>4401</v>
      </c>
      <c r="N95" s="359">
        <v>4401</v>
      </c>
      <c r="O95" s="359">
        <v>4401</v>
      </c>
      <c r="P95" s="163">
        <f t="shared" si="2"/>
        <v>17604</v>
      </c>
      <c r="Q95" s="359">
        <v>17604</v>
      </c>
      <c r="R95" s="359">
        <v>17604</v>
      </c>
      <c r="S95" s="359">
        <v>17604</v>
      </c>
      <c r="T95" s="359">
        <v>17604</v>
      </c>
      <c r="U95" s="154"/>
    </row>
    <row r="96" spans="1:21" s="74" customFormat="1" ht="13.5">
      <c r="A96" s="22"/>
      <c r="B96" s="191" t="s">
        <v>306</v>
      </c>
      <c r="C96" s="181">
        <v>1083</v>
      </c>
      <c r="D96" s="192" t="s">
        <v>307</v>
      </c>
      <c r="E96" s="166" t="s">
        <v>91</v>
      </c>
      <c r="F96" s="180">
        <v>42206</v>
      </c>
      <c r="G96" s="182">
        <v>78529</v>
      </c>
      <c r="H96" s="181">
        <v>1</v>
      </c>
      <c r="I96" s="193">
        <v>10</v>
      </c>
      <c r="J96" s="193">
        <v>10</v>
      </c>
      <c r="K96" s="358">
        <v>11135</v>
      </c>
      <c r="L96" s="359">
        <v>1965</v>
      </c>
      <c r="M96" s="359">
        <v>1965</v>
      </c>
      <c r="N96" s="359">
        <v>1965</v>
      </c>
      <c r="O96" s="359">
        <v>1965</v>
      </c>
      <c r="P96" s="163">
        <f t="shared" si="2"/>
        <v>7860</v>
      </c>
      <c r="Q96" s="359">
        <v>7860</v>
      </c>
      <c r="R96" s="359">
        <v>7860</v>
      </c>
      <c r="S96" s="359">
        <v>7860</v>
      </c>
      <c r="T96" s="359">
        <v>7860</v>
      </c>
      <c r="U96" s="154"/>
    </row>
    <row r="97" spans="1:21" s="74" customFormat="1" ht="13.5">
      <c r="A97" s="22"/>
      <c r="B97" s="191" t="s">
        <v>308</v>
      </c>
      <c r="C97" s="181">
        <v>1084</v>
      </c>
      <c r="D97" s="192" t="s">
        <v>309</v>
      </c>
      <c r="E97" s="166" t="s">
        <v>91</v>
      </c>
      <c r="F97" s="180">
        <v>42308</v>
      </c>
      <c r="G97" s="182">
        <v>45920</v>
      </c>
      <c r="H97" s="181">
        <v>1</v>
      </c>
      <c r="I97" s="193">
        <v>10</v>
      </c>
      <c r="J97" s="193">
        <v>10</v>
      </c>
      <c r="K97" s="358">
        <v>5745</v>
      </c>
      <c r="L97" s="359">
        <v>1149</v>
      </c>
      <c r="M97" s="359">
        <v>1149</v>
      </c>
      <c r="N97" s="359">
        <v>1149</v>
      </c>
      <c r="O97" s="359">
        <v>1149</v>
      </c>
      <c r="P97" s="163">
        <f t="shared" si="2"/>
        <v>4596</v>
      </c>
      <c r="Q97" s="359">
        <v>4596</v>
      </c>
      <c r="R97" s="359">
        <v>4596</v>
      </c>
      <c r="S97" s="359">
        <v>4596</v>
      </c>
      <c r="T97" s="359">
        <v>4596</v>
      </c>
      <c r="U97" s="154"/>
    </row>
    <row r="98" spans="1:21" s="74" customFormat="1" ht="13.5">
      <c r="A98" s="22"/>
      <c r="B98" s="191" t="s">
        <v>310</v>
      </c>
      <c r="C98" s="181">
        <v>1086</v>
      </c>
      <c r="D98" s="192" t="s">
        <v>311</v>
      </c>
      <c r="E98" s="166" t="s">
        <v>91</v>
      </c>
      <c r="F98" s="180">
        <v>42380</v>
      </c>
      <c r="G98" s="182">
        <v>43370</v>
      </c>
      <c r="H98" s="181">
        <v>1</v>
      </c>
      <c r="I98" s="193">
        <v>25</v>
      </c>
      <c r="J98" s="193">
        <v>4</v>
      </c>
      <c r="K98" s="358">
        <v>9944</v>
      </c>
      <c r="L98" s="359">
        <v>2712</v>
      </c>
      <c r="M98" s="359">
        <v>2712</v>
      </c>
      <c r="N98" s="359">
        <v>2712</v>
      </c>
      <c r="O98" s="359">
        <v>2712</v>
      </c>
      <c r="P98" s="163">
        <f t="shared" si="2"/>
        <v>10848</v>
      </c>
      <c r="Q98" s="359">
        <v>10848</v>
      </c>
      <c r="R98" s="359">
        <v>10848</v>
      </c>
      <c r="S98" s="359">
        <v>882</v>
      </c>
      <c r="T98" s="359"/>
      <c r="U98" s="154"/>
    </row>
    <row r="99" spans="1:21" s="74" customFormat="1" ht="13.5">
      <c r="A99" s="22"/>
      <c r="B99" s="191" t="s">
        <v>312</v>
      </c>
      <c r="C99" s="181">
        <v>1089</v>
      </c>
      <c r="D99" s="192" t="s">
        <v>313</v>
      </c>
      <c r="E99" s="166" t="s">
        <v>91</v>
      </c>
      <c r="F99" s="180">
        <v>42432</v>
      </c>
      <c r="G99" s="182">
        <v>2805072</v>
      </c>
      <c r="H99" s="181">
        <v>1</v>
      </c>
      <c r="I99" s="193">
        <v>13</v>
      </c>
      <c r="J99" s="193">
        <v>8</v>
      </c>
      <c r="K99" s="358">
        <v>273501</v>
      </c>
      <c r="L99" s="359">
        <v>91167</v>
      </c>
      <c r="M99" s="359">
        <v>91167</v>
      </c>
      <c r="N99" s="359">
        <v>91167</v>
      </c>
      <c r="O99" s="359">
        <v>91167</v>
      </c>
      <c r="P99" s="163">
        <f t="shared" si="2"/>
        <v>364668</v>
      </c>
      <c r="Q99" s="359">
        <v>364668</v>
      </c>
      <c r="R99" s="359">
        <v>364668</v>
      </c>
      <c r="S99" s="359">
        <v>364668</v>
      </c>
      <c r="T99" s="359">
        <v>364668</v>
      </c>
      <c r="U99" s="154"/>
    </row>
    <row r="100" spans="1:21" s="74" customFormat="1" ht="13.5">
      <c r="A100" s="22"/>
      <c r="B100" s="191" t="s">
        <v>314</v>
      </c>
      <c r="C100" s="181">
        <v>1090</v>
      </c>
      <c r="D100" s="192" t="s">
        <v>315</v>
      </c>
      <c r="E100" s="166" t="s">
        <v>91</v>
      </c>
      <c r="F100" s="180">
        <v>42461</v>
      </c>
      <c r="G100" s="182">
        <v>553938</v>
      </c>
      <c r="H100" s="181">
        <v>1</v>
      </c>
      <c r="I100" s="193">
        <v>10</v>
      </c>
      <c r="J100" s="193">
        <v>10</v>
      </c>
      <c r="K100" s="358">
        <v>41553</v>
      </c>
      <c r="L100" s="359">
        <v>13851</v>
      </c>
      <c r="M100" s="359">
        <v>13851</v>
      </c>
      <c r="N100" s="359">
        <v>13851</v>
      </c>
      <c r="O100" s="359">
        <v>13851</v>
      </c>
      <c r="P100" s="163">
        <f t="shared" si="2"/>
        <v>55404</v>
      </c>
      <c r="Q100" s="359">
        <v>55404</v>
      </c>
      <c r="R100" s="359">
        <v>55404</v>
      </c>
      <c r="S100" s="359">
        <v>55404</v>
      </c>
      <c r="T100" s="359">
        <v>55404</v>
      </c>
      <c r="U100" s="154"/>
    </row>
    <row r="101" spans="1:21" s="74" customFormat="1" ht="13.5">
      <c r="A101" s="22"/>
      <c r="B101" s="191" t="s">
        <v>316</v>
      </c>
      <c r="C101" s="181">
        <v>1091</v>
      </c>
      <c r="D101" s="192" t="s">
        <v>317</v>
      </c>
      <c r="E101" s="166" t="s">
        <v>91</v>
      </c>
      <c r="F101" s="180">
        <v>42491</v>
      </c>
      <c r="G101" s="182">
        <v>82885</v>
      </c>
      <c r="H101" s="181">
        <v>1</v>
      </c>
      <c r="I101" s="193">
        <v>10</v>
      </c>
      <c r="J101" s="193">
        <v>10</v>
      </c>
      <c r="K101" s="358">
        <v>5528</v>
      </c>
      <c r="L101" s="359">
        <v>2073</v>
      </c>
      <c r="M101" s="359">
        <v>2073</v>
      </c>
      <c r="N101" s="359">
        <v>2073</v>
      </c>
      <c r="O101" s="359">
        <v>2073</v>
      </c>
      <c r="P101" s="163">
        <f t="shared" si="2"/>
        <v>8292</v>
      </c>
      <c r="Q101" s="359">
        <v>8292</v>
      </c>
      <c r="R101" s="359">
        <v>8292</v>
      </c>
      <c r="S101" s="359">
        <v>8292</v>
      </c>
      <c r="T101" s="359">
        <v>8292</v>
      </c>
      <c r="U101" s="154"/>
    </row>
    <row r="102" spans="1:21" s="74" customFormat="1" ht="13.5">
      <c r="A102" s="22"/>
      <c r="B102" s="191" t="s">
        <v>318</v>
      </c>
      <c r="C102" s="181">
        <v>1092</v>
      </c>
      <c r="D102" s="192" t="s">
        <v>319</v>
      </c>
      <c r="E102" s="166" t="s">
        <v>91</v>
      </c>
      <c r="F102" s="180">
        <v>42502</v>
      </c>
      <c r="G102" s="182">
        <v>235612</v>
      </c>
      <c r="H102" s="181">
        <v>1</v>
      </c>
      <c r="I102" s="193">
        <v>17</v>
      </c>
      <c r="J102" s="193">
        <v>6</v>
      </c>
      <c r="K102" s="358">
        <v>20028</v>
      </c>
      <c r="L102" s="359">
        <v>10014</v>
      </c>
      <c r="M102" s="359">
        <v>10014</v>
      </c>
      <c r="N102" s="359">
        <v>10014</v>
      </c>
      <c r="O102" s="359">
        <v>10014</v>
      </c>
      <c r="P102" s="163">
        <f t="shared" si="2"/>
        <v>40056</v>
      </c>
      <c r="Q102" s="359">
        <v>40056</v>
      </c>
      <c r="R102" s="359">
        <v>40056</v>
      </c>
      <c r="S102" s="359">
        <v>40056</v>
      </c>
      <c r="T102" s="359">
        <v>40056</v>
      </c>
      <c r="U102" s="154"/>
    </row>
    <row r="103" spans="1:21" s="74" customFormat="1" ht="13.5">
      <c r="A103" s="22"/>
      <c r="B103" s="191" t="s">
        <v>320</v>
      </c>
      <c r="C103" s="181">
        <v>1093</v>
      </c>
      <c r="D103" s="192" t="s">
        <v>321</v>
      </c>
      <c r="E103" s="166" t="s">
        <v>91</v>
      </c>
      <c r="F103" s="180">
        <v>42527</v>
      </c>
      <c r="G103" s="182">
        <v>346060</v>
      </c>
      <c r="H103" s="181">
        <v>1</v>
      </c>
      <c r="I103" s="193">
        <v>17</v>
      </c>
      <c r="J103" s="193">
        <v>6</v>
      </c>
      <c r="K103" s="358">
        <v>29418</v>
      </c>
      <c r="L103" s="359">
        <v>14709</v>
      </c>
      <c r="M103" s="359">
        <v>14709</v>
      </c>
      <c r="N103" s="359">
        <v>14709</v>
      </c>
      <c r="O103" s="359">
        <v>14709</v>
      </c>
      <c r="P103" s="163">
        <f t="shared" si="2"/>
        <v>58836</v>
      </c>
      <c r="Q103" s="359">
        <v>58836</v>
      </c>
      <c r="R103" s="359">
        <v>58836</v>
      </c>
      <c r="S103" s="359">
        <v>58836</v>
      </c>
      <c r="T103" s="359">
        <v>58836</v>
      </c>
      <c r="U103" s="154"/>
    </row>
    <row r="104" spans="1:21" s="74" customFormat="1" ht="13.5">
      <c r="A104" s="22"/>
      <c r="B104" s="191" t="s">
        <v>322</v>
      </c>
      <c r="C104" s="181">
        <v>1094</v>
      </c>
      <c r="D104" s="192" t="s">
        <v>323</v>
      </c>
      <c r="E104" s="166" t="s">
        <v>91</v>
      </c>
      <c r="F104" s="180">
        <v>42552</v>
      </c>
      <c r="G104" s="182">
        <v>153558</v>
      </c>
      <c r="H104" s="181">
        <v>1</v>
      </c>
      <c r="I104" s="193">
        <v>17</v>
      </c>
      <c r="J104" s="193">
        <v>6</v>
      </c>
      <c r="K104" s="358">
        <v>10880</v>
      </c>
      <c r="L104" s="359">
        <v>6528</v>
      </c>
      <c r="M104" s="359">
        <v>6528</v>
      </c>
      <c r="N104" s="359">
        <v>6528</v>
      </c>
      <c r="O104" s="359">
        <v>6528</v>
      </c>
      <c r="P104" s="163">
        <f t="shared" si="2"/>
        <v>26112</v>
      </c>
      <c r="Q104" s="359">
        <v>26112</v>
      </c>
      <c r="R104" s="359">
        <v>26112</v>
      </c>
      <c r="S104" s="359">
        <v>26112</v>
      </c>
      <c r="T104" s="359">
        <v>26112</v>
      </c>
      <c r="U104" s="154"/>
    </row>
    <row r="105" spans="1:21" s="74" customFormat="1" ht="13.5">
      <c r="A105" s="22"/>
      <c r="B105" s="191" t="s">
        <v>324</v>
      </c>
      <c r="C105" s="181">
        <v>1096</v>
      </c>
      <c r="D105" s="192" t="s">
        <v>325</v>
      </c>
      <c r="E105" s="166" t="s">
        <v>91</v>
      </c>
      <c r="F105" s="180">
        <v>42675</v>
      </c>
      <c r="G105" s="182">
        <v>654030</v>
      </c>
      <c r="H105" s="181">
        <v>1</v>
      </c>
      <c r="I105" s="193">
        <v>17</v>
      </c>
      <c r="J105" s="193">
        <v>6</v>
      </c>
      <c r="K105" s="358">
        <v>9266</v>
      </c>
      <c r="L105" s="359">
        <v>27798</v>
      </c>
      <c r="M105" s="359">
        <v>27798</v>
      </c>
      <c r="N105" s="359">
        <v>27798</v>
      </c>
      <c r="O105" s="359">
        <v>27798</v>
      </c>
      <c r="P105" s="163">
        <f t="shared" si="2"/>
        <v>111192</v>
      </c>
      <c r="Q105" s="359">
        <v>111192</v>
      </c>
      <c r="R105" s="359">
        <v>111192</v>
      </c>
      <c r="S105" s="359">
        <v>111192</v>
      </c>
      <c r="T105" s="359">
        <v>111192</v>
      </c>
      <c r="U105" s="154"/>
    </row>
    <row r="106" spans="1:21" s="74" customFormat="1" ht="13.5">
      <c r="A106" s="22"/>
      <c r="B106" s="191" t="s">
        <v>326</v>
      </c>
      <c r="C106" s="181">
        <v>1097</v>
      </c>
      <c r="D106" s="192" t="s">
        <v>327</v>
      </c>
      <c r="E106" s="166" t="s">
        <v>91</v>
      </c>
      <c r="F106" s="180">
        <v>42705</v>
      </c>
      <c r="G106" s="182">
        <v>5267130</v>
      </c>
      <c r="H106" s="181">
        <v>1</v>
      </c>
      <c r="I106" s="193">
        <v>13</v>
      </c>
      <c r="J106" s="193">
        <v>8</v>
      </c>
      <c r="K106" s="358">
        <v>0</v>
      </c>
      <c r="L106" s="359">
        <v>171183</v>
      </c>
      <c r="M106" s="359">
        <v>171183</v>
      </c>
      <c r="N106" s="359">
        <v>171183</v>
      </c>
      <c r="O106" s="359">
        <v>171183</v>
      </c>
      <c r="P106" s="163">
        <f t="shared" si="2"/>
        <v>684732</v>
      </c>
      <c r="Q106" s="359">
        <v>684732</v>
      </c>
      <c r="R106" s="359">
        <v>684732</v>
      </c>
      <c r="S106" s="359">
        <v>684732</v>
      </c>
      <c r="T106" s="359">
        <v>684732</v>
      </c>
      <c r="U106" s="154"/>
    </row>
    <row r="107" spans="1:21" s="371" customFormat="1" ht="13.5">
      <c r="A107" s="360"/>
      <c r="B107" s="361" t="s">
        <v>328</v>
      </c>
      <c r="C107" s="362" t="s">
        <v>329</v>
      </c>
      <c r="D107" s="363" t="s">
        <v>330</v>
      </c>
      <c r="E107" s="166" t="s">
        <v>91</v>
      </c>
      <c r="F107" s="364">
        <v>42795</v>
      </c>
      <c r="G107" s="365">
        <v>2518755</v>
      </c>
      <c r="H107" s="366">
        <v>1</v>
      </c>
      <c r="I107" s="367">
        <v>13</v>
      </c>
      <c r="J107" s="367">
        <v>8</v>
      </c>
      <c r="K107" s="368">
        <v>0</v>
      </c>
      <c r="L107" s="369"/>
      <c r="M107" s="369">
        <v>81861</v>
      </c>
      <c r="N107" s="369">
        <v>81861</v>
      </c>
      <c r="O107" s="369">
        <v>81861</v>
      </c>
      <c r="P107" s="372">
        <f t="shared" si="2"/>
        <v>245583</v>
      </c>
      <c r="Q107" s="369">
        <v>327444</v>
      </c>
      <c r="R107" s="369">
        <v>327444</v>
      </c>
      <c r="S107" s="369">
        <v>327444</v>
      </c>
      <c r="T107" s="369">
        <v>327444</v>
      </c>
      <c r="U107" s="370"/>
    </row>
    <row r="108" spans="1:21" s="371" customFormat="1" ht="13.5">
      <c r="A108" s="360"/>
      <c r="B108" s="361" t="s">
        <v>331</v>
      </c>
      <c r="C108" s="362" t="s">
        <v>332</v>
      </c>
      <c r="D108" s="363" t="s">
        <v>333</v>
      </c>
      <c r="E108" s="166" t="s">
        <v>91</v>
      </c>
      <c r="F108" s="364">
        <v>42826</v>
      </c>
      <c r="G108" s="365">
        <v>600000</v>
      </c>
      <c r="H108" s="366">
        <v>1</v>
      </c>
      <c r="I108" s="367">
        <v>10</v>
      </c>
      <c r="J108" s="367">
        <v>10</v>
      </c>
      <c r="K108" s="368">
        <v>0</v>
      </c>
      <c r="L108" s="369"/>
      <c r="M108" s="369">
        <v>10002</v>
      </c>
      <c r="N108" s="369">
        <v>15003</v>
      </c>
      <c r="O108" s="369">
        <v>15003</v>
      </c>
      <c r="P108" s="372">
        <f t="shared" si="2"/>
        <v>40008</v>
      </c>
      <c r="Q108" s="369">
        <v>60012</v>
      </c>
      <c r="R108" s="369">
        <v>60012</v>
      </c>
      <c r="S108" s="369">
        <v>60012</v>
      </c>
      <c r="T108" s="369">
        <v>60012</v>
      </c>
      <c r="U108" s="370"/>
    </row>
    <row r="109" spans="1:21" s="371" customFormat="1" ht="13.5">
      <c r="A109" s="360"/>
      <c r="B109" s="361" t="s">
        <v>334</v>
      </c>
      <c r="C109" s="362" t="s">
        <v>335</v>
      </c>
      <c r="D109" s="363" t="s">
        <v>336</v>
      </c>
      <c r="E109" s="166" t="s">
        <v>91</v>
      </c>
      <c r="F109" s="364">
        <v>42856</v>
      </c>
      <c r="G109" s="365">
        <v>200000</v>
      </c>
      <c r="H109" s="366">
        <v>1</v>
      </c>
      <c r="I109" s="367">
        <v>16</v>
      </c>
      <c r="J109" s="367">
        <v>6</v>
      </c>
      <c r="K109" s="368">
        <v>0</v>
      </c>
      <c r="L109" s="369"/>
      <c r="M109" s="369">
        <v>2667</v>
      </c>
      <c r="N109" s="369">
        <v>8001</v>
      </c>
      <c r="O109" s="369">
        <v>8001</v>
      </c>
      <c r="P109" s="372">
        <f t="shared" si="2"/>
        <v>18669</v>
      </c>
      <c r="Q109" s="369">
        <v>32004</v>
      </c>
      <c r="R109" s="369">
        <v>32004</v>
      </c>
      <c r="S109" s="369">
        <v>32004</v>
      </c>
      <c r="T109" s="369">
        <v>32004</v>
      </c>
      <c r="U109" s="370"/>
    </row>
    <row r="110" spans="1:21" s="371" customFormat="1" ht="13.5">
      <c r="A110" s="360"/>
      <c r="B110" s="361" t="s">
        <v>337</v>
      </c>
      <c r="C110" s="362" t="s">
        <v>338</v>
      </c>
      <c r="D110" s="363" t="s">
        <v>339</v>
      </c>
      <c r="E110" s="166" t="s">
        <v>91</v>
      </c>
      <c r="F110" s="364">
        <v>42522</v>
      </c>
      <c r="G110" s="365">
        <v>383334</v>
      </c>
      <c r="H110" s="366">
        <v>1</v>
      </c>
      <c r="I110" s="367">
        <v>17</v>
      </c>
      <c r="J110" s="367">
        <v>6</v>
      </c>
      <c r="K110" s="368">
        <v>0</v>
      </c>
      <c r="L110" s="369"/>
      <c r="M110" s="369"/>
      <c r="N110" s="369">
        <v>16293</v>
      </c>
      <c r="O110" s="369">
        <v>16293</v>
      </c>
      <c r="P110" s="372">
        <f t="shared" si="2"/>
        <v>32586</v>
      </c>
      <c r="Q110" s="369">
        <v>65172</v>
      </c>
      <c r="R110" s="369">
        <v>65172</v>
      </c>
      <c r="S110" s="369">
        <v>65172</v>
      </c>
      <c r="T110" s="369">
        <v>65172</v>
      </c>
      <c r="U110" s="370"/>
    </row>
    <row r="111" spans="1:21" s="371" customFormat="1" ht="13.5">
      <c r="A111" s="360"/>
      <c r="B111" s="361" t="s">
        <v>340</v>
      </c>
      <c r="C111" s="362" t="s">
        <v>341</v>
      </c>
      <c r="D111" s="363" t="s">
        <v>342</v>
      </c>
      <c r="E111" s="166" t="s">
        <v>91</v>
      </c>
      <c r="F111" s="364">
        <v>42522</v>
      </c>
      <c r="G111" s="365">
        <v>387500</v>
      </c>
      <c r="H111" s="366">
        <v>1</v>
      </c>
      <c r="I111" s="367">
        <v>17</v>
      </c>
      <c r="J111" s="367">
        <v>6</v>
      </c>
      <c r="K111" s="368">
        <v>0</v>
      </c>
      <c r="L111" s="369"/>
      <c r="M111" s="369"/>
      <c r="N111" s="369">
        <v>16470</v>
      </c>
      <c r="O111" s="369">
        <v>16470</v>
      </c>
      <c r="P111" s="372">
        <f t="shared" si="2"/>
        <v>32940</v>
      </c>
      <c r="Q111" s="369">
        <v>65880</v>
      </c>
      <c r="R111" s="369">
        <v>65880</v>
      </c>
      <c r="S111" s="369">
        <v>65880</v>
      </c>
      <c r="T111" s="369">
        <v>65880</v>
      </c>
      <c r="U111" s="370"/>
    </row>
    <row r="112" spans="1:21" s="371" customFormat="1" ht="13.5">
      <c r="A112" s="360"/>
      <c r="B112" s="361" t="s">
        <v>343</v>
      </c>
      <c r="C112" s="366"/>
      <c r="D112" s="363" t="s">
        <v>344</v>
      </c>
      <c r="E112" s="166" t="s">
        <v>91</v>
      </c>
      <c r="F112" s="364">
        <v>42522</v>
      </c>
      <c r="G112" s="365">
        <v>383334</v>
      </c>
      <c r="H112" s="366">
        <v>1</v>
      </c>
      <c r="I112" s="367">
        <v>17</v>
      </c>
      <c r="J112" s="367">
        <v>6</v>
      </c>
      <c r="K112" s="368">
        <v>0</v>
      </c>
      <c r="L112" s="369"/>
      <c r="M112" s="369"/>
      <c r="N112" s="369">
        <v>16293</v>
      </c>
      <c r="O112" s="369">
        <v>16293</v>
      </c>
      <c r="P112" s="372">
        <f t="shared" si="2"/>
        <v>32586</v>
      </c>
      <c r="Q112" s="369">
        <v>65172</v>
      </c>
      <c r="R112" s="369">
        <v>65172</v>
      </c>
      <c r="S112" s="369">
        <v>65172</v>
      </c>
      <c r="T112" s="369">
        <v>65172</v>
      </c>
      <c r="U112" s="370"/>
    </row>
    <row r="113" spans="1:21" s="371" customFormat="1" ht="13.5">
      <c r="A113" s="360"/>
      <c r="B113" s="361" t="s">
        <v>345</v>
      </c>
      <c r="C113" s="366">
        <v>2</v>
      </c>
      <c r="D113" s="363" t="s">
        <v>346</v>
      </c>
      <c r="E113" s="166" t="s">
        <v>91</v>
      </c>
      <c r="F113" s="364">
        <v>42948</v>
      </c>
      <c r="G113" s="365">
        <v>2395840</v>
      </c>
      <c r="H113" s="366">
        <v>1</v>
      </c>
      <c r="I113" s="367">
        <v>13</v>
      </c>
      <c r="J113" s="367">
        <v>8</v>
      </c>
      <c r="K113" s="368">
        <v>0</v>
      </c>
      <c r="L113" s="369"/>
      <c r="M113" s="369"/>
      <c r="N113" s="369">
        <v>25955</v>
      </c>
      <c r="O113" s="369">
        <v>77865</v>
      </c>
      <c r="P113" s="372">
        <f t="shared" si="2"/>
        <v>103820</v>
      </c>
      <c r="Q113" s="369">
        <v>311460</v>
      </c>
      <c r="R113" s="369">
        <v>311460</v>
      </c>
      <c r="S113" s="369">
        <v>311460</v>
      </c>
      <c r="T113" s="369">
        <v>311460</v>
      </c>
      <c r="U113" s="370"/>
    </row>
    <row r="114" spans="1:21" s="371" customFormat="1" ht="13.5">
      <c r="A114" s="360"/>
      <c r="B114" s="361" t="s">
        <v>347</v>
      </c>
      <c r="C114" s="366">
        <v>0</v>
      </c>
      <c r="D114" s="363" t="s">
        <v>348</v>
      </c>
      <c r="E114" s="166" t="s">
        <v>91</v>
      </c>
      <c r="F114" s="364">
        <v>43009</v>
      </c>
      <c r="G114" s="365">
        <v>600000</v>
      </c>
      <c r="H114" s="366">
        <v>1</v>
      </c>
      <c r="I114" s="367">
        <v>13</v>
      </c>
      <c r="J114" s="367">
        <v>8</v>
      </c>
      <c r="K114" s="368">
        <v>0</v>
      </c>
      <c r="L114" s="369"/>
      <c r="M114" s="369"/>
      <c r="N114" s="369"/>
      <c r="O114" s="369">
        <v>13002</v>
      </c>
      <c r="P114" s="372">
        <f t="shared" si="2"/>
        <v>13002</v>
      </c>
      <c r="Q114" s="369">
        <v>78012</v>
      </c>
      <c r="R114" s="369">
        <v>78012</v>
      </c>
      <c r="S114" s="369">
        <v>78012</v>
      </c>
      <c r="T114" s="369">
        <v>78012</v>
      </c>
      <c r="U114" s="370"/>
    </row>
    <row r="115" spans="1:21" s="371" customFormat="1" ht="13.5">
      <c r="A115" s="360"/>
      <c r="B115" s="361" t="s">
        <v>349</v>
      </c>
      <c r="C115" s="366">
        <v>1</v>
      </c>
      <c r="D115" s="363" t="s">
        <v>350</v>
      </c>
      <c r="E115" s="166" t="s">
        <v>91</v>
      </c>
      <c r="F115" s="364">
        <v>43040</v>
      </c>
      <c r="G115" s="365">
        <v>2131254</v>
      </c>
      <c r="H115" s="366">
        <v>1</v>
      </c>
      <c r="I115" s="367">
        <v>16</v>
      </c>
      <c r="J115" s="367">
        <v>6</v>
      </c>
      <c r="K115" s="368">
        <v>0</v>
      </c>
      <c r="L115" s="369"/>
      <c r="M115" s="369"/>
      <c r="N115" s="369"/>
      <c r="O115" s="369">
        <v>28417</v>
      </c>
      <c r="P115" s="372">
        <f t="shared" si="2"/>
        <v>28417</v>
      </c>
      <c r="Q115" s="369">
        <v>341004</v>
      </c>
      <c r="R115" s="369">
        <v>341004</v>
      </c>
      <c r="S115" s="369">
        <v>341004</v>
      </c>
      <c r="T115" s="369">
        <v>341004</v>
      </c>
      <c r="U115" s="370"/>
    </row>
    <row r="116" spans="1:21" s="371" customFormat="1" ht="13.5">
      <c r="A116" s="360"/>
      <c r="B116" s="361" t="s">
        <v>351</v>
      </c>
      <c r="C116" s="366">
        <v>7</v>
      </c>
      <c r="D116" s="363" t="s">
        <v>352</v>
      </c>
      <c r="E116" s="166" t="s">
        <v>91</v>
      </c>
      <c r="F116" s="364">
        <v>43070</v>
      </c>
      <c r="G116" s="365">
        <v>86250</v>
      </c>
      <c r="H116" s="366">
        <v>1</v>
      </c>
      <c r="I116" s="367">
        <v>17</v>
      </c>
      <c r="J116" s="367">
        <v>6</v>
      </c>
      <c r="K116" s="368">
        <v>0</v>
      </c>
      <c r="L116" s="369"/>
      <c r="M116" s="369"/>
      <c r="N116" s="369"/>
      <c r="O116" s="369"/>
      <c r="P116" s="372">
        <f t="shared" si="2"/>
        <v>0</v>
      </c>
      <c r="Q116" s="369">
        <v>14664</v>
      </c>
      <c r="R116" s="369">
        <v>14664</v>
      </c>
      <c r="S116" s="369">
        <v>14664</v>
      </c>
      <c r="T116" s="369">
        <v>14664</v>
      </c>
      <c r="U116" s="370"/>
    </row>
    <row r="117" spans="1:21" s="371" customFormat="1" ht="13.5">
      <c r="A117" s="360"/>
      <c r="B117" s="361" t="s">
        <v>353</v>
      </c>
      <c r="C117" s="366"/>
      <c r="D117" s="363" t="s">
        <v>354</v>
      </c>
      <c r="E117" s="166" t="s">
        <v>91</v>
      </c>
      <c r="F117" s="364">
        <v>43070</v>
      </c>
      <c r="G117" s="365">
        <v>95833</v>
      </c>
      <c r="H117" s="366">
        <v>1</v>
      </c>
      <c r="I117" s="367">
        <v>17</v>
      </c>
      <c r="J117" s="367">
        <v>6</v>
      </c>
      <c r="K117" s="368">
        <v>0</v>
      </c>
      <c r="L117" s="369"/>
      <c r="M117" s="369"/>
      <c r="N117" s="369"/>
      <c r="O117" s="369"/>
      <c r="P117" s="365">
        <f t="shared" si="2"/>
        <v>0</v>
      </c>
      <c r="Q117" s="369">
        <v>16296</v>
      </c>
      <c r="R117" s="369">
        <v>16296</v>
      </c>
      <c r="S117" s="369">
        <v>16296</v>
      </c>
      <c r="T117" s="369">
        <v>16296</v>
      </c>
      <c r="U117" s="370"/>
    </row>
    <row r="118" ht="13.5"/>
    <row r="119" spans="1:21" s="74" customFormat="1" ht="13.5">
      <c r="A119" s="22"/>
      <c r="B119" s="22"/>
      <c r="C119" s="22"/>
      <c r="D119" s="22"/>
      <c r="E119" s="155"/>
      <c r="F119" s="22"/>
      <c r="G119" s="148"/>
      <c r="H119" s="22"/>
      <c r="I119" s="22"/>
      <c r="J119" s="22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</row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</sheetData>
  <sheetProtection/>
  <mergeCells count="21">
    <mergeCell ref="J14:J16"/>
    <mergeCell ref="D8:E8"/>
    <mergeCell ref="C14:C16"/>
    <mergeCell ref="Q14:T15"/>
    <mergeCell ref="H14:H16"/>
    <mergeCell ref="L4:M4"/>
    <mergeCell ref="B17:D17"/>
    <mergeCell ref="P14:P16"/>
    <mergeCell ref="D10:F10"/>
    <mergeCell ref="K14:K15"/>
    <mergeCell ref="L14:O15"/>
    <mergeCell ref="D7:E7"/>
    <mergeCell ref="B14:B16"/>
    <mergeCell ref="B1:S1"/>
    <mergeCell ref="D14:D16"/>
    <mergeCell ref="F14:F16"/>
    <mergeCell ref="B2:Q2"/>
    <mergeCell ref="B4:K4"/>
    <mergeCell ref="G14:G16"/>
    <mergeCell ref="I14:I16"/>
    <mergeCell ref="D6:E6"/>
  </mergeCells>
  <conditionalFormatting sqref="E1:E5 F6:F9 F11:F12 E119 E13:E117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Petra Langhammerová</cp:lastModifiedBy>
  <cp:lastPrinted>2016-11-09T09:45:26Z</cp:lastPrinted>
  <dcterms:created xsi:type="dcterms:W3CDTF">2006-03-21T13:33:46Z</dcterms:created>
  <dcterms:modified xsi:type="dcterms:W3CDTF">2016-11-09T09:45:43Z</dcterms:modified>
  <cp:category/>
  <cp:version/>
  <cp:contentType/>
  <cp:contentStatus/>
</cp:coreProperties>
</file>