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9132" tabRatio="891" activeTab="1"/>
  </bookViews>
  <sheets>
    <sheet name="Identifikace" sheetId="1" r:id="rId1"/>
    <sheet name="Souhrnná tabulka" sheetId="2" r:id="rId2"/>
    <sheet name="PZOO" sheetId="3" r:id="rId3"/>
    <sheet name="útulek" sheetId="4" r:id="rId4"/>
    <sheet name="KJ" sheetId="5" r:id="rId5"/>
    <sheet name="správa" sheetId="6" r:id="rId6"/>
  </sheets>
  <definedNames>
    <definedName name="_xlnm.Print_Area" localSheetId="4">'KJ'!$B$2:$N$71</definedName>
    <definedName name="_xlnm.Print_Area" localSheetId="2">'PZOO'!$B$2:$N$107</definedName>
    <definedName name="_xlnm.Print_Area" localSheetId="1">'Souhrnná tabulka'!$B$2:$N$107</definedName>
    <definedName name="_xlnm.Print_Area" localSheetId="5">'správa'!$B$2:$N$85</definedName>
    <definedName name="_xlnm.Print_Area" localSheetId="3">'útulek'!$B$2:$N$84</definedName>
  </definedNames>
  <calcPr fullCalcOnLoad="1"/>
</workbook>
</file>

<file path=xl/sharedStrings.xml><?xml version="1.0" encoding="utf-8"?>
<sst xmlns="http://schemas.openxmlformats.org/spreadsheetml/2006/main" count="651" uniqueCount="132">
  <si>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</si>
  <si>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</si>
  <si>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</si>
  <si>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</si>
  <si>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</si>
  <si>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</si>
  <si>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</si>
  <si>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</si>
  <si>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V Chomutově, dne:</t>
  </si>
  <si>
    <t>Sestavil: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</si>
  <si>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</si>
  <si>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</si>
  <si>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</si>
  <si>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</si>
  <si>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</si>
  <si>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</si>
  <si>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</si>
  <si>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</si>
  <si>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</si>
  <si>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</si>
  <si>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</si>
  <si>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</si>
  <si>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</si>
  <si>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</si>
  <si>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</si>
  <si>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</si>
  <si>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</si>
  <si>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</si>
  <si>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Celkem 2015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</si>
  <si>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</si>
  <si>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</si>
  <si>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</si>
  <si>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</si>
  <si>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</si>
  <si>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</si>
  <si>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</si>
  <si>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</si>
  <si>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Plán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</si>
  <si>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</si>
  <si>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</si>
  <si>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</si>
  <si>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</si>
  <si>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</si>
  <si>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</si>
  <si>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</si>
  <si>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</si>
  <si>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</si>
  <si>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</si>
  <si>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</si>
  <si>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</si>
  <si>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</si>
  <si>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</si>
  <si>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</si>
  <si>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</si>
  <si>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</si>
  <si>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</si>
  <si>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</si>
  <si>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</si>
  <si>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</si>
  <si>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</si>
  <si>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</si>
  <si>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Účet 601 - Výnosy z prodeje vlastních výrobků</t>
  </si>
  <si>
    <t>IČ:</t>
  </si>
  <si>
    <t xml:space="preserve">Zastoupená: </t>
  </si>
  <si>
    <t>Sídlo:</t>
  </si>
  <si>
    <t>Za správnost:</t>
  </si>
  <si>
    <t>Datum vyplnění:</t>
  </si>
  <si>
    <t>Schválil a předkládá:</t>
  </si>
  <si>
    <t>Meziroční změna v %</t>
  </si>
  <si>
    <t>2015/2016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</si>
  <si>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</si>
  <si>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</si>
  <si>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</si>
  <si>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</si>
  <si>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</si>
  <si>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</si>
  <si>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</si>
  <si>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</si>
  <si>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</si>
  <si>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</si>
  <si>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</si>
  <si>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</si>
  <si>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</si>
  <si>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Organizace celkem</t>
  </si>
  <si>
    <t>Plán roku 2015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</si>
  <si>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</si>
  <si>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</si>
  <si>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</si>
  <si>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</si>
  <si>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</si>
  <si>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</si>
  <si>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</si>
  <si>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</si>
  <si>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</si>
  <si>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</si>
  <si>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</si>
  <si>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 xml:space="preserve">Hospodářská střediska - bez příspěvku města:                                     </t>
  </si>
  <si>
    <t>účet 521 - Mzdové náklady</t>
  </si>
  <si>
    <t>VPP, SÚPM</t>
  </si>
  <si>
    <t>Investiční příspěvek zřizovatel (informativní údaj, nevstupuje do součtů)</t>
  </si>
  <si>
    <t>Dotace a granty zřizovatel</t>
  </si>
  <si>
    <t>Skutečnost k 31.12.2015</t>
  </si>
  <si>
    <t>Skutečnost k 30.6.2016</t>
  </si>
  <si>
    <t>Zůstatek 31.12.2017</t>
  </si>
  <si>
    <t>Odhad 2016</t>
  </si>
  <si>
    <t>Plán 2017</t>
  </si>
  <si>
    <t>Čerpání 2017</t>
  </si>
  <si>
    <t>Příděl v roce 2017</t>
  </si>
  <si>
    <t>Odhad k 31.12.2016</t>
  </si>
  <si>
    <t>Skutečnost 2015</t>
  </si>
  <si>
    <t>Rozpočet 2016</t>
  </si>
  <si>
    <t>Celkem 2017</t>
  </si>
  <si>
    <t>2016/2017</t>
  </si>
  <si>
    <t>Požadavek na stanovení příspěvku z rozpočtu města pro rok 2017</t>
  </si>
  <si>
    <t>Zoopark</t>
  </si>
  <si>
    <t>Kamencové jezero</t>
  </si>
  <si>
    <t>Útulek</t>
  </si>
  <si>
    <t>Podkrušnohorský zoopark Chomutov, příspěvková organizace</t>
  </si>
  <si>
    <t>Bc. Barbora Jirásková</t>
  </si>
  <si>
    <t>Bc. Iveta Rabasová</t>
  </si>
  <si>
    <t>Přemyslova 259, Chomutov 430 01</t>
  </si>
  <si>
    <t>0379719</t>
  </si>
  <si>
    <r>
      <rPr>
        <b/>
        <sz val="11"/>
        <color indexed="9"/>
        <rFont val="Calibri"/>
        <family val="2"/>
      </rPr>
      <t>Podkrušnohorský zoopark Chomutov, příspěvková organizace:</t>
    </r>
    <r>
      <rPr>
        <b/>
        <sz val="15"/>
        <color indexed="9"/>
        <rFont val="Calibri"/>
        <family val="2"/>
      </rPr>
      <t xml:space="preserve"> středisko Kamencové jezero</t>
    </r>
  </si>
  <si>
    <r>
      <rPr>
        <b/>
        <sz val="11"/>
        <color indexed="9"/>
        <rFont val="Calibri"/>
        <family val="2"/>
      </rPr>
      <t xml:space="preserve">Podkrušnohorský zoopark Chomutov, příspěvková organizace: </t>
    </r>
    <r>
      <rPr>
        <b/>
        <sz val="15"/>
        <color indexed="9"/>
        <rFont val="Calibri"/>
        <family val="2"/>
      </rPr>
      <t>středisko Útulek</t>
    </r>
  </si>
  <si>
    <r>
      <rPr>
        <b/>
        <sz val="11"/>
        <color indexed="9"/>
        <rFont val="Calibri"/>
        <family val="2"/>
      </rPr>
      <t>Podkrušnohorský zoopark Chomutov, příspěvková organizace:</t>
    </r>
    <r>
      <rPr>
        <b/>
        <sz val="15"/>
        <color indexed="9"/>
        <rFont val="Calibri"/>
        <family val="2"/>
      </rPr>
      <t xml:space="preserve"> středisko PZOO</t>
    </r>
  </si>
  <si>
    <t>Správa</t>
  </si>
  <si>
    <r>
      <rPr>
        <b/>
        <sz val="11"/>
        <color indexed="9"/>
        <rFont val="Calibri"/>
        <family val="2"/>
      </rPr>
      <t>Podkrušnohorský zoopark Chomutov, příspěvková organizace:</t>
    </r>
    <r>
      <rPr>
        <b/>
        <sz val="15"/>
        <color indexed="9"/>
        <rFont val="Calibri"/>
        <family val="2"/>
      </rPr>
      <t xml:space="preserve"> středisko správa</t>
    </r>
  </si>
  <si>
    <t xml:space="preserve">pozn. 116 HPP, 34 DPP; včetně VPP </t>
  </si>
  <si>
    <t>pozn. 75 HPP; 25 DPP</t>
  </si>
  <si>
    <t>pozn: 41 HPP, 9 DPP</t>
  </si>
  <si>
    <t>ekonomka</t>
  </si>
  <si>
    <t xml:space="preserve">ředitelka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</si>
</sst>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b/>
      <sz val="15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/>
      <top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double"/>
      <top style="medium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double"/>
      <right/>
      <top style="medium"/>
      <bottom style="medium"/>
    </border>
    <border>
      <left style="medium"/>
      <right style="medium"/>
      <top/>
      <bottom/>
    </border>
    <border>
      <left/>
      <right style="double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2" fillId="0" borderId="10" xfId="49" applyFont="1" applyBorder="1" applyAlignment="1" applyProtection="1">
      <alignment horizontal="left" indent="4"/>
      <protection/>
    </xf>
    <xf numFmtId="0" fontId="22" fillId="0" borderId="10" xfId="49" applyFont="1" applyBorder="1" applyAlignment="1" applyProtection="1">
      <alignment horizontal="left" indent="1"/>
      <protection/>
    </xf>
    <xf numFmtId="0" fontId="22" fillId="0" borderId="0" xfId="49" applyFont="1">
      <alignment/>
      <protection/>
    </xf>
    <xf numFmtId="164" fontId="22" fillId="0" borderId="11" xfId="49" applyNumberFormat="1" applyFont="1" applyBorder="1" applyAlignment="1" applyProtection="1">
      <alignment horizontal="right" indent="1"/>
      <protection locked="0"/>
    </xf>
    <xf numFmtId="164" fontId="22" fillId="0" borderId="12" xfId="49" applyNumberFormat="1" applyFont="1" applyBorder="1" applyAlignment="1" applyProtection="1">
      <alignment horizontal="right" indent="1"/>
      <protection locked="0"/>
    </xf>
    <xf numFmtId="164" fontId="22" fillId="0" borderId="13" xfId="49" applyNumberFormat="1" applyFont="1" applyBorder="1" applyAlignment="1" applyProtection="1">
      <alignment horizontal="right" indent="1"/>
      <protection locked="0"/>
    </xf>
    <xf numFmtId="164" fontId="23" fillId="33" borderId="14" xfId="49" applyNumberFormat="1" applyFont="1" applyFill="1" applyBorder="1" applyAlignment="1" applyProtection="1">
      <alignment horizontal="right" indent="1"/>
      <protection/>
    </xf>
    <xf numFmtId="164" fontId="23" fillId="33" borderId="15" xfId="49" applyNumberFormat="1" applyFont="1" applyFill="1" applyBorder="1" applyAlignment="1" applyProtection="1">
      <alignment horizontal="right" indent="1"/>
      <protection/>
    </xf>
    <xf numFmtId="164" fontId="23" fillId="33" borderId="16" xfId="49" applyNumberFormat="1" applyFont="1" applyFill="1" applyBorder="1" applyAlignment="1" applyProtection="1">
      <alignment horizontal="right" indent="1"/>
      <protection/>
    </xf>
    <xf numFmtId="164" fontId="23" fillId="33" borderId="17" xfId="49" applyNumberFormat="1" applyFont="1" applyFill="1" applyBorder="1" applyAlignment="1" applyProtection="1">
      <alignment horizontal="right" indent="1"/>
      <protection/>
    </xf>
    <xf numFmtId="164" fontId="23" fillId="33" borderId="18" xfId="49" applyNumberFormat="1" applyFont="1" applyFill="1" applyBorder="1" applyAlignment="1" applyProtection="1">
      <alignment horizontal="right" indent="1"/>
      <protection/>
    </xf>
    <xf numFmtId="0" fontId="23" fillId="0" borderId="19" xfId="49" applyFont="1" applyBorder="1" applyAlignment="1" applyProtection="1">
      <alignment horizontal="left" vertical="center" indent="1"/>
      <protection/>
    </xf>
    <xf numFmtId="0" fontId="23" fillId="0" borderId="20" xfId="49" applyFont="1" applyBorder="1" applyAlignment="1" applyProtection="1">
      <alignment horizontal="center" vertical="center"/>
      <protection/>
    </xf>
    <xf numFmtId="0" fontId="24" fillId="0" borderId="0" xfId="49" applyFont="1">
      <alignment/>
      <protection/>
    </xf>
    <xf numFmtId="0" fontId="23" fillId="34" borderId="21" xfId="49" applyFont="1" applyFill="1" applyBorder="1" applyAlignment="1" applyProtection="1">
      <alignment horizontal="left" indent="1"/>
      <protection/>
    </xf>
    <xf numFmtId="0" fontId="23" fillId="34" borderId="22" xfId="49" applyFont="1" applyFill="1" applyBorder="1" applyAlignment="1" applyProtection="1">
      <alignment horizontal="center"/>
      <protection/>
    </xf>
    <xf numFmtId="0" fontId="23" fillId="34" borderId="23" xfId="49" applyFont="1" applyFill="1" applyBorder="1" applyAlignment="1" applyProtection="1">
      <alignment horizontal="center"/>
      <protection/>
    </xf>
    <xf numFmtId="0" fontId="23" fillId="34" borderId="24" xfId="49" applyFont="1" applyFill="1" applyBorder="1" applyAlignment="1" applyProtection="1">
      <alignment horizontal="center"/>
      <protection/>
    </xf>
    <xf numFmtId="0" fontId="23" fillId="34" borderId="25" xfId="49" applyFont="1" applyFill="1" applyBorder="1" applyAlignment="1" applyProtection="1">
      <alignment horizontal="center"/>
      <protection/>
    </xf>
    <xf numFmtId="0" fontId="23" fillId="34" borderId="26" xfId="49" applyFont="1" applyFill="1" applyBorder="1" applyAlignment="1" applyProtection="1">
      <alignment horizontal="center"/>
      <protection/>
    </xf>
    <xf numFmtId="0" fontId="23" fillId="33" borderId="19" xfId="49" applyFont="1" applyFill="1" applyBorder="1" applyAlignment="1" applyProtection="1">
      <alignment horizontal="left" indent="1"/>
      <protection/>
    </xf>
    <xf numFmtId="0" fontId="25" fillId="35" borderId="27" xfId="49" applyFont="1" applyFill="1" applyBorder="1" applyAlignment="1" applyProtection="1">
      <alignment horizontal="left" indent="1"/>
      <protection/>
    </xf>
    <xf numFmtId="0" fontId="23" fillId="33" borderId="21" xfId="49" applyFont="1" applyFill="1" applyBorder="1" applyAlignment="1" applyProtection="1">
      <alignment horizontal="left" indent="1"/>
      <protection/>
    </xf>
    <xf numFmtId="0" fontId="25" fillId="35" borderId="10" xfId="49" applyFont="1" applyFill="1" applyBorder="1" applyAlignment="1" applyProtection="1">
      <alignment horizontal="left" indent="1"/>
      <protection/>
    </xf>
    <xf numFmtId="0" fontId="53" fillId="36" borderId="14" xfId="49" applyFont="1" applyFill="1" applyBorder="1" applyAlignment="1" applyProtection="1">
      <alignment horizontal="center" vertical="center" wrapText="1"/>
      <protection/>
    </xf>
    <xf numFmtId="0" fontId="54" fillId="36" borderId="15" xfId="49" applyFont="1" applyFill="1" applyBorder="1" applyAlignment="1" applyProtection="1">
      <alignment horizontal="center" vertical="center"/>
      <protection/>
    </xf>
    <xf numFmtId="0" fontId="54" fillId="36" borderId="17" xfId="49" applyFont="1" applyFill="1" applyBorder="1" applyAlignment="1" applyProtection="1">
      <alignment horizontal="center" vertical="center"/>
      <protection/>
    </xf>
    <xf numFmtId="164" fontId="22" fillId="0" borderId="0" xfId="49" applyNumberFormat="1" applyFont="1" applyBorder="1" applyAlignment="1" applyProtection="1">
      <alignment horizontal="right"/>
      <protection/>
    </xf>
    <xf numFmtId="164" fontId="25" fillId="0" borderId="28" xfId="49" applyNumberFormat="1" applyFont="1" applyFill="1" applyBorder="1" applyAlignment="1" applyProtection="1">
      <alignment horizontal="right" indent="1"/>
      <protection/>
    </xf>
    <xf numFmtId="164" fontId="25" fillId="0" borderId="29" xfId="49" applyNumberFormat="1" applyFont="1" applyFill="1" applyBorder="1" applyAlignment="1" applyProtection="1">
      <alignment horizontal="right" indent="1"/>
      <protection/>
    </xf>
    <xf numFmtId="164" fontId="25" fillId="37" borderId="30" xfId="49" applyNumberFormat="1" applyFont="1" applyFill="1" applyBorder="1" applyAlignment="1" applyProtection="1">
      <alignment horizontal="right" indent="1"/>
      <protection/>
    </xf>
    <xf numFmtId="164" fontId="25" fillId="37" borderId="31" xfId="49" applyNumberFormat="1" applyFont="1" applyFill="1" applyBorder="1" applyAlignment="1" applyProtection="1">
      <alignment horizontal="right" indent="1"/>
      <protection/>
    </xf>
    <xf numFmtId="164" fontId="25" fillId="37" borderId="32" xfId="49" applyNumberFormat="1" applyFont="1" applyFill="1" applyBorder="1" applyAlignment="1" applyProtection="1">
      <alignment horizontal="right" indent="1"/>
      <protection/>
    </xf>
    <xf numFmtId="164" fontId="25" fillId="37" borderId="33" xfId="49" applyNumberFormat="1" applyFont="1" applyFill="1" applyBorder="1" applyAlignment="1" applyProtection="1">
      <alignment horizontal="right" indent="1"/>
      <protection/>
    </xf>
    <xf numFmtId="164" fontId="25" fillId="37" borderId="34" xfId="49" applyNumberFormat="1" applyFont="1" applyFill="1" applyBorder="1" applyAlignment="1" applyProtection="1">
      <alignment horizontal="right" indent="1"/>
      <protection/>
    </xf>
    <xf numFmtId="0" fontId="22" fillId="0" borderId="0" xfId="49" applyFont="1" applyBorder="1" applyProtection="1">
      <alignment/>
      <protection/>
    </xf>
    <xf numFmtId="0" fontId="54" fillId="36" borderId="21" xfId="49" applyFont="1" applyFill="1" applyBorder="1" applyAlignment="1" applyProtection="1">
      <alignment horizontal="left" indent="1"/>
      <protection/>
    </xf>
    <xf numFmtId="0" fontId="22" fillId="0" borderId="0" xfId="49" applyFont="1" applyProtection="1">
      <alignment/>
      <protection/>
    </xf>
    <xf numFmtId="0" fontId="22" fillId="0" borderId="35" xfId="49" applyFont="1" applyBorder="1" applyAlignment="1" applyProtection="1">
      <alignment horizontal="left" indent="1"/>
      <protection/>
    </xf>
    <xf numFmtId="0" fontId="22" fillId="0" borderId="36" xfId="49" applyFont="1" applyBorder="1" applyAlignment="1" applyProtection="1">
      <alignment horizontal="left" indent="1"/>
      <protection/>
    </xf>
    <xf numFmtId="0" fontId="22" fillId="0" borderId="27" xfId="49" applyFont="1" applyBorder="1" applyAlignment="1" applyProtection="1">
      <alignment horizontal="left" indent="1"/>
      <protection/>
    </xf>
    <xf numFmtId="164" fontId="22" fillId="0" borderId="0" xfId="49" applyNumberFormat="1" applyFont="1" applyBorder="1" applyAlignment="1" applyProtection="1">
      <alignment/>
      <protection/>
    </xf>
    <xf numFmtId="0" fontId="54" fillId="36" borderId="31" xfId="49" applyFont="1" applyFill="1" applyBorder="1" applyAlignment="1" applyProtection="1">
      <alignment horizontal="center"/>
      <protection/>
    </xf>
    <xf numFmtId="0" fontId="54" fillId="36" borderId="37" xfId="49" applyFont="1" applyFill="1" applyBorder="1" applyAlignment="1" applyProtection="1">
      <alignment horizontal="center"/>
      <protection/>
    </xf>
    <xf numFmtId="0" fontId="54" fillId="36" borderId="19" xfId="49" applyFont="1" applyFill="1" applyBorder="1" applyAlignment="1" applyProtection="1">
      <alignment horizontal="left" indent="1"/>
      <protection/>
    </xf>
    <xf numFmtId="0" fontId="25" fillId="0" borderId="36" xfId="49" applyFont="1" applyBorder="1" applyAlignment="1" applyProtection="1">
      <alignment horizontal="left" indent="1"/>
      <protection/>
    </xf>
    <xf numFmtId="0" fontId="54" fillId="36" borderId="30" xfId="49" applyFont="1" applyFill="1" applyBorder="1" applyAlignment="1" applyProtection="1">
      <alignment horizontal="center"/>
      <protection/>
    </xf>
    <xf numFmtId="164" fontId="22" fillId="0" borderId="38" xfId="49" applyNumberFormat="1" applyFont="1" applyBorder="1" applyAlignment="1" applyProtection="1">
      <alignment horizontal="right" indent="1"/>
      <protection locked="0"/>
    </xf>
    <xf numFmtId="164" fontId="25" fillId="0" borderId="39" xfId="49" applyNumberFormat="1" applyFont="1" applyBorder="1" applyAlignment="1" applyProtection="1">
      <alignment horizontal="right" indent="1"/>
      <protection/>
    </xf>
    <xf numFmtId="164" fontId="25" fillId="0" borderId="12" xfId="49" applyNumberFormat="1" applyFont="1" applyBorder="1" applyAlignment="1" applyProtection="1">
      <alignment horizontal="right" indent="1"/>
      <protection locked="0"/>
    </xf>
    <xf numFmtId="164" fontId="22" fillId="0" borderId="40" xfId="49" applyNumberFormat="1" applyFont="1" applyBorder="1" applyAlignment="1" applyProtection="1">
      <alignment horizontal="right" indent="1"/>
      <protection locked="0"/>
    </xf>
    <xf numFmtId="164" fontId="25" fillId="0" borderId="41" xfId="49" applyNumberFormat="1" applyFont="1" applyBorder="1" applyAlignment="1" applyProtection="1">
      <alignment horizontal="right" indent="1"/>
      <protection locked="0"/>
    </xf>
    <xf numFmtId="164" fontId="22" fillId="0" borderId="41" xfId="49" applyNumberFormat="1" applyFont="1" applyBorder="1" applyAlignment="1" applyProtection="1">
      <alignment horizontal="right" indent="1"/>
      <protection locked="0"/>
    </xf>
    <xf numFmtId="164" fontId="22" fillId="0" borderId="42" xfId="49" applyNumberFormat="1" applyFont="1" applyBorder="1" applyAlignment="1" applyProtection="1">
      <alignment horizontal="right" indent="1"/>
      <protection locked="0"/>
    </xf>
    <xf numFmtId="164" fontId="22" fillId="0" borderId="43" xfId="49" applyNumberFormat="1" applyFont="1" applyBorder="1" applyAlignment="1" applyProtection="1">
      <alignment horizontal="right" indent="1"/>
      <protection locked="0"/>
    </xf>
    <xf numFmtId="164" fontId="25" fillId="0" borderId="44" xfId="49" applyNumberFormat="1" applyFont="1" applyBorder="1" applyAlignment="1" applyProtection="1">
      <alignment horizontal="right" indent="1"/>
      <protection locked="0"/>
    </xf>
    <xf numFmtId="164" fontId="22" fillId="0" borderId="44" xfId="49" applyNumberFormat="1" applyFont="1" applyBorder="1" applyAlignment="1" applyProtection="1">
      <alignment horizontal="right" indent="1"/>
      <protection locked="0"/>
    </xf>
    <xf numFmtId="164" fontId="22" fillId="0" borderId="45" xfId="49" applyNumberFormat="1" applyFont="1" applyBorder="1" applyAlignment="1" applyProtection="1">
      <alignment horizontal="right" indent="1"/>
      <protection locked="0"/>
    </xf>
    <xf numFmtId="164" fontId="25" fillId="0" borderId="46" xfId="49" applyNumberFormat="1" applyFont="1" applyBorder="1" applyAlignment="1" applyProtection="1">
      <alignment horizontal="right" indent="1"/>
      <protection/>
    </xf>
    <xf numFmtId="4" fontId="22" fillId="0" borderId="12" xfId="49" applyNumberFormat="1" applyFont="1" applyBorder="1" applyAlignment="1" applyProtection="1">
      <alignment horizontal="right" indent="1"/>
      <protection locked="0"/>
    </xf>
    <xf numFmtId="4" fontId="22" fillId="0" borderId="39" xfId="49" applyNumberFormat="1" applyFont="1" applyBorder="1" applyAlignment="1" applyProtection="1">
      <alignment horizontal="right" indent="1"/>
      <protection locked="0"/>
    </xf>
    <xf numFmtId="4" fontId="22" fillId="0" borderId="44" xfId="49" applyNumberFormat="1" applyFont="1" applyBorder="1" applyAlignment="1" applyProtection="1">
      <alignment horizontal="right" indent="1"/>
      <protection locked="0"/>
    </xf>
    <xf numFmtId="4" fontId="22" fillId="0" borderId="46" xfId="49" applyNumberFormat="1" applyFont="1" applyBorder="1" applyAlignment="1" applyProtection="1">
      <alignment horizontal="right" indent="1"/>
      <protection locked="0"/>
    </xf>
    <xf numFmtId="4" fontId="55" fillId="0" borderId="11" xfId="0" applyNumberFormat="1" applyFont="1" applyFill="1" applyBorder="1" applyAlignment="1" applyProtection="1">
      <alignment horizontal="right" vertical="center" indent="1"/>
      <protection locked="0"/>
    </xf>
    <xf numFmtId="4" fontId="22" fillId="0" borderId="12" xfId="49" applyNumberFormat="1" applyFont="1" applyFill="1" applyBorder="1" applyAlignment="1" applyProtection="1">
      <alignment horizontal="right" indent="1"/>
      <protection locked="0"/>
    </xf>
    <xf numFmtId="4" fontId="22" fillId="0" borderId="39" xfId="49" applyNumberFormat="1" applyFont="1" applyFill="1" applyBorder="1" applyAlignment="1" applyProtection="1">
      <alignment horizontal="right" indent="1"/>
      <protection locked="0"/>
    </xf>
    <xf numFmtId="4" fontId="55" fillId="0" borderId="43" xfId="0" applyNumberFormat="1" applyFont="1" applyFill="1" applyBorder="1" applyAlignment="1" applyProtection="1">
      <alignment horizontal="right" vertical="center" indent="1"/>
      <protection locked="0"/>
    </xf>
    <xf numFmtId="4" fontId="22" fillId="0" borderId="44" xfId="49" applyNumberFormat="1" applyFont="1" applyFill="1" applyBorder="1" applyAlignment="1" applyProtection="1">
      <alignment horizontal="right" indent="1"/>
      <protection locked="0"/>
    </xf>
    <xf numFmtId="4" fontId="22" fillId="0" borderId="46" xfId="49" applyNumberFormat="1" applyFont="1" applyFill="1" applyBorder="1" applyAlignment="1" applyProtection="1">
      <alignment horizontal="right" indent="1"/>
      <protection locked="0"/>
    </xf>
    <xf numFmtId="4" fontId="25" fillId="0" borderId="40" xfId="49" applyNumberFormat="1" applyFont="1" applyBorder="1" applyAlignment="1" applyProtection="1">
      <alignment horizontal="right" indent="1"/>
      <protection/>
    </xf>
    <xf numFmtId="4" fontId="25" fillId="0" borderId="41" xfId="49" applyNumberFormat="1" applyFont="1" applyBorder="1" applyAlignment="1" applyProtection="1">
      <alignment horizontal="right" indent="1"/>
      <protection/>
    </xf>
    <xf numFmtId="4" fontId="25" fillId="0" borderId="47" xfId="49" applyNumberFormat="1" applyFont="1" applyBorder="1" applyAlignment="1" applyProtection="1">
      <alignment horizontal="right" indent="1"/>
      <protection/>
    </xf>
    <xf numFmtId="0" fontId="56" fillId="36" borderId="48" xfId="49" applyFont="1" applyFill="1" applyBorder="1" applyAlignment="1" applyProtection="1">
      <alignment vertical="center"/>
      <protection/>
    </xf>
    <xf numFmtId="0" fontId="56" fillId="36" borderId="48" xfId="49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164" fontId="25" fillId="38" borderId="49" xfId="49" applyNumberFormat="1" applyFont="1" applyFill="1" applyBorder="1" applyAlignment="1" applyProtection="1">
      <alignment horizontal="right" indent="1"/>
      <protection locked="0"/>
    </xf>
    <xf numFmtId="164" fontId="25" fillId="38" borderId="50" xfId="49" applyNumberFormat="1" applyFont="1" applyFill="1" applyBorder="1" applyAlignment="1" applyProtection="1">
      <alignment horizontal="right" indent="1"/>
      <protection locked="0"/>
    </xf>
    <xf numFmtId="164" fontId="25" fillId="39" borderId="28" xfId="49" applyNumberFormat="1" applyFont="1" applyFill="1" applyBorder="1" applyAlignment="1" applyProtection="1">
      <alignment horizontal="right" indent="1"/>
      <protection/>
    </xf>
    <xf numFmtId="164" fontId="25" fillId="0" borderId="51" xfId="49" applyNumberFormat="1" applyFont="1" applyFill="1" applyBorder="1" applyAlignment="1" applyProtection="1">
      <alignment horizontal="right" indent="1"/>
      <protection/>
    </xf>
    <xf numFmtId="164" fontId="25" fillId="0" borderId="31" xfId="49" applyNumberFormat="1" applyFont="1" applyFill="1" applyBorder="1" applyAlignment="1" applyProtection="1">
      <alignment horizontal="right" indent="1"/>
      <protection locked="0"/>
    </xf>
    <xf numFmtId="164" fontId="25" fillId="0" borderId="34" xfId="49" applyNumberFormat="1" applyFont="1" applyFill="1" applyBorder="1" applyAlignment="1" applyProtection="1">
      <alignment horizontal="right" indent="1"/>
      <protection locked="0"/>
    </xf>
    <xf numFmtId="164" fontId="25" fillId="0" borderId="52" xfId="49" applyNumberFormat="1" applyFont="1" applyFill="1" applyBorder="1" applyAlignment="1" applyProtection="1">
      <alignment horizontal="right" indent="1"/>
      <protection/>
    </xf>
    <xf numFmtId="164" fontId="25" fillId="0" borderId="53" xfId="49" applyNumberFormat="1" applyFont="1" applyFill="1" applyBorder="1" applyAlignment="1" applyProtection="1">
      <alignment horizontal="right" indent="1"/>
      <protection locked="0"/>
    </xf>
    <xf numFmtId="164" fontId="25" fillId="0" borderId="11" xfId="49" applyNumberFormat="1" applyFont="1" applyFill="1" applyBorder="1" applyAlignment="1" applyProtection="1">
      <alignment horizontal="right" indent="1"/>
      <protection locked="0"/>
    </xf>
    <xf numFmtId="164" fontId="25" fillId="0" borderId="12" xfId="49" applyNumberFormat="1" applyFont="1" applyFill="1" applyBorder="1" applyAlignment="1" applyProtection="1">
      <alignment horizontal="right" indent="1"/>
      <protection locked="0"/>
    </xf>
    <xf numFmtId="164" fontId="25" fillId="0" borderId="54" xfId="49" applyNumberFormat="1" applyFont="1" applyFill="1" applyBorder="1" applyAlignment="1" applyProtection="1">
      <alignment horizontal="right" indent="1"/>
      <protection locked="0"/>
    </xf>
    <xf numFmtId="0" fontId="25" fillId="0" borderId="0" xfId="49" applyFont="1">
      <alignment/>
      <protection/>
    </xf>
    <xf numFmtId="164" fontId="25" fillId="39" borderId="11" xfId="49" applyNumberFormat="1" applyFont="1" applyFill="1" applyBorder="1" applyAlignment="1" applyProtection="1">
      <alignment horizontal="right" indent="1"/>
      <protection/>
    </xf>
    <xf numFmtId="164" fontId="25" fillId="39" borderId="12" xfId="49" applyNumberFormat="1" applyFont="1" applyFill="1" applyBorder="1" applyAlignment="1" applyProtection="1">
      <alignment horizontal="right" indent="1"/>
      <protection/>
    </xf>
    <xf numFmtId="164" fontId="25" fillId="0" borderId="13" xfId="49" applyNumberFormat="1" applyFont="1" applyFill="1" applyBorder="1" applyAlignment="1" applyProtection="1">
      <alignment horizontal="right" indent="1"/>
      <protection locked="0"/>
    </xf>
    <xf numFmtId="0" fontId="25" fillId="0" borderId="0" xfId="49" applyFont="1" applyProtection="1">
      <alignment/>
      <protection locked="0"/>
    </xf>
    <xf numFmtId="164" fontId="25" fillId="39" borderId="13" xfId="49" applyNumberFormat="1" applyFont="1" applyFill="1" applyBorder="1" applyAlignment="1" applyProtection="1">
      <alignment horizontal="right" indent="1"/>
      <protection/>
    </xf>
    <xf numFmtId="164" fontId="25" fillId="0" borderId="43" xfId="49" applyNumberFormat="1" applyFont="1" applyFill="1" applyBorder="1" applyAlignment="1" applyProtection="1">
      <alignment horizontal="right" indent="1"/>
      <protection locked="0"/>
    </xf>
    <xf numFmtId="164" fontId="25" fillId="0" borderId="44" xfId="49" applyNumberFormat="1" applyFont="1" applyFill="1" applyBorder="1" applyAlignment="1" applyProtection="1">
      <alignment horizontal="right" indent="1"/>
      <protection locked="0"/>
    </xf>
    <xf numFmtId="164" fontId="25" fillId="0" borderId="45" xfId="49" applyNumberFormat="1" applyFont="1" applyFill="1" applyBorder="1" applyAlignment="1" applyProtection="1">
      <alignment horizontal="right" indent="1"/>
      <protection locked="0"/>
    </xf>
    <xf numFmtId="0" fontId="29" fillId="0" borderId="0" xfId="49" applyFont="1">
      <alignment/>
      <protection/>
    </xf>
    <xf numFmtId="0" fontId="25" fillId="0" borderId="0" xfId="49" applyFont="1" applyFill="1">
      <alignment/>
      <protection/>
    </xf>
    <xf numFmtId="164" fontId="25" fillId="38" borderId="55" xfId="49" applyNumberFormat="1" applyFont="1" applyFill="1" applyBorder="1" applyAlignment="1" applyProtection="1">
      <alignment horizontal="right" indent="1"/>
      <protection locked="0"/>
    </xf>
    <xf numFmtId="164" fontId="25" fillId="37" borderId="43" xfId="49" applyNumberFormat="1" applyFont="1" applyFill="1" applyBorder="1" applyAlignment="1" applyProtection="1">
      <alignment horizontal="right" indent="1"/>
      <protection/>
    </xf>
    <xf numFmtId="164" fontId="25" fillId="37" borderId="45" xfId="49" applyNumberFormat="1" applyFont="1" applyFill="1" applyBorder="1" applyAlignment="1" applyProtection="1">
      <alignment horizontal="right" indent="1"/>
      <protection/>
    </xf>
    <xf numFmtId="164" fontId="25" fillId="38" borderId="56" xfId="49" applyNumberFormat="1" applyFont="1" applyFill="1" applyBorder="1" applyAlignment="1" applyProtection="1">
      <alignment horizontal="right" indent="1"/>
      <protection locked="0"/>
    </xf>
    <xf numFmtId="164" fontId="25" fillId="0" borderId="38" xfId="49" applyNumberFormat="1" applyFont="1" applyFill="1" applyBorder="1" applyAlignment="1" applyProtection="1">
      <alignment horizontal="right" indent="1"/>
      <protection locked="0"/>
    </xf>
    <xf numFmtId="164" fontId="25" fillId="0" borderId="57" xfId="49" applyNumberFormat="1" applyFont="1" applyFill="1" applyBorder="1" applyAlignment="1" applyProtection="1">
      <alignment horizontal="right" indent="1"/>
      <protection locked="0"/>
    </xf>
    <xf numFmtId="164" fontId="25" fillId="0" borderId="58" xfId="49" applyNumberFormat="1" applyFont="1" applyFill="1" applyBorder="1" applyAlignment="1" applyProtection="1">
      <alignment horizontal="right" indent="1"/>
      <protection locked="0"/>
    </xf>
    <xf numFmtId="164" fontId="25" fillId="38" borderId="59" xfId="49" applyNumberFormat="1" applyFont="1" applyFill="1" applyBorder="1" applyAlignment="1" applyProtection="1">
      <alignment horizontal="right" indent="1"/>
      <protection locked="0"/>
    </xf>
    <xf numFmtId="0" fontId="25" fillId="35" borderId="60" xfId="49" applyFont="1" applyFill="1" applyBorder="1" applyAlignment="1" applyProtection="1">
      <alignment horizontal="left" indent="1"/>
      <protection/>
    </xf>
    <xf numFmtId="0" fontId="25" fillId="35" borderId="35" xfId="49" applyFont="1" applyFill="1" applyBorder="1" applyAlignment="1" applyProtection="1">
      <alignment horizontal="left" indent="1"/>
      <protection/>
    </xf>
    <xf numFmtId="0" fontId="25" fillId="35" borderId="35" xfId="0" applyFont="1" applyFill="1" applyBorder="1" applyAlignment="1">
      <alignment horizontal="left" indent="1"/>
    </xf>
    <xf numFmtId="0" fontId="25" fillId="35" borderId="10" xfId="0" applyFont="1" applyFill="1" applyBorder="1" applyAlignment="1">
      <alignment horizontal="left" indent="1"/>
    </xf>
    <xf numFmtId="0" fontId="22" fillId="0" borderId="0" xfId="0" applyFont="1" applyFill="1" applyAlignment="1">
      <alignment horizontal="right" indent="4"/>
    </xf>
    <xf numFmtId="0" fontId="22" fillId="0" borderId="0" xfId="49" applyFont="1" applyFill="1" applyProtection="1">
      <alignment/>
      <protection/>
    </xf>
    <xf numFmtId="0" fontId="22" fillId="0" borderId="0" xfId="49" applyFont="1" applyFill="1" applyAlignment="1" applyProtection="1">
      <alignment horizontal="right" indent="4"/>
      <protection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22" fillId="0" borderId="0" xfId="49" applyNumberFormat="1" applyFont="1" applyProtection="1">
      <alignment/>
      <protection/>
    </xf>
    <xf numFmtId="10" fontId="23" fillId="0" borderId="22" xfId="49" applyNumberFormat="1" applyFont="1" applyBorder="1" applyAlignment="1" applyProtection="1">
      <alignment horizontal="center" vertical="center"/>
      <protection/>
    </xf>
    <xf numFmtId="10" fontId="22" fillId="0" borderId="0" xfId="49" applyNumberFormat="1" applyFont="1" applyBorder="1" applyProtection="1">
      <alignment/>
      <protection/>
    </xf>
    <xf numFmtId="49" fontId="23" fillId="34" borderId="61" xfId="49" applyNumberFormat="1" applyFont="1" applyFill="1" applyBorder="1" applyAlignment="1" applyProtection="1">
      <alignment horizontal="center"/>
      <protection/>
    </xf>
    <xf numFmtId="10" fontId="56" fillId="36" borderId="62" xfId="49" applyNumberFormat="1" applyFont="1" applyFill="1" applyBorder="1" applyAlignment="1" applyProtection="1">
      <alignment vertical="center"/>
      <protection/>
    </xf>
    <xf numFmtId="0" fontId="22" fillId="0" borderId="0" xfId="49" applyNumberFormat="1" applyFont="1" applyBorder="1" applyProtection="1">
      <alignment/>
      <protection/>
    </xf>
    <xf numFmtId="0" fontId="22" fillId="0" borderId="0" xfId="49" applyNumberFormat="1" applyFont="1" applyProtection="1">
      <alignment/>
      <protection/>
    </xf>
    <xf numFmtId="10" fontId="23" fillId="33" borderId="62" xfId="49" applyNumberFormat="1" applyFont="1" applyFill="1" applyBorder="1" applyAlignment="1" applyProtection="1">
      <alignment horizontal="right" indent="1"/>
      <protection/>
    </xf>
    <xf numFmtId="164" fontId="23" fillId="40" borderId="63" xfId="49" applyNumberFormat="1" applyFont="1" applyFill="1" applyBorder="1" applyAlignment="1" applyProtection="1">
      <alignment horizontal="right" indent="1"/>
      <protection/>
    </xf>
    <xf numFmtId="164" fontId="25" fillId="0" borderId="59" xfId="49" applyNumberFormat="1" applyFont="1" applyFill="1" applyBorder="1" applyAlignment="1" applyProtection="1">
      <alignment horizontal="right" indent="1"/>
      <protection locked="0"/>
    </xf>
    <xf numFmtId="164" fontId="25" fillId="0" borderId="55" xfId="49" applyNumberFormat="1" applyFont="1" applyFill="1" applyBorder="1" applyAlignment="1" applyProtection="1">
      <alignment horizontal="right" indent="1"/>
      <protection locked="0"/>
    </xf>
    <xf numFmtId="0" fontId="25" fillId="0" borderId="0" xfId="49" applyFont="1" applyProtection="1">
      <alignment/>
      <protection/>
    </xf>
    <xf numFmtId="0" fontId="25" fillId="35" borderId="10" xfId="0" applyFont="1" applyFill="1" applyBorder="1" applyAlignment="1" applyProtection="1">
      <alignment horizontal="left" indent="1"/>
      <protection/>
    </xf>
    <xf numFmtId="14" fontId="22" fillId="0" borderId="0" xfId="0" applyNumberFormat="1" applyFont="1" applyFill="1" applyAlignment="1">
      <alignment horizontal="left"/>
    </xf>
    <xf numFmtId="164" fontId="25" fillId="0" borderId="10" xfId="49" applyNumberFormat="1" applyFont="1" applyFill="1" applyBorder="1" applyAlignment="1" applyProtection="1">
      <alignment horizontal="right" indent="1"/>
      <protection locked="0"/>
    </xf>
    <xf numFmtId="164" fontId="25" fillId="39" borderId="10" xfId="49" applyNumberFormat="1" applyFont="1" applyFill="1" applyBorder="1" applyAlignment="1" applyProtection="1">
      <alignment horizontal="right" indent="1"/>
      <protection/>
    </xf>
    <xf numFmtId="164" fontId="22" fillId="0" borderId="54" xfId="49" applyNumberFormat="1" applyFont="1" applyBorder="1" applyAlignment="1" applyProtection="1">
      <alignment horizontal="right" indent="1"/>
      <protection locked="0"/>
    </xf>
    <xf numFmtId="164" fontId="25" fillId="39" borderId="54" xfId="49" applyNumberFormat="1" applyFont="1" applyFill="1" applyBorder="1" applyAlignment="1" applyProtection="1">
      <alignment horizontal="right" indent="1"/>
      <protection/>
    </xf>
    <xf numFmtId="164" fontId="25" fillId="0" borderId="64" xfId="49" applyNumberFormat="1" applyFont="1" applyFill="1" applyBorder="1" applyAlignment="1" applyProtection="1">
      <alignment horizontal="right" indent="1"/>
      <protection locked="0"/>
    </xf>
    <xf numFmtId="164" fontId="25" fillId="0" borderId="65" xfId="49" applyNumberFormat="1" applyFont="1" applyFill="1" applyBorder="1" applyAlignment="1" applyProtection="1">
      <alignment horizontal="right" indent="1"/>
      <protection locked="0"/>
    </xf>
    <xf numFmtId="10" fontId="25" fillId="0" borderId="66" xfId="49" applyNumberFormat="1" applyFont="1" applyFill="1" applyBorder="1" applyAlignment="1" applyProtection="1">
      <alignment horizontal="right" indent="1"/>
      <protection/>
    </xf>
    <xf numFmtId="10" fontId="25" fillId="0" borderId="67" xfId="49" applyNumberFormat="1" applyFont="1" applyFill="1" applyBorder="1" applyAlignment="1" applyProtection="1">
      <alignment horizontal="right" indent="1"/>
      <protection/>
    </xf>
    <xf numFmtId="10" fontId="25" fillId="0" borderId="68" xfId="49" applyNumberFormat="1" applyFont="1" applyFill="1" applyBorder="1" applyAlignment="1" applyProtection="1">
      <alignment horizontal="right" indent="1"/>
      <protection/>
    </xf>
    <xf numFmtId="10" fontId="25" fillId="0" borderId="69" xfId="49" applyNumberFormat="1" applyFont="1" applyFill="1" applyBorder="1" applyAlignment="1" applyProtection="1">
      <alignment horizontal="right" indent="1"/>
      <protection/>
    </xf>
    <xf numFmtId="10" fontId="25" fillId="39" borderId="69" xfId="49" applyNumberFormat="1" applyFont="1" applyFill="1" applyBorder="1" applyAlignment="1" applyProtection="1">
      <alignment horizontal="right" indent="1"/>
      <protection/>
    </xf>
    <xf numFmtId="10" fontId="23" fillId="33" borderId="48" xfId="49" applyNumberFormat="1" applyFont="1" applyFill="1" applyBorder="1" applyAlignment="1" applyProtection="1">
      <alignment horizontal="right" indent="1"/>
      <protection/>
    </xf>
    <xf numFmtId="164" fontId="25" fillId="37" borderId="64" xfId="49" applyNumberFormat="1" applyFont="1" applyFill="1" applyBorder="1" applyAlignment="1" applyProtection="1">
      <alignment horizontal="right" indent="1"/>
      <protection/>
    </xf>
    <xf numFmtId="164" fontId="25" fillId="37" borderId="65" xfId="49" applyNumberFormat="1" applyFont="1" applyFill="1" applyBorder="1" applyAlignment="1" applyProtection="1">
      <alignment horizontal="right" indent="1"/>
      <protection/>
    </xf>
    <xf numFmtId="164" fontId="25" fillId="0" borderId="70" xfId="49" applyNumberFormat="1" applyFont="1" applyFill="1" applyBorder="1" applyAlignment="1" applyProtection="1">
      <alignment horizontal="right" indent="1"/>
      <protection locked="0"/>
    </xf>
    <xf numFmtId="0" fontId="34" fillId="0" borderId="10" xfId="0" applyFont="1" applyFill="1" applyBorder="1" applyAlignment="1" applyProtection="1">
      <alignment horizontal="left" vertical="center" indent="3"/>
      <protection/>
    </xf>
    <xf numFmtId="0" fontId="34" fillId="0" borderId="27" xfId="0" applyFont="1" applyFill="1" applyBorder="1" applyAlignment="1" applyProtection="1">
      <alignment horizontal="left" vertical="center" indent="3"/>
      <protection/>
    </xf>
    <xf numFmtId="0" fontId="54" fillId="0" borderId="0" xfId="48" applyFont="1" applyProtection="1">
      <alignment/>
      <protection/>
    </xf>
    <xf numFmtId="0" fontId="54" fillId="0" borderId="71" xfId="48" applyFont="1" applyBorder="1" applyAlignment="1" applyProtection="1">
      <alignment/>
      <protection/>
    </xf>
    <xf numFmtId="164" fontId="53" fillId="41" borderId="28" xfId="48" applyNumberFormat="1" applyFont="1" applyFill="1" applyBorder="1" applyAlignment="1" applyProtection="1">
      <alignment horizontal="right"/>
      <protection locked="0"/>
    </xf>
    <xf numFmtId="164" fontId="22" fillId="0" borderId="12" xfId="48" applyNumberFormat="1" applyFont="1" applyBorder="1" applyAlignment="1" applyProtection="1">
      <alignment horizontal="right"/>
      <protection locked="0"/>
    </xf>
    <xf numFmtId="164" fontId="22" fillId="0" borderId="10" xfId="48" applyNumberFormat="1" applyFont="1" applyBorder="1" applyAlignment="1" applyProtection="1">
      <alignment horizontal="right"/>
      <protection locked="0"/>
    </xf>
    <xf numFmtId="164" fontId="53" fillId="41" borderId="29" xfId="48" applyNumberFormat="1" applyFont="1" applyFill="1" applyBorder="1" applyAlignment="1" applyProtection="1">
      <alignment horizontal="right"/>
      <protection locked="0"/>
    </xf>
    <xf numFmtId="164" fontId="22" fillId="0" borderId="58" xfId="48" applyNumberFormat="1" applyFont="1" applyBorder="1" applyAlignment="1" applyProtection="1">
      <alignment horizontal="right"/>
      <protection locked="0"/>
    </xf>
    <xf numFmtId="164" fontId="22" fillId="0" borderId="38" xfId="48" applyNumberFormat="1" applyFont="1" applyBorder="1" applyAlignment="1" applyProtection="1">
      <alignment horizontal="right"/>
      <protection locked="0"/>
    </xf>
    <xf numFmtId="166" fontId="23" fillId="0" borderId="21" xfId="48" applyNumberFormat="1" applyFont="1" applyFill="1" applyBorder="1" applyAlignment="1" applyProtection="1">
      <alignment horizontal="left" indent="1"/>
      <protection/>
    </xf>
    <xf numFmtId="164" fontId="53" fillId="41" borderId="72" xfId="48" applyNumberFormat="1" applyFont="1" applyFill="1" applyBorder="1" applyAlignment="1" applyProtection="1">
      <alignment horizontal="right"/>
      <protection locked="0"/>
    </xf>
    <xf numFmtId="164" fontId="53" fillId="41" borderId="73" xfId="48" applyNumberFormat="1" applyFont="1" applyFill="1" applyBorder="1" applyAlignment="1" applyProtection="1">
      <alignment horizontal="right"/>
      <protection locked="0"/>
    </xf>
    <xf numFmtId="0" fontId="54" fillId="36" borderId="20" xfId="0" applyFont="1" applyFill="1" applyBorder="1" applyAlignment="1" applyProtection="1">
      <alignment horizontal="center" vertical="center" wrapText="1"/>
      <protection/>
    </xf>
    <xf numFmtId="0" fontId="22" fillId="0" borderId="0" xfId="49" applyFont="1" applyFill="1" applyBorder="1" applyProtection="1">
      <alignment/>
      <protection/>
    </xf>
    <xf numFmtId="0" fontId="54" fillId="0" borderId="0" xfId="48" applyFont="1" applyFill="1" applyProtection="1">
      <alignment/>
      <protection/>
    </xf>
    <xf numFmtId="0" fontId="54" fillId="0" borderId="0" xfId="48" applyFont="1" applyFill="1" applyBorder="1" applyAlignment="1" applyProtection="1">
      <alignment/>
      <protection/>
    </xf>
    <xf numFmtId="164" fontId="54" fillId="0" borderId="0" xfId="48" applyNumberFormat="1" applyFont="1" applyFill="1" applyBorder="1" applyAlignment="1" applyProtection="1">
      <alignment horizontal="center"/>
      <protection/>
    </xf>
    <xf numFmtId="0" fontId="22" fillId="0" borderId="0" xfId="49" applyNumberFormat="1" applyFont="1" applyFill="1" applyBorder="1" applyProtection="1">
      <alignment/>
      <protection/>
    </xf>
    <xf numFmtId="0" fontId="54" fillId="36" borderId="23" xfId="0" applyFont="1" applyFill="1" applyBorder="1" applyAlignment="1" applyProtection="1">
      <alignment horizontal="center" vertical="center" wrapText="1"/>
      <protection/>
    </xf>
    <xf numFmtId="0" fontId="54" fillId="36" borderId="24" xfId="0" applyFont="1" applyFill="1" applyBorder="1" applyAlignment="1" applyProtection="1">
      <alignment horizontal="center" vertical="center" wrapText="1"/>
      <protection/>
    </xf>
    <xf numFmtId="0" fontId="54" fillId="36" borderId="74" xfId="0" applyFont="1" applyFill="1" applyBorder="1" applyAlignment="1" applyProtection="1">
      <alignment horizontal="center" vertical="center" wrapText="1"/>
      <protection/>
    </xf>
    <xf numFmtId="0" fontId="22" fillId="36" borderId="21" xfId="0" applyFont="1" applyFill="1" applyBorder="1" applyAlignment="1" applyProtection="1">
      <alignment/>
      <protection/>
    </xf>
    <xf numFmtId="164" fontId="54" fillId="36" borderId="21" xfId="0" applyNumberFormat="1" applyFont="1" applyFill="1" applyBorder="1" applyAlignment="1" applyProtection="1">
      <alignment vertical="center"/>
      <protection/>
    </xf>
    <xf numFmtId="164" fontId="25" fillId="35" borderId="2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Fill="1" applyBorder="1" applyAlignment="1" applyProtection="1">
      <alignment vertical="center"/>
      <protection/>
    </xf>
    <xf numFmtId="164" fontId="22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49" applyFont="1" applyFill="1" applyBorder="1" applyAlignment="1" applyProtection="1">
      <alignment/>
      <protection/>
    </xf>
    <xf numFmtId="0" fontId="25" fillId="0" borderId="0" xfId="49" applyFont="1" applyFill="1" applyBorder="1" applyAlignment="1" applyProtection="1">
      <alignment horizontal="center"/>
      <protection/>
    </xf>
    <xf numFmtId="4" fontId="25" fillId="0" borderId="0" xfId="49" applyNumberFormat="1" applyFont="1" applyFill="1" applyBorder="1" applyAlignment="1" applyProtection="1">
      <alignment horizontal="right" indent="1"/>
      <protection/>
    </xf>
    <xf numFmtId="0" fontId="22" fillId="0" borderId="71" xfId="49" applyFont="1" applyBorder="1" applyProtection="1">
      <alignment/>
      <protection/>
    </xf>
    <xf numFmtId="49" fontId="23" fillId="34" borderId="20" xfId="49" applyNumberFormat="1" applyFont="1" applyFill="1" applyBorder="1" applyAlignment="1" applyProtection="1">
      <alignment horizontal="center"/>
      <protection/>
    </xf>
    <xf numFmtId="10" fontId="25" fillId="0" borderId="56" xfId="49" applyNumberFormat="1" applyFont="1" applyFill="1" applyBorder="1" applyAlignment="1" applyProtection="1">
      <alignment horizontal="right" indent="1"/>
      <protection/>
    </xf>
    <xf numFmtId="10" fontId="25" fillId="0" borderId="59" xfId="49" applyNumberFormat="1" applyFont="1" applyFill="1" applyBorder="1" applyAlignment="1" applyProtection="1">
      <alignment horizontal="right" indent="1"/>
      <protection/>
    </xf>
    <xf numFmtId="10" fontId="25" fillId="39" borderId="59" xfId="49" applyNumberFormat="1" applyFont="1" applyFill="1" applyBorder="1" applyAlignment="1" applyProtection="1">
      <alignment horizontal="right" indent="1"/>
      <protection/>
    </xf>
    <xf numFmtId="10" fontId="25" fillId="0" borderId="75" xfId="49" applyNumberFormat="1" applyFont="1" applyFill="1" applyBorder="1" applyAlignment="1" applyProtection="1">
      <alignment horizontal="right" indent="1"/>
      <protection/>
    </xf>
    <xf numFmtId="0" fontId="23" fillId="40" borderId="76" xfId="49" applyFont="1" applyFill="1" applyBorder="1">
      <alignment/>
      <protection/>
    </xf>
    <xf numFmtId="164" fontId="23" fillId="40" borderId="50" xfId="49" applyNumberFormat="1" applyFont="1" applyFill="1" applyBorder="1" applyAlignment="1" applyProtection="1">
      <alignment horizontal="right" indent="1"/>
      <protection/>
    </xf>
    <xf numFmtId="164" fontId="23" fillId="40" borderId="32" xfId="49" applyNumberFormat="1" applyFont="1" applyFill="1" applyBorder="1" applyAlignment="1" applyProtection="1">
      <alignment horizontal="right" indent="1"/>
      <protection/>
    </xf>
    <xf numFmtId="164" fontId="23" fillId="40" borderId="33" xfId="49" applyNumberFormat="1" applyFont="1" applyFill="1" applyBorder="1" applyAlignment="1" applyProtection="1">
      <alignment horizontal="right" indent="1"/>
      <protection/>
    </xf>
    <xf numFmtId="164" fontId="23" fillId="40" borderId="53" xfId="49" applyNumberFormat="1" applyFont="1" applyFill="1" applyBorder="1" applyAlignment="1" applyProtection="1">
      <alignment horizontal="right" indent="1"/>
      <protection/>
    </xf>
    <xf numFmtId="10" fontId="23" fillId="40" borderId="77" xfId="49" applyNumberFormat="1" applyFont="1" applyFill="1" applyBorder="1" applyAlignment="1" applyProtection="1">
      <alignment horizontal="right" indent="1"/>
      <protection/>
    </xf>
    <xf numFmtId="164" fontId="23" fillId="40" borderId="78" xfId="49" applyNumberFormat="1" applyFont="1" applyFill="1" applyBorder="1" applyAlignment="1" applyProtection="1">
      <alignment horizontal="right" indent="1"/>
      <protection/>
    </xf>
    <xf numFmtId="164" fontId="22" fillId="0" borderId="57" xfId="48" applyNumberFormat="1" applyFont="1" applyBorder="1" applyAlignment="1" applyProtection="1">
      <alignment horizontal="right"/>
      <protection locked="0"/>
    </xf>
    <xf numFmtId="0" fontId="54" fillId="36" borderId="30" xfId="48" applyFont="1" applyFill="1" applyBorder="1" applyAlignment="1" applyProtection="1">
      <alignment horizontal="center" vertical="center"/>
      <protection/>
    </xf>
    <xf numFmtId="0" fontId="54" fillId="36" borderId="31" xfId="48" applyFont="1" applyFill="1" applyBorder="1" applyAlignment="1" applyProtection="1">
      <alignment horizontal="center" vertical="center"/>
      <protection/>
    </xf>
    <xf numFmtId="0" fontId="54" fillId="36" borderId="34" xfId="48" applyFont="1" applyFill="1" applyBorder="1" applyAlignment="1" applyProtection="1">
      <alignment horizontal="center" vertical="center"/>
      <protection/>
    </xf>
    <xf numFmtId="0" fontId="54" fillId="36" borderId="52" xfId="48" applyFont="1" applyFill="1" applyBorder="1" applyAlignment="1" applyProtection="1">
      <alignment horizontal="center" vertical="center" wrapText="1"/>
      <protection/>
    </xf>
    <xf numFmtId="0" fontId="54" fillId="36" borderId="79" xfId="48" applyFont="1" applyFill="1" applyBorder="1" applyAlignment="1" applyProtection="1">
      <alignment horizontal="center" vertical="center" wrapText="1"/>
      <protection/>
    </xf>
    <xf numFmtId="0" fontId="25" fillId="0" borderId="0" xfId="49" applyFont="1" applyBorder="1" applyProtection="1">
      <alignment/>
      <protection/>
    </xf>
    <xf numFmtId="0" fontId="54" fillId="36" borderId="80" xfId="48" applyFont="1" applyFill="1" applyBorder="1" applyAlignment="1" applyProtection="1">
      <alignment horizontal="center" vertical="center"/>
      <protection/>
    </xf>
    <xf numFmtId="164" fontId="22" fillId="0" borderId="81" xfId="48" applyNumberFormat="1" applyFont="1" applyBorder="1" applyAlignment="1" applyProtection="1">
      <alignment horizontal="right"/>
      <protection locked="0"/>
    </xf>
    <xf numFmtId="164" fontId="22" fillId="0" borderId="73" xfId="48" applyNumberFormat="1" applyFont="1" applyBorder="1" applyAlignment="1" applyProtection="1">
      <alignment horizontal="right"/>
      <protection locked="0"/>
    </xf>
    <xf numFmtId="10" fontId="25" fillId="0" borderId="49" xfId="49" applyNumberFormat="1" applyFont="1" applyFill="1" applyBorder="1" applyAlignment="1" applyProtection="1">
      <alignment horizontal="right" indent="1"/>
      <protection/>
    </xf>
    <xf numFmtId="0" fontId="39" fillId="36" borderId="21" xfId="48" applyFont="1" applyFill="1" applyBorder="1" applyAlignment="1" applyProtection="1">
      <alignment vertical="center" wrapText="1"/>
      <protection/>
    </xf>
    <xf numFmtId="164" fontId="25" fillId="0" borderId="82" xfId="0" applyNumberFormat="1" applyFont="1" applyFill="1" applyBorder="1" applyAlignment="1" applyProtection="1">
      <alignment horizontal="right"/>
      <protection/>
    </xf>
    <xf numFmtId="164" fontId="25" fillId="0" borderId="83" xfId="0" applyNumberFormat="1" applyFont="1" applyFill="1" applyBorder="1" applyAlignment="1" applyProtection="1">
      <alignment horizontal="right"/>
      <protection/>
    </xf>
    <xf numFmtId="0" fontId="54" fillId="36" borderId="60" xfId="49" applyFont="1" applyFill="1" applyBorder="1" applyAlignment="1" applyProtection="1">
      <alignment horizontal="center"/>
      <protection/>
    </xf>
    <xf numFmtId="0" fontId="22" fillId="0" borderId="27" xfId="49" applyFont="1" applyBorder="1" applyProtection="1">
      <alignment/>
      <protection locked="0"/>
    </xf>
    <xf numFmtId="0" fontId="22" fillId="0" borderId="55" xfId="49" applyFont="1" applyBorder="1" applyProtection="1">
      <alignment/>
      <protection/>
    </xf>
    <xf numFmtId="0" fontId="54" fillId="36" borderId="49" xfId="49" applyFont="1" applyFill="1" applyBorder="1" applyAlignment="1" applyProtection="1">
      <alignment horizontal="center"/>
      <protection/>
    </xf>
    <xf numFmtId="0" fontId="25" fillId="0" borderId="0" xfId="49" applyFont="1" applyFill="1" applyBorder="1" applyProtection="1">
      <alignment/>
      <protection/>
    </xf>
    <xf numFmtId="0" fontId="54" fillId="36" borderId="60" xfId="49" applyFont="1" applyFill="1" applyBorder="1" applyAlignment="1" applyProtection="1">
      <alignment horizontal="left" indent="1"/>
      <protection/>
    </xf>
    <xf numFmtId="0" fontId="22" fillId="0" borderId="10" xfId="49" applyFont="1" applyBorder="1" applyAlignment="1" applyProtection="1">
      <alignment horizontal="left" indent="3"/>
      <protection/>
    </xf>
    <xf numFmtId="0" fontId="22" fillId="0" borderId="27" xfId="49" applyFont="1" applyBorder="1" applyAlignment="1" applyProtection="1">
      <alignment horizontal="left" indent="3"/>
      <protection/>
    </xf>
    <xf numFmtId="4" fontId="22" fillId="0" borderId="11" xfId="49" applyNumberFormat="1" applyFont="1" applyBorder="1" applyAlignment="1" applyProtection="1">
      <alignment horizontal="right" indent="1"/>
      <protection locked="0"/>
    </xf>
    <xf numFmtId="4" fontId="22" fillId="0" borderId="43" xfId="49" applyNumberFormat="1" applyFont="1" applyBorder="1" applyAlignment="1" applyProtection="1">
      <alignment horizontal="right" indent="1"/>
      <protection locked="0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0" fontId="22" fillId="0" borderId="12" xfId="0" applyFont="1" applyFill="1" applyBorder="1" applyAlignment="1">
      <alignment horizontal="left" indent="1"/>
    </xf>
    <xf numFmtId="164" fontId="25" fillId="0" borderId="20" xfId="0" applyNumberFormat="1" applyFont="1" applyBorder="1" applyAlignment="1" applyProtection="1">
      <alignment horizontal="right" vertical="center"/>
      <protection/>
    </xf>
    <xf numFmtId="0" fontId="39" fillId="36" borderId="20" xfId="0" applyFont="1" applyFill="1" applyBorder="1" applyAlignment="1" applyProtection="1">
      <alignment vertical="center" wrapText="1"/>
      <protection/>
    </xf>
    <xf numFmtId="0" fontId="25" fillId="33" borderId="20" xfId="0" applyFont="1" applyFill="1" applyBorder="1" applyAlignment="1" applyProtection="1">
      <alignment/>
      <protection/>
    </xf>
    <xf numFmtId="0" fontId="22" fillId="0" borderId="59" xfId="0" applyFont="1" applyFill="1" applyBorder="1" applyAlignment="1">
      <alignment horizontal="left" indent="1"/>
    </xf>
    <xf numFmtId="164" fontId="23" fillId="33" borderId="20" xfId="49" applyNumberFormat="1" applyFont="1" applyFill="1" applyBorder="1" applyAlignment="1" applyProtection="1">
      <alignment horizontal="right" indent="1"/>
      <protection/>
    </xf>
    <xf numFmtId="164" fontId="25" fillId="0" borderId="73" xfId="49" applyNumberFormat="1" applyFont="1" applyFill="1" applyBorder="1" applyAlignment="1" applyProtection="1">
      <alignment horizontal="right" indent="1"/>
      <protection/>
    </xf>
    <xf numFmtId="164" fontId="25" fillId="39" borderId="73" xfId="49" applyNumberFormat="1" applyFont="1" applyFill="1" applyBorder="1" applyAlignment="1" applyProtection="1">
      <alignment horizontal="right" indent="1"/>
      <protection/>
    </xf>
    <xf numFmtId="164" fontId="22" fillId="0" borderId="73" xfId="49" applyNumberFormat="1" applyFont="1" applyBorder="1" applyAlignment="1" applyProtection="1">
      <alignment horizontal="right" indent="1"/>
      <protection/>
    </xf>
    <xf numFmtId="164" fontId="23" fillId="40" borderId="84" xfId="49" applyNumberFormat="1" applyFont="1" applyFill="1" applyBorder="1" applyAlignment="1" applyProtection="1">
      <alignment horizontal="right" indent="1"/>
      <protection/>
    </xf>
    <xf numFmtId="10" fontId="23" fillId="33" borderId="20" xfId="49" applyNumberFormat="1" applyFont="1" applyFill="1" applyBorder="1" applyAlignment="1" applyProtection="1">
      <alignment horizontal="right" indent="1"/>
      <protection/>
    </xf>
    <xf numFmtId="10" fontId="23" fillId="33" borderId="22" xfId="49" applyNumberFormat="1" applyFont="1" applyFill="1" applyBorder="1" applyAlignment="1" applyProtection="1">
      <alignment horizontal="right" indent="1"/>
      <protection/>
    </xf>
    <xf numFmtId="164" fontId="25" fillId="0" borderId="85" xfId="49" applyNumberFormat="1" applyFont="1" applyFill="1" applyBorder="1" applyAlignment="1" applyProtection="1">
      <alignment horizontal="right" indent="1"/>
      <protection/>
    </xf>
    <xf numFmtId="0" fontId="25" fillId="42" borderId="76" xfId="49" applyFont="1" applyFill="1" applyBorder="1" applyAlignment="1" applyProtection="1">
      <alignment horizontal="left" indent="1"/>
      <protection/>
    </xf>
    <xf numFmtId="164" fontId="25" fillId="0" borderId="63" xfId="49" applyNumberFormat="1" applyFont="1" applyFill="1" applyBorder="1" applyAlignment="1" applyProtection="1">
      <alignment horizontal="right" indent="1"/>
      <protection/>
    </xf>
    <xf numFmtId="10" fontId="25" fillId="0" borderId="77" xfId="49" applyNumberFormat="1" applyFont="1" applyFill="1" applyBorder="1" applyAlignment="1" applyProtection="1">
      <alignment horizontal="right" indent="1"/>
      <protection/>
    </xf>
    <xf numFmtId="164" fontId="25" fillId="0" borderId="78" xfId="49" applyNumberFormat="1" applyFont="1" applyFill="1" applyBorder="1" applyAlignment="1" applyProtection="1">
      <alignment horizontal="right" indent="1"/>
      <protection locked="0"/>
    </xf>
    <xf numFmtId="164" fontId="25" fillId="37" borderId="11" xfId="49" applyNumberFormat="1" applyFont="1" applyFill="1" applyBorder="1" applyAlignment="1" applyProtection="1">
      <alignment horizontal="right" indent="1"/>
      <protection/>
    </xf>
    <xf numFmtId="164" fontId="25" fillId="37" borderId="12" xfId="49" applyNumberFormat="1" applyFont="1" applyFill="1" applyBorder="1" applyAlignment="1" applyProtection="1">
      <alignment horizontal="right" indent="1"/>
      <protection/>
    </xf>
    <xf numFmtId="164" fontId="25" fillId="43" borderId="52" xfId="49" applyNumberFormat="1" applyFont="1" applyFill="1" applyBorder="1" applyAlignment="1" applyProtection="1">
      <alignment horizontal="right" indent="1"/>
      <protection/>
    </xf>
    <xf numFmtId="164" fontId="25" fillId="43" borderId="54" xfId="49" applyNumberFormat="1" applyFont="1" applyFill="1" applyBorder="1" applyAlignment="1" applyProtection="1">
      <alignment horizontal="right" indent="1"/>
      <protection locked="0"/>
    </xf>
    <xf numFmtId="0" fontId="25" fillId="33" borderId="32" xfId="48" applyFont="1" applyFill="1" applyBorder="1" applyAlignment="1" applyProtection="1">
      <alignment/>
      <protection locked="0"/>
    </xf>
    <xf numFmtId="164" fontId="25" fillId="0" borderId="32" xfId="48" applyNumberFormat="1" applyFont="1" applyBorder="1" applyAlignment="1" applyProtection="1">
      <alignment horizontal="right"/>
      <protection/>
    </xf>
    <xf numFmtId="164" fontId="25" fillId="0" borderId="33" xfId="48" applyNumberFormat="1" applyFont="1" applyBorder="1" applyAlignment="1" applyProtection="1">
      <alignment horizontal="right"/>
      <protection/>
    </xf>
    <xf numFmtId="164" fontId="25" fillId="0" borderId="78" xfId="48" applyNumberFormat="1" applyFont="1" applyBorder="1" applyAlignment="1" applyProtection="1">
      <alignment horizontal="right"/>
      <protection locked="0"/>
    </xf>
    <xf numFmtId="164" fontId="54" fillId="41" borderId="84" xfId="48" applyNumberFormat="1" applyFont="1" applyFill="1" applyBorder="1" applyAlignment="1" applyProtection="1">
      <alignment horizontal="right"/>
      <protection locked="0"/>
    </xf>
    <xf numFmtId="164" fontId="25" fillId="0" borderId="86" xfId="48" applyNumberFormat="1" applyFont="1" applyBorder="1" applyAlignment="1" applyProtection="1">
      <alignment horizontal="right"/>
      <protection/>
    </xf>
    <xf numFmtId="164" fontId="54" fillId="41" borderId="63" xfId="48" applyNumberFormat="1" applyFont="1" applyFill="1" applyBorder="1" applyAlignment="1" applyProtection="1">
      <alignment horizontal="right"/>
      <protection locked="0"/>
    </xf>
    <xf numFmtId="10" fontId="25" fillId="0" borderId="50" xfId="49" applyNumberFormat="1" applyFont="1" applyFill="1" applyBorder="1" applyAlignment="1" applyProtection="1">
      <alignment horizontal="right" indent="1"/>
      <protection/>
    </xf>
    <xf numFmtId="164" fontId="22" fillId="0" borderId="13" xfId="48" applyNumberFormat="1" applyFont="1" applyBorder="1" applyAlignment="1" applyProtection="1">
      <alignment horizontal="right"/>
      <protection locked="0"/>
    </xf>
    <xf numFmtId="0" fontId="22" fillId="0" borderId="39" xfId="0" applyFont="1" applyFill="1" applyBorder="1" applyAlignment="1">
      <alignment horizontal="left" indent="1"/>
    </xf>
    <xf numFmtId="16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right"/>
      <protection locked="0"/>
    </xf>
    <xf numFmtId="0" fontId="22" fillId="0" borderId="55" xfId="0" applyFont="1" applyFill="1" applyBorder="1" applyAlignment="1">
      <alignment horizontal="left" indent="1"/>
    </xf>
    <xf numFmtId="164" fontId="22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87" xfId="0" applyNumberFormat="1" applyFont="1" applyFill="1" applyBorder="1" applyAlignment="1" applyProtection="1">
      <alignment horizontal="right"/>
      <protection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164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88" xfId="0" applyNumberFormat="1" applyFont="1" applyFill="1" applyBorder="1" applyAlignment="1" applyProtection="1">
      <alignment horizontal="right"/>
      <protection/>
    </xf>
    <xf numFmtId="16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60" xfId="0" applyNumberFormat="1" applyFont="1" applyFill="1" applyBorder="1" applyAlignment="1" applyProtection="1">
      <alignment horizontal="right"/>
      <protection locked="0"/>
    </xf>
    <xf numFmtId="164" fontId="22" fillId="0" borderId="35" xfId="0" applyNumberFormat="1" applyFont="1" applyFill="1" applyBorder="1" applyAlignment="1" applyProtection="1">
      <alignment horizontal="right"/>
      <protection locked="0"/>
    </xf>
    <xf numFmtId="164" fontId="25" fillId="36" borderId="77" xfId="0" applyNumberFormat="1" applyFont="1" applyFill="1" applyBorder="1" applyAlignment="1" applyProtection="1">
      <alignment vertical="center"/>
      <protection/>
    </xf>
    <xf numFmtId="0" fontId="54" fillId="36" borderId="25" xfId="0" applyFont="1" applyFill="1" applyBorder="1" applyAlignment="1" applyProtection="1">
      <alignment horizontal="center" vertical="center" wrapText="1"/>
      <protection/>
    </xf>
    <xf numFmtId="0" fontId="54" fillId="36" borderId="89" xfId="0" applyFont="1" applyFill="1" applyBorder="1" applyAlignment="1" applyProtection="1">
      <alignment horizontal="center" vertical="center" wrapTex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54" fillId="36" borderId="90" xfId="0" applyFont="1" applyFill="1" applyBorder="1" applyAlignment="1" applyProtection="1">
      <alignment horizontal="center" vertical="center" wrapText="1"/>
      <protection/>
    </xf>
    <xf numFmtId="164" fontId="25" fillId="0" borderId="91" xfId="0" applyNumberFormat="1" applyFont="1" applyFill="1" applyBorder="1" applyAlignment="1" applyProtection="1">
      <alignment horizontal="right"/>
      <protection/>
    </xf>
    <xf numFmtId="164" fontId="25" fillId="0" borderId="92" xfId="0" applyNumberFormat="1" applyFont="1" applyFill="1" applyBorder="1" applyAlignment="1" applyProtection="1">
      <alignment horizontal="right"/>
      <protection/>
    </xf>
    <xf numFmtId="164" fontId="25" fillId="0" borderId="93" xfId="0" applyNumberFormat="1" applyFont="1" applyFill="1" applyBorder="1" applyAlignment="1" applyProtection="1">
      <alignment horizontal="right"/>
      <protection/>
    </xf>
    <xf numFmtId="164" fontId="25" fillId="35" borderId="90" xfId="0" applyNumberFormat="1" applyFont="1" applyFill="1" applyBorder="1" applyAlignment="1" applyProtection="1">
      <alignment/>
      <protection/>
    </xf>
    <xf numFmtId="0" fontId="54" fillId="36" borderId="37" xfId="49" applyFont="1" applyFill="1" applyBorder="1" applyAlignment="1" applyProtection="1">
      <alignment horizontal="center" vertical="center"/>
      <protection/>
    </xf>
    <xf numFmtId="164" fontId="30" fillId="0" borderId="11" xfId="49" applyNumberFormat="1" applyFont="1" applyBorder="1" applyAlignment="1" applyProtection="1">
      <alignment horizontal="right" indent="1"/>
      <protection locked="0"/>
    </xf>
    <xf numFmtId="164" fontId="31" fillId="0" borderId="12" xfId="49" applyNumberFormat="1" applyFont="1" applyBorder="1" applyAlignment="1" applyProtection="1">
      <alignment horizontal="right" indent="1"/>
      <protection locked="0"/>
    </xf>
    <xf numFmtId="164" fontId="30" fillId="0" borderId="12" xfId="49" applyNumberFormat="1" applyFont="1" applyBorder="1" applyAlignment="1" applyProtection="1">
      <alignment horizontal="right" indent="1"/>
      <protection locked="0"/>
    </xf>
    <xf numFmtId="164" fontId="30" fillId="0" borderId="13" xfId="49" applyNumberFormat="1" applyFont="1" applyBorder="1" applyAlignment="1" applyProtection="1">
      <alignment horizontal="right" indent="1"/>
      <protection locked="0"/>
    </xf>
    <xf numFmtId="164" fontId="31" fillId="0" borderId="39" xfId="49" applyNumberFormat="1" applyFont="1" applyBorder="1" applyAlignment="1" applyProtection="1">
      <alignment horizontal="right" indent="1"/>
      <protection/>
    </xf>
    <xf numFmtId="0" fontId="56" fillId="36" borderId="21" xfId="49" applyFont="1" applyFill="1" applyBorder="1" applyAlignment="1" applyProtection="1">
      <alignment horizontal="left" vertical="center" indent="1"/>
      <protection/>
    </xf>
    <xf numFmtId="49" fontId="56" fillId="36" borderId="48" xfId="49" applyNumberFormat="1" applyFont="1" applyFill="1" applyBorder="1" applyAlignment="1" applyProtection="1">
      <alignment vertical="center"/>
      <protection/>
    </xf>
    <xf numFmtId="0" fontId="22" fillId="36" borderId="20" xfId="0" applyFont="1" applyFill="1" applyBorder="1" applyAlignment="1" applyProtection="1">
      <alignment/>
      <protection/>
    </xf>
    <xf numFmtId="0" fontId="25" fillId="42" borderId="27" xfId="49" applyFont="1" applyFill="1" applyBorder="1" applyAlignment="1" applyProtection="1">
      <alignment horizontal="left" indent="1"/>
      <protection/>
    </xf>
    <xf numFmtId="0" fontId="56" fillId="36" borderId="21" xfId="49" applyFont="1" applyFill="1" applyBorder="1" applyAlignment="1" applyProtection="1">
      <alignment horizontal="left" vertical="center" indent="1"/>
      <protection/>
    </xf>
    <xf numFmtId="0" fontId="22" fillId="0" borderId="0" xfId="49" applyFont="1" applyAlignment="1" applyProtection="1">
      <alignment horizontal="right"/>
      <protection/>
    </xf>
    <xf numFmtId="49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3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6" fillId="36" borderId="21" xfId="49" applyFont="1" applyFill="1" applyBorder="1" applyAlignment="1" applyProtection="1">
      <alignment horizontal="left" vertical="center" indent="1"/>
      <protection/>
    </xf>
    <xf numFmtId="0" fontId="56" fillId="36" borderId="48" xfId="49" applyFont="1" applyFill="1" applyBorder="1" applyAlignment="1" applyProtection="1">
      <alignment horizontal="left" vertical="center" indent="1"/>
      <protection/>
    </xf>
    <xf numFmtId="164" fontId="56" fillId="36" borderId="48" xfId="49" applyNumberFormat="1" applyFont="1" applyFill="1" applyBorder="1" applyAlignment="1" applyProtection="1">
      <alignment horizontal="left" vertical="center" indent="1"/>
      <protection/>
    </xf>
    <xf numFmtId="0" fontId="23" fillId="0" borderId="71" xfId="49" applyFont="1" applyBorder="1" applyAlignment="1" applyProtection="1">
      <alignment horizontal="center" vertical="center"/>
      <protection/>
    </xf>
    <xf numFmtId="0" fontId="23" fillId="0" borderId="48" xfId="49" applyFont="1" applyBorder="1" applyAlignment="1" applyProtection="1">
      <alignment horizontal="center" vertical="center"/>
      <protection/>
    </xf>
    <xf numFmtId="164" fontId="23" fillId="0" borderId="21" xfId="48" applyNumberFormat="1" applyFont="1" applyFill="1" applyBorder="1" applyAlignment="1" applyProtection="1">
      <alignment horizontal="center"/>
      <protection/>
    </xf>
    <xf numFmtId="164" fontId="23" fillId="0" borderId="48" xfId="48" applyNumberFormat="1" applyFont="1" applyFill="1" applyBorder="1" applyAlignment="1" applyProtection="1">
      <alignment horizontal="center"/>
      <protection/>
    </xf>
    <xf numFmtId="164" fontId="23" fillId="0" borderId="94" xfId="48" applyNumberFormat="1" applyFont="1" applyFill="1" applyBorder="1" applyAlignment="1" applyProtection="1">
      <alignment horizontal="center"/>
      <protection/>
    </xf>
    <xf numFmtId="164" fontId="23" fillId="0" borderId="62" xfId="48" applyNumberFormat="1" applyFont="1" applyFill="1" applyBorder="1" applyAlignment="1" applyProtection="1">
      <alignment horizontal="center"/>
      <protection/>
    </xf>
    <xf numFmtId="0" fontId="54" fillId="36" borderId="22" xfId="49" applyFont="1" applyFill="1" applyBorder="1" applyAlignment="1" applyProtection="1">
      <alignment horizontal="center" vertical="center" wrapText="1"/>
      <protection/>
    </xf>
    <xf numFmtId="0" fontId="54" fillId="36" borderId="95" xfId="49" applyFont="1" applyFill="1" applyBorder="1" applyAlignment="1" applyProtection="1">
      <alignment horizontal="center" vertical="center" wrapText="1"/>
      <protection/>
    </xf>
    <xf numFmtId="164" fontId="54" fillId="36" borderId="21" xfId="48" applyNumberFormat="1" applyFont="1" applyFill="1" applyBorder="1" applyAlignment="1" applyProtection="1">
      <alignment horizontal="center"/>
      <protection/>
    </xf>
    <xf numFmtId="164" fontId="54" fillId="36" borderId="62" xfId="48" applyNumberFormat="1" applyFont="1" applyFill="1" applyBorder="1" applyAlignment="1" applyProtection="1">
      <alignment horizontal="center"/>
      <protection/>
    </xf>
    <xf numFmtId="0" fontId="54" fillId="36" borderId="21" xfId="0" applyFont="1" applyFill="1" applyBorder="1" applyAlignment="1" applyProtection="1">
      <alignment horizontal="center"/>
      <protection/>
    </xf>
    <xf numFmtId="0" fontId="54" fillId="36" borderId="48" xfId="0" applyFont="1" applyFill="1" applyBorder="1" applyAlignment="1" applyProtection="1">
      <alignment horizontal="center"/>
      <protection/>
    </xf>
    <xf numFmtId="0" fontId="54" fillId="36" borderId="96" xfId="0" applyFont="1" applyFill="1" applyBorder="1" applyAlignment="1" applyProtection="1">
      <alignment horizontal="center"/>
      <protection/>
    </xf>
    <xf numFmtId="0" fontId="54" fillId="36" borderId="62" xfId="0" applyFont="1" applyFill="1" applyBorder="1" applyAlignment="1" applyProtection="1">
      <alignment horizontal="center"/>
      <protection/>
    </xf>
    <xf numFmtId="164" fontId="54" fillId="36" borderId="21" xfId="0" applyNumberFormat="1" applyFont="1" applyFill="1" applyBorder="1" applyAlignment="1" applyProtection="1">
      <alignment horizontal="center" vertical="center"/>
      <protection/>
    </xf>
    <xf numFmtId="164" fontId="54" fillId="36" borderId="77" xfId="0" applyNumberFormat="1" applyFont="1" applyFill="1" applyBorder="1" applyAlignment="1" applyProtection="1">
      <alignment horizontal="center" vertical="center"/>
      <protection/>
    </xf>
    <xf numFmtId="164" fontId="54" fillId="36" borderId="48" xfId="0" applyNumberFormat="1" applyFont="1" applyFill="1" applyBorder="1" applyAlignment="1" applyProtection="1">
      <alignment horizontal="center" vertical="center"/>
      <protection/>
    </xf>
    <xf numFmtId="0" fontId="4" fillId="36" borderId="21" xfId="49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abulka školy, návrh rozpočtu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6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H21" sqref="H21"/>
    </sheetView>
  </sheetViews>
  <sheetFormatPr defaultColWidth="0" defaultRowHeight="12.75" zeroHeight="1"/>
  <cols>
    <col min="1" max="1" width="4.00390625" style="75" customWidth="1"/>
    <col min="2" max="3" width="9.140625" style="75" customWidth="1"/>
    <col min="4" max="4" width="10.140625" style="75" bestFit="1" customWidth="1"/>
    <col min="5" max="15" width="9.140625" style="75" customWidth="1"/>
    <col min="16" max="16384" width="0" style="75" hidden="1" customWidth="1"/>
  </cols>
  <sheetData>
    <row r="1" spans="1:15" ht="13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3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3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21">
      <c r="A5" s="115"/>
      <c r="B5" s="287" t="s">
        <v>113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13.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3.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">
      <c r="A8" s="115"/>
      <c r="B8" s="115" t="s">
        <v>2</v>
      </c>
      <c r="C8" s="115"/>
      <c r="D8" s="290" t="s">
        <v>117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16"/>
    </row>
    <row r="9" spans="1:15" ht="15">
      <c r="A9" s="115"/>
      <c r="B9" s="115"/>
      <c r="C9" s="115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</row>
    <row r="10" spans="1:15" ht="15">
      <c r="A10" s="115"/>
      <c r="B10" s="115" t="s">
        <v>64</v>
      </c>
      <c r="C10" s="115"/>
      <c r="D10" s="288" t="s">
        <v>120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115"/>
    </row>
    <row r="11" spans="1:15" ht="15">
      <c r="A11" s="115"/>
      <c r="B11" s="115"/>
      <c r="C11" s="115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5"/>
    </row>
    <row r="12" spans="1:15" ht="15">
      <c r="A12" s="115"/>
      <c r="B12" s="115" t="s">
        <v>62</v>
      </c>
      <c r="C12" s="115"/>
      <c r="D12" s="284" t="s">
        <v>121</v>
      </c>
      <c r="E12" s="284"/>
      <c r="F12" s="117"/>
      <c r="G12" s="117"/>
      <c r="H12" s="117"/>
      <c r="I12" s="117"/>
      <c r="J12" s="117"/>
      <c r="K12" s="117"/>
      <c r="L12" s="117"/>
      <c r="M12" s="117"/>
      <c r="N12" s="117"/>
      <c r="O12" s="115"/>
    </row>
    <row r="13" spans="1:15" ht="15">
      <c r="A13" s="115"/>
      <c r="B13" s="115"/>
      <c r="C13" s="11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5"/>
    </row>
    <row r="14" spans="1:15" ht="15">
      <c r="A14" s="115"/>
      <c r="B14" s="115"/>
      <c r="C14" s="115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5"/>
    </row>
    <row r="15" spans="1:15" ht="15">
      <c r="A15" s="115"/>
      <c r="B15" s="115" t="s">
        <v>66</v>
      </c>
      <c r="C15" s="115"/>
      <c r="D15" s="289">
        <v>42652</v>
      </c>
      <c r="E15" s="285"/>
      <c r="F15" s="117"/>
      <c r="G15" s="117"/>
      <c r="H15" s="117"/>
      <c r="I15" s="117"/>
      <c r="J15" s="117"/>
      <c r="K15" s="117"/>
      <c r="L15" s="117"/>
      <c r="M15" s="117"/>
      <c r="N15" s="117"/>
      <c r="O15" s="115"/>
    </row>
    <row r="16" spans="1:15" ht="15">
      <c r="A16" s="115"/>
      <c r="B16" s="115"/>
      <c r="C16" s="115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5"/>
    </row>
    <row r="17" spans="1:15" ht="15">
      <c r="A17" s="115"/>
      <c r="B17" s="115" t="s">
        <v>65</v>
      </c>
      <c r="C17" s="115"/>
      <c r="D17" s="285" t="s">
        <v>118</v>
      </c>
      <c r="E17" s="286"/>
      <c r="F17" s="286"/>
      <c r="G17" s="117"/>
      <c r="H17" s="117"/>
      <c r="I17" s="117"/>
      <c r="J17" s="117"/>
      <c r="K17" s="117"/>
      <c r="L17" s="117"/>
      <c r="M17" s="117"/>
      <c r="N17" s="117"/>
      <c r="O17" s="115"/>
    </row>
    <row r="18" spans="1:15" ht="15">
      <c r="A18" s="115"/>
      <c r="B18" s="115"/>
      <c r="C18" s="115"/>
      <c r="D18" s="117"/>
      <c r="E18" s="115" t="s">
        <v>130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5"/>
    </row>
    <row r="19" spans="1:15" ht="15">
      <c r="A19" s="115"/>
      <c r="B19" s="115"/>
      <c r="C19" s="115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5"/>
    </row>
    <row r="20" spans="1:15" ht="15">
      <c r="A20" s="115"/>
      <c r="B20" s="115" t="s">
        <v>63</v>
      </c>
      <c r="C20" s="115"/>
      <c r="D20" s="285" t="s">
        <v>119</v>
      </c>
      <c r="E20" s="286"/>
      <c r="F20" s="286"/>
      <c r="G20" s="117"/>
      <c r="H20" s="117"/>
      <c r="I20" s="117"/>
      <c r="J20" s="117"/>
      <c r="K20" s="117"/>
      <c r="L20" s="117"/>
      <c r="M20" s="117"/>
      <c r="N20" s="117"/>
      <c r="O20" s="115"/>
    </row>
    <row r="21" spans="1:15" ht="13.5">
      <c r="A21" s="115"/>
      <c r="B21" s="115"/>
      <c r="C21" s="115"/>
      <c r="D21" s="115"/>
      <c r="E21" s="115" t="s">
        <v>131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3.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13.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ht="13.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13.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3.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13.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5" ht="13.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P161"/>
  <sheetViews>
    <sheetView showGridLines="0" tabSelected="1" zoomScale="90" zoomScaleNormal="90" zoomScalePageLayoutView="0" workbookViewId="0" topLeftCell="C10">
      <selection activeCell="I37" sqref="I37"/>
    </sheetView>
  </sheetViews>
  <sheetFormatPr defaultColWidth="0" defaultRowHeight="12.75" customHeight="1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4" bestFit="1" customWidth="1"/>
    <col min="9" max="12" width="20.00390625" style="38" customWidth="1"/>
    <col min="13" max="13" width="21.8515625" style="118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18"/>
    </row>
    <row r="2" spans="2:13" s="3" customFormat="1" ht="29.25" customHeight="1" thickBot="1">
      <c r="B2" s="278" t="s">
        <v>4</v>
      </c>
      <c r="C2" s="291" t="s">
        <v>117</v>
      </c>
      <c r="D2" s="292"/>
      <c r="E2" s="292"/>
      <c r="F2" s="292"/>
      <c r="G2" s="292"/>
      <c r="H2" s="293"/>
      <c r="I2" s="292"/>
      <c r="J2" s="74" t="s">
        <v>62</v>
      </c>
      <c r="K2" s="279" t="s">
        <v>121</v>
      </c>
      <c r="L2" s="73"/>
      <c r="M2" s="122"/>
    </row>
    <row r="3" spans="2:13" s="14" customFormat="1" ht="27.75" customHeight="1" thickBot="1">
      <c r="B3" s="12"/>
      <c r="C3" s="13" t="s">
        <v>109</v>
      </c>
      <c r="D3" s="294" t="s">
        <v>110</v>
      </c>
      <c r="E3" s="294"/>
      <c r="F3" s="294"/>
      <c r="G3" s="294"/>
      <c r="H3" s="119" t="s">
        <v>68</v>
      </c>
      <c r="I3" s="295" t="s">
        <v>105</v>
      </c>
      <c r="J3" s="295"/>
      <c r="K3" s="295"/>
      <c r="L3" s="295"/>
      <c r="M3" s="119" t="s">
        <v>68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21" t="s">
        <v>69</v>
      </c>
      <c r="I4" s="17" t="s">
        <v>5</v>
      </c>
      <c r="J4" s="18" t="s">
        <v>27</v>
      </c>
      <c r="K4" s="19" t="s">
        <v>26</v>
      </c>
      <c r="L4" s="20" t="s">
        <v>111</v>
      </c>
      <c r="M4" s="180" t="s">
        <v>112</v>
      </c>
    </row>
    <row r="5" spans="2:13" s="14" customFormat="1" ht="15.75" thickBot="1">
      <c r="B5" s="21" t="s">
        <v>0</v>
      </c>
      <c r="C5" s="222">
        <f>C6+C9+C11+C12+C13+C14+C15+C16+C17+C18+C22+C23+C24+C7</f>
        <v>41431.61999999999</v>
      </c>
      <c r="D5" s="7">
        <f>D11+D12+D13+D14+D15+D16+D17+D18+D22+D23+D24</f>
        <v>20171</v>
      </c>
      <c r="E5" s="8">
        <f>E9+E11+E12+E13+E14+E15+E16+E17+E18+E22+E23+E24</f>
        <v>4700</v>
      </c>
      <c r="F5" s="10">
        <f>F6+F11+F12+F13+F14+F15+F16+F17+F18+F22+F23+F24+F7</f>
        <v>26600</v>
      </c>
      <c r="G5" s="11">
        <f>SUM(D5:F5)</f>
        <v>51471</v>
      </c>
      <c r="H5" s="125">
        <f>(G5-C5)/C5</f>
        <v>0.2423120312457011</v>
      </c>
      <c r="I5" s="7">
        <f>I11+I12+I13+I14+I15+I16+I17+I18+I22+I23+I24</f>
        <v>23663</v>
      </c>
      <c r="J5" s="8">
        <f>J9+J11+J12+J13+J14+J15+J16+J17+J18+J22+J23+J24</f>
        <v>3500</v>
      </c>
      <c r="K5" s="10">
        <f>K6+K11+K12+K13+K14+K15+K16+K17+K18+K22+K23+K24</f>
        <v>27300</v>
      </c>
      <c r="L5" s="11">
        <f>SUM(I5:K5)</f>
        <v>54463</v>
      </c>
      <c r="M5" s="227">
        <f>(L5-G5)/G5</f>
        <v>0.05812982067572031</v>
      </c>
    </row>
    <row r="6" spans="2:13" s="97" customFormat="1" ht="14.25" thickBot="1">
      <c r="B6" s="106" t="s">
        <v>10</v>
      </c>
      <c r="C6" s="76">
        <v>20100</v>
      </c>
      <c r="D6" s="31"/>
      <c r="E6" s="32"/>
      <c r="F6" s="81">
        <v>26600</v>
      </c>
      <c r="G6" s="82">
        <f>SUM(F6)</f>
        <v>26600</v>
      </c>
      <c r="H6" s="138">
        <f>(G6-C6)/C6</f>
        <v>0.32338308457711445</v>
      </c>
      <c r="I6" s="31"/>
      <c r="J6" s="32"/>
      <c r="K6" s="136">
        <v>27300</v>
      </c>
      <c r="L6" s="82">
        <f>SUM(K6)</f>
        <v>27300</v>
      </c>
      <c r="M6" s="181">
        <f aca="true" t="shared" si="0" ref="M6:M48">(L6-G6)/G6</f>
        <v>0.02631578947368421</v>
      </c>
    </row>
    <row r="7" spans="2:13" s="97" customFormat="1" ht="13.5">
      <c r="B7" s="24" t="s">
        <v>100</v>
      </c>
      <c r="C7" s="105"/>
      <c r="D7" s="234"/>
      <c r="E7" s="235"/>
      <c r="F7" s="90"/>
      <c r="G7" s="82">
        <f>SUM(F7)</f>
        <v>0</v>
      </c>
      <c r="H7" s="138" t="e">
        <f>(G7-C7)/C7</f>
        <v>#DIV/0!</v>
      </c>
      <c r="I7" s="234"/>
      <c r="J7" s="235"/>
      <c r="K7" s="237"/>
      <c r="L7" s="236"/>
      <c r="M7" s="181" t="e">
        <f>(L7-G7)/G7</f>
        <v>#DIV/0!</v>
      </c>
    </row>
    <row r="8" spans="2:13" s="97" customFormat="1" ht="14.25" thickBot="1">
      <c r="B8" s="230" t="s">
        <v>99</v>
      </c>
      <c r="C8" s="77">
        <v>2000</v>
      </c>
      <c r="D8" s="33"/>
      <c r="E8" s="34"/>
      <c r="F8" s="83">
        <v>4800</v>
      </c>
      <c r="G8" s="231">
        <f>SUM(F8)</f>
        <v>4800</v>
      </c>
      <c r="H8" s="232">
        <f aca="true" t="shared" si="1" ref="H8:H46">(G8-C8)/C8</f>
        <v>1.4</v>
      </c>
      <c r="I8" s="33"/>
      <c r="J8" s="34"/>
      <c r="K8" s="233">
        <v>5000</v>
      </c>
      <c r="L8" s="229">
        <f>SUM(K8)</f>
        <v>5000</v>
      </c>
      <c r="M8" s="181">
        <f>(L8-G8)/G8</f>
        <v>0.041666666666666664</v>
      </c>
    </row>
    <row r="9" spans="2:13" s="97" customFormat="1" ht="13.5">
      <c r="B9" s="107" t="s">
        <v>11</v>
      </c>
      <c r="C9" s="76">
        <v>4913.62</v>
      </c>
      <c r="D9" s="31"/>
      <c r="E9" s="80">
        <v>4700</v>
      </c>
      <c r="F9" s="35"/>
      <c r="G9" s="82">
        <f>SUM(E9)</f>
        <v>4700</v>
      </c>
      <c r="H9" s="138">
        <f t="shared" si="1"/>
        <v>-0.04347507540265627</v>
      </c>
      <c r="I9" s="31"/>
      <c r="J9" s="80">
        <v>3500</v>
      </c>
      <c r="K9" s="144"/>
      <c r="L9" s="82">
        <f>SUM(J9)</f>
        <v>3500</v>
      </c>
      <c r="M9" s="182">
        <f t="shared" si="0"/>
        <v>-0.2553191489361702</v>
      </c>
    </row>
    <row r="10" spans="2:13" s="87" customFormat="1" ht="14.25" thickBot="1">
      <c r="B10" s="281" t="s">
        <v>12</v>
      </c>
      <c r="C10" s="98">
        <v>3385.07</v>
      </c>
      <c r="D10" s="99"/>
      <c r="E10" s="94">
        <v>400</v>
      </c>
      <c r="F10" s="100"/>
      <c r="G10" s="79">
        <f>SUM(E10)</f>
        <v>400</v>
      </c>
      <c r="H10" s="139">
        <f t="shared" si="1"/>
        <v>-0.881834053653248</v>
      </c>
      <c r="I10" s="99"/>
      <c r="J10" s="94">
        <v>1000</v>
      </c>
      <c r="K10" s="145"/>
      <c r="L10" s="79">
        <f>SUM(J10)</f>
        <v>1000</v>
      </c>
      <c r="M10" s="182">
        <f t="shared" si="0"/>
        <v>1.5</v>
      </c>
    </row>
    <row r="11" spans="2:13" s="87" customFormat="1" ht="13.5">
      <c r="B11" s="108" t="s">
        <v>61</v>
      </c>
      <c r="C11" s="101">
        <v>58.19</v>
      </c>
      <c r="D11" s="102">
        <v>200</v>
      </c>
      <c r="E11" s="103"/>
      <c r="F11" s="104"/>
      <c r="G11" s="30">
        <f aca="true" t="shared" si="2" ref="G11:G42">SUM(D11:F11)</f>
        <v>200</v>
      </c>
      <c r="H11" s="140">
        <f t="shared" si="1"/>
        <v>2.4370166695308475</v>
      </c>
      <c r="I11" s="102">
        <v>100</v>
      </c>
      <c r="J11" s="103"/>
      <c r="K11" s="146">
        <v>0</v>
      </c>
      <c r="L11" s="30">
        <f aca="true" t="shared" si="3" ref="L11:L25">SUM(I11:K11)</f>
        <v>100</v>
      </c>
      <c r="M11" s="182">
        <f t="shared" si="0"/>
        <v>-0.5</v>
      </c>
    </row>
    <row r="12" spans="2:13" s="87" customFormat="1" ht="13.5">
      <c r="B12" s="24" t="s">
        <v>57</v>
      </c>
      <c r="C12" s="105">
        <v>12046.63</v>
      </c>
      <c r="D12" s="84">
        <v>15300</v>
      </c>
      <c r="E12" s="85"/>
      <c r="F12" s="90"/>
      <c r="G12" s="29">
        <f>SUM(D12:F12)</f>
        <v>15300</v>
      </c>
      <c r="H12" s="141">
        <f t="shared" si="1"/>
        <v>0.27006474009743814</v>
      </c>
      <c r="I12" s="84">
        <v>15000</v>
      </c>
      <c r="J12" s="85"/>
      <c r="K12" s="90"/>
      <c r="L12" s="29">
        <f>SUM(I12:K12)</f>
        <v>15000</v>
      </c>
      <c r="M12" s="182">
        <f t="shared" si="0"/>
        <v>-0.0196078431372549</v>
      </c>
    </row>
    <row r="13" spans="2:13" s="87" customFormat="1" ht="13.5">
      <c r="B13" s="24" t="s">
        <v>56</v>
      </c>
      <c r="C13" s="105">
        <v>402.88</v>
      </c>
      <c r="D13" s="84">
        <v>300</v>
      </c>
      <c r="E13" s="85"/>
      <c r="F13" s="90"/>
      <c r="G13" s="29">
        <f t="shared" si="2"/>
        <v>300</v>
      </c>
      <c r="H13" s="141">
        <f t="shared" si="1"/>
        <v>-0.25536139793486895</v>
      </c>
      <c r="I13" s="84">
        <v>3900</v>
      </c>
      <c r="J13" s="85"/>
      <c r="K13" s="86"/>
      <c r="L13" s="29">
        <f t="shared" si="3"/>
        <v>3900</v>
      </c>
      <c r="M13" s="182">
        <f t="shared" si="0"/>
        <v>12</v>
      </c>
    </row>
    <row r="14" spans="2:13" s="87" customFormat="1" ht="13.5">
      <c r="B14" s="24" t="s">
        <v>55</v>
      </c>
      <c r="C14" s="105">
        <v>816.39</v>
      </c>
      <c r="D14" s="84">
        <v>1000</v>
      </c>
      <c r="E14" s="85"/>
      <c r="F14" s="90"/>
      <c r="G14" s="29">
        <f t="shared" si="2"/>
        <v>1000</v>
      </c>
      <c r="H14" s="141">
        <f t="shared" si="1"/>
        <v>0.22490476365462586</v>
      </c>
      <c r="I14" s="84">
        <v>1700</v>
      </c>
      <c r="J14" s="85"/>
      <c r="K14" s="86"/>
      <c r="L14" s="29">
        <f t="shared" si="3"/>
        <v>1700</v>
      </c>
      <c r="M14" s="182">
        <f t="shared" si="0"/>
        <v>0.7</v>
      </c>
    </row>
    <row r="15" spans="2:13" s="129" customFormat="1" ht="13.5">
      <c r="B15" s="24" t="s">
        <v>13</v>
      </c>
      <c r="C15" s="84">
        <v>0</v>
      </c>
      <c r="D15" s="84">
        <v>0</v>
      </c>
      <c r="E15" s="85"/>
      <c r="F15" s="90"/>
      <c r="G15" s="29">
        <f>SUM(D15:F15)</f>
        <v>0</v>
      </c>
      <c r="H15" s="141" t="e">
        <f t="shared" si="1"/>
        <v>#DIV/0!</v>
      </c>
      <c r="I15" s="84"/>
      <c r="J15" s="85"/>
      <c r="K15" s="86"/>
      <c r="L15" s="29">
        <f>SUM(I15:K15)</f>
        <v>0</v>
      </c>
      <c r="M15" s="182" t="e">
        <f t="shared" si="0"/>
        <v>#DIV/0!</v>
      </c>
    </row>
    <row r="16" spans="2:13" s="87" customFormat="1" ht="13.5">
      <c r="B16" s="24" t="s">
        <v>54</v>
      </c>
      <c r="C16" s="84">
        <v>644.63</v>
      </c>
      <c r="D16" s="84">
        <v>800</v>
      </c>
      <c r="E16" s="85"/>
      <c r="F16" s="90"/>
      <c r="G16" s="29">
        <f t="shared" si="2"/>
        <v>800</v>
      </c>
      <c r="H16" s="141">
        <f t="shared" si="1"/>
        <v>0.24102198160184912</v>
      </c>
      <c r="I16" s="84">
        <v>800</v>
      </c>
      <c r="J16" s="85"/>
      <c r="K16" s="86"/>
      <c r="L16" s="29">
        <f t="shared" si="3"/>
        <v>800</v>
      </c>
      <c r="M16" s="182">
        <f t="shared" si="0"/>
        <v>0</v>
      </c>
    </row>
    <row r="17" spans="2:13" s="87" customFormat="1" ht="13.5">
      <c r="B17" s="24" t="s">
        <v>53</v>
      </c>
      <c r="C17" s="127">
        <v>289.24</v>
      </c>
      <c r="D17" s="84">
        <v>100</v>
      </c>
      <c r="E17" s="85"/>
      <c r="F17" s="90"/>
      <c r="G17" s="29">
        <f t="shared" si="2"/>
        <v>100</v>
      </c>
      <c r="H17" s="141">
        <f>(G17-C17)/C17</f>
        <v>-0.6542663532014936</v>
      </c>
      <c r="I17" s="84">
        <v>100</v>
      </c>
      <c r="J17" s="85"/>
      <c r="K17" s="86"/>
      <c r="L17" s="29">
        <f t="shared" si="3"/>
        <v>100</v>
      </c>
      <c r="M17" s="182">
        <f t="shared" si="0"/>
        <v>0</v>
      </c>
    </row>
    <row r="18" spans="2:13" s="129" customFormat="1" ht="13.5">
      <c r="B18" s="24" t="s">
        <v>52</v>
      </c>
      <c r="C18" s="88">
        <f>SUM(C19:C21)</f>
        <v>502.72</v>
      </c>
      <c r="D18" s="89">
        <f>SUM(D19:D21)</f>
        <v>460</v>
      </c>
      <c r="E18" s="89">
        <f>SUM(E19:E21)</f>
        <v>0</v>
      </c>
      <c r="F18" s="92">
        <f>SUM(F19:F21)</f>
        <v>0</v>
      </c>
      <c r="G18" s="78">
        <f>SUM(D18:F18)</f>
        <v>460</v>
      </c>
      <c r="H18" s="142">
        <f t="shared" si="1"/>
        <v>-0.08497772119669006</v>
      </c>
      <c r="I18" s="88">
        <f>SUM(I19:I21)</f>
        <v>500</v>
      </c>
      <c r="J18" s="89">
        <f>SUM(J19:J21)</f>
        <v>0</v>
      </c>
      <c r="K18" s="135">
        <f>SUM(K19:K21)</f>
        <v>0</v>
      </c>
      <c r="L18" s="78">
        <f>SUM(I18:K18)</f>
        <v>500</v>
      </c>
      <c r="M18" s="183">
        <f>(L18-H18)/H18</f>
        <v>-5884.8951310861385</v>
      </c>
    </row>
    <row r="19" spans="2:13" s="3" customFormat="1" ht="13.5">
      <c r="B19" s="1" t="s">
        <v>15</v>
      </c>
      <c r="C19" s="127"/>
      <c r="D19" s="4"/>
      <c r="E19" s="5"/>
      <c r="F19" s="6"/>
      <c r="G19" s="29">
        <f t="shared" si="2"/>
        <v>0</v>
      </c>
      <c r="H19" s="141" t="e">
        <f t="shared" si="1"/>
        <v>#DIV/0!</v>
      </c>
      <c r="I19" s="4"/>
      <c r="J19" s="5"/>
      <c r="K19" s="134"/>
      <c r="L19" s="29">
        <f t="shared" si="3"/>
        <v>0</v>
      </c>
      <c r="M19" s="182" t="e">
        <f t="shared" si="0"/>
        <v>#DIV/0!</v>
      </c>
    </row>
    <row r="20" spans="2:13" s="3" customFormat="1" ht="13.5">
      <c r="B20" s="1" t="s">
        <v>16</v>
      </c>
      <c r="C20" s="127">
        <v>502.72</v>
      </c>
      <c r="D20" s="4">
        <v>460</v>
      </c>
      <c r="E20" s="5"/>
      <c r="F20" s="6"/>
      <c r="G20" s="29">
        <f t="shared" si="2"/>
        <v>460</v>
      </c>
      <c r="H20" s="141">
        <f t="shared" si="1"/>
        <v>-0.08497772119669006</v>
      </c>
      <c r="I20" s="4">
        <v>500</v>
      </c>
      <c r="J20" s="5"/>
      <c r="K20" s="134"/>
      <c r="L20" s="29">
        <f t="shared" si="3"/>
        <v>500</v>
      </c>
      <c r="M20" s="182">
        <f t="shared" si="0"/>
        <v>0.08695652173913043</v>
      </c>
    </row>
    <row r="21" spans="2:13" s="3" customFormat="1" ht="13.5">
      <c r="B21" s="1" t="s">
        <v>17</v>
      </c>
      <c r="C21" s="127"/>
      <c r="D21" s="4"/>
      <c r="E21" s="5"/>
      <c r="F21" s="6"/>
      <c r="G21" s="29">
        <f t="shared" si="2"/>
        <v>0</v>
      </c>
      <c r="H21" s="141" t="e">
        <f t="shared" si="1"/>
        <v>#DIV/0!</v>
      </c>
      <c r="I21" s="4"/>
      <c r="J21" s="5"/>
      <c r="K21" s="134"/>
      <c r="L21" s="29">
        <f t="shared" si="3"/>
        <v>0</v>
      </c>
      <c r="M21" s="182" t="e">
        <f t="shared" si="0"/>
        <v>#DIV/0!</v>
      </c>
    </row>
    <row r="22" spans="2:13" s="129" customFormat="1" ht="13.5">
      <c r="B22" s="24" t="s">
        <v>51</v>
      </c>
      <c r="C22" s="127">
        <v>1656.92</v>
      </c>
      <c r="D22" s="84">
        <v>2000</v>
      </c>
      <c r="E22" s="85"/>
      <c r="F22" s="90"/>
      <c r="G22" s="29">
        <f>SUM(D22:F22)</f>
        <v>2000</v>
      </c>
      <c r="H22" s="141">
        <f t="shared" si="1"/>
        <v>0.20705888033218256</v>
      </c>
      <c r="I22" s="84">
        <v>1563</v>
      </c>
      <c r="J22" s="85"/>
      <c r="K22" s="86"/>
      <c r="L22" s="29">
        <f>SUM(I22:K22)</f>
        <v>1563</v>
      </c>
      <c r="M22" s="182">
        <f>(L22-G22)/G22</f>
        <v>-0.2185</v>
      </c>
    </row>
    <row r="23" spans="2:13" s="87" customFormat="1" ht="13.5">
      <c r="B23" s="24" t="s">
        <v>50</v>
      </c>
      <c r="C23" s="127">
        <v>0.4</v>
      </c>
      <c r="D23" s="84">
        <v>10</v>
      </c>
      <c r="E23" s="85"/>
      <c r="F23" s="90"/>
      <c r="G23" s="29">
        <f t="shared" si="2"/>
        <v>10</v>
      </c>
      <c r="H23" s="141">
        <f t="shared" si="1"/>
        <v>23.999999999999996</v>
      </c>
      <c r="I23" s="84"/>
      <c r="J23" s="85"/>
      <c r="K23" s="86"/>
      <c r="L23" s="29">
        <f t="shared" si="3"/>
        <v>0</v>
      </c>
      <c r="M23" s="182">
        <f t="shared" si="0"/>
        <v>-1</v>
      </c>
    </row>
    <row r="24" spans="2:13" s="96" customFormat="1" ht="12.75" customHeight="1" thickBot="1">
      <c r="B24" s="22" t="s">
        <v>14</v>
      </c>
      <c r="C24" s="128">
        <v>0</v>
      </c>
      <c r="D24" s="93">
        <v>1</v>
      </c>
      <c r="E24" s="94"/>
      <c r="F24" s="95"/>
      <c r="G24" s="79">
        <f t="shared" si="2"/>
        <v>1</v>
      </c>
      <c r="H24" s="139" t="e">
        <f t="shared" si="1"/>
        <v>#DIV/0!</v>
      </c>
      <c r="I24" s="93"/>
      <c r="J24" s="94"/>
      <c r="K24" s="137"/>
      <c r="L24" s="79">
        <f t="shared" si="3"/>
        <v>0</v>
      </c>
      <c r="M24" s="184">
        <f t="shared" si="0"/>
        <v>-1</v>
      </c>
    </row>
    <row r="25" spans="2:13" s="14" customFormat="1" ht="15.75" thickBot="1">
      <c r="B25" s="23" t="s">
        <v>1</v>
      </c>
      <c r="C25" s="7">
        <f>C26+C27+C32+C33+C34+C35+C36+SUM(C37:C40)+SUM(C41:C47)</f>
        <v>41429.09</v>
      </c>
      <c r="D25" s="7">
        <f>D26+D27+D32+D33+D34+D35+D36+SUM(D37:D40)+SUM(D41:D47)</f>
        <v>20171</v>
      </c>
      <c r="E25" s="8">
        <f>E26+E27+E32+E33+E34+E35+E36+SUM(E37:E40)+SUM(E41:E47)</f>
        <v>4700</v>
      </c>
      <c r="F25" s="9">
        <f>F26+F27+F32+F33+F34+F35+F36+SUM(F37:F40)+SUM(F41:F47)</f>
        <v>26600</v>
      </c>
      <c r="G25" s="11">
        <f>SUM(D25:F25)</f>
        <v>51471</v>
      </c>
      <c r="H25" s="143">
        <f t="shared" si="1"/>
        <v>0.2423878970066686</v>
      </c>
      <c r="I25" s="7">
        <f>I26+I27+I32+I33+I34+I35+I36+SUM(I37:I40)+SUM(I41:I47)</f>
        <v>23663</v>
      </c>
      <c r="J25" s="8">
        <f>J26+J27+J32+J33+J34+J35+J36+SUM(J37:J40)+SUM(J41:J47)</f>
        <v>3500</v>
      </c>
      <c r="K25" s="9">
        <f>K26+K27+K32+K33+K34+K35+K36+SUM(K37:K40)+SUM(K41:K47)</f>
        <v>27300</v>
      </c>
      <c r="L25" s="11">
        <f t="shared" si="3"/>
        <v>54463</v>
      </c>
      <c r="M25" s="228">
        <f t="shared" si="0"/>
        <v>0.05812982067572031</v>
      </c>
    </row>
    <row r="26" spans="2:13" s="129" customFormat="1" ht="13.5">
      <c r="B26" s="107" t="s">
        <v>18</v>
      </c>
      <c r="C26" s="132">
        <v>6522.79</v>
      </c>
      <c r="D26" s="84">
        <v>6036</v>
      </c>
      <c r="E26" s="85"/>
      <c r="F26" s="86"/>
      <c r="G26" s="29">
        <f>SUM(D26:F26)</f>
        <v>6036</v>
      </c>
      <c r="H26" s="141">
        <f>(G26-C26)/C26</f>
        <v>-0.07462910809638207</v>
      </c>
      <c r="I26" s="84">
        <v>5985</v>
      </c>
      <c r="J26" s="85"/>
      <c r="K26" s="86">
        <v>225</v>
      </c>
      <c r="L26" s="223">
        <f>SUM(I26:K26)</f>
        <v>6210</v>
      </c>
      <c r="M26" s="202">
        <f t="shared" si="0"/>
        <v>0.02882703777335984</v>
      </c>
    </row>
    <row r="27" spans="2:13" s="129" customFormat="1" ht="13.5">
      <c r="B27" s="24" t="s">
        <v>20</v>
      </c>
      <c r="C27" s="133">
        <f>SUM(C28:C31)</f>
        <v>2085.55</v>
      </c>
      <c r="D27" s="88">
        <f>SUM(D28:D31)</f>
        <v>2350</v>
      </c>
      <c r="E27" s="89">
        <f>SUM(E28:E31)</f>
        <v>0</v>
      </c>
      <c r="F27" s="135">
        <f>SUM(F28:F31)</f>
        <v>0</v>
      </c>
      <c r="G27" s="78">
        <f>SUM(D27:F27)</f>
        <v>2350</v>
      </c>
      <c r="H27" s="142">
        <f t="shared" si="1"/>
        <v>0.1268010836469995</v>
      </c>
      <c r="I27" s="88">
        <f>SUM(I28:I31)</f>
        <v>2317</v>
      </c>
      <c r="J27" s="89">
        <f>SUM(J28:J31)</f>
        <v>0</v>
      </c>
      <c r="K27" s="135">
        <f>SUM(K28:K31)</f>
        <v>120</v>
      </c>
      <c r="L27" s="224">
        <f>SUM(I27:K27)</f>
        <v>2437</v>
      </c>
      <c r="M27" s="183">
        <f t="shared" si="0"/>
        <v>0.03702127659574468</v>
      </c>
    </row>
    <row r="28" spans="2:13" s="3" customFormat="1" ht="13.5">
      <c r="B28" s="1" t="s">
        <v>70</v>
      </c>
      <c r="C28" s="132">
        <v>336.85</v>
      </c>
      <c r="D28" s="4">
        <v>350</v>
      </c>
      <c r="E28" s="5"/>
      <c r="F28" s="134"/>
      <c r="G28" s="29">
        <f t="shared" si="2"/>
        <v>350</v>
      </c>
      <c r="H28" s="141">
        <f t="shared" si="1"/>
        <v>0.03903814754341688</v>
      </c>
      <c r="I28" s="4">
        <v>2295</v>
      </c>
      <c r="J28" s="5"/>
      <c r="K28" s="134">
        <v>120</v>
      </c>
      <c r="L28" s="225">
        <f aca="true" t="shared" si="4" ref="L28:L48">SUM(I28:K28)</f>
        <v>2415</v>
      </c>
      <c r="M28" s="182">
        <f t="shared" si="0"/>
        <v>5.9</v>
      </c>
    </row>
    <row r="29" spans="2:13" s="3" customFormat="1" ht="13.5">
      <c r="B29" s="1" t="s">
        <v>21</v>
      </c>
      <c r="C29" s="132"/>
      <c r="D29" s="4"/>
      <c r="E29" s="5"/>
      <c r="F29" s="134"/>
      <c r="G29" s="29">
        <f t="shared" si="2"/>
        <v>0</v>
      </c>
      <c r="H29" s="141" t="e">
        <f t="shared" si="1"/>
        <v>#DIV/0!</v>
      </c>
      <c r="I29" s="4"/>
      <c r="J29" s="5"/>
      <c r="K29" s="134"/>
      <c r="L29" s="225">
        <f t="shared" si="4"/>
        <v>0</v>
      </c>
      <c r="M29" s="182" t="e">
        <f t="shared" si="0"/>
        <v>#DIV/0!</v>
      </c>
    </row>
    <row r="30" spans="2:13" s="3" customFormat="1" ht="13.5">
      <c r="B30" s="1" t="s">
        <v>22</v>
      </c>
      <c r="C30" s="132">
        <v>461.57</v>
      </c>
      <c r="D30" s="4">
        <v>420</v>
      </c>
      <c r="E30" s="5"/>
      <c r="F30" s="134"/>
      <c r="G30" s="29">
        <f t="shared" si="2"/>
        <v>420</v>
      </c>
      <c r="H30" s="141">
        <f t="shared" si="1"/>
        <v>-0.09006217908442922</v>
      </c>
      <c r="I30" s="4">
        <v>12</v>
      </c>
      <c r="J30" s="5"/>
      <c r="K30" s="134"/>
      <c r="L30" s="225">
        <f t="shared" si="4"/>
        <v>12</v>
      </c>
      <c r="M30" s="182">
        <f t="shared" si="0"/>
        <v>-0.9714285714285714</v>
      </c>
    </row>
    <row r="31" spans="2:13" s="3" customFormat="1" ht="13.5">
      <c r="B31" s="1" t="s">
        <v>23</v>
      </c>
      <c r="C31" s="132">
        <v>1287.13</v>
      </c>
      <c r="D31" s="4">
        <v>1580</v>
      </c>
      <c r="E31" s="5"/>
      <c r="F31" s="134"/>
      <c r="G31" s="29">
        <f t="shared" si="2"/>
        <v>1580</v>
      </c>
      <c r="H31" s="141">
        <f t="shared" si="1"/>
        <v>0.22753723400122744</v>
      </c>
      <c r="I31" s="4">
        <v>10</v>
      </c>
      <c r="J31" s="5"/>
      <c r="K31" s="134"/>
      <c r="L31" s="225">
        <f t="shared" si="4"/>
        <v>10</v>
      </c>
      <c r="M31" s="182">
        <f t="shared" si="0"/>
        <v>-0.9936708860759493</v>
      </c>
    </row>
    <row r="32" spans="2:13" s="87" customFormat="1" ht="13.5">
      <c r="B32" s="24" t="s">
        <v>19</v>
      </c>
      <c r="C32" s="132">
        <v>498.49</v>
      </c>
      <c r="D32" s="84">
        <v>500</v>
      </c>
      <c r="E32" s="85"/>
      <c r="F32" s="86"/>
      <c r="G32" s="29">
        <f t="shared" si="2"/>
        <v>500</v>
      </c>
      <c r="H32" s="141">
        <f t="shared" si="1"/>
        <v>0.0030291480270416477</v>
      </c>
      <c r="I32" s="84">
        <v>600</v>
      </c>
      <c r="J32" s="85"/>
      <c r="K32" s="86"/>
      <c r="L32" s="223">
        <f t="shared" si="4"/>
        <v>600</v>
      </c>
      <c r="M32" s="182">
        <f t="shared" si="0"/>
        <v>0.2</v>
      </c>
    </row>
    <row r="33" spans="2:13" s="87" customFormat="1" ht="13.5">
      <c r="B33" s="24" t="s">
        <v>24</v>
      </c>
      <c r="C33" s="132">
        <v>981.02</v>
      </c>
      <c r="D33" s="84">
        <v>1700</v>
      </c>
      <c r="E33" s="85"/>
      <c r="F33" s="86">
        <v>1000</v>
      </c>
      <c r="G33" s="29">
        <f t="shared" si="2"/>
        <v>2700</v>
      </c>
      <c r="H33" s="141">
        <f t="shared" si="1"/>
        <v>1.7522374671260526</v>
      </c>
      <c r="I33" s="84">
        <v>2650</v>
      </c>
      <c r="J33" s="85"/>
      <c r="K33" s="86">
        <v>100</v>
      </c>
      <c r="L33" s="223">
        <f t="shared" si="4"/>
        <v>2750</v>
      </c>
      <c r="M33" s="182">
        <f t="shared" si="0"/>
        <v>0.018518518518518517</v>
      </c>
    </row>
    <row r="34" spans="2:13" s="87" customFormat="1" ht="13.5">
      <c r="B34" s="109" t="s">
        <v>47</v>
      </c>
      <c r="C34" s="132">
        <v>91.49</v>
      </c>
      <c r="D34" s="84">
        <v>30</v>
      </c>
      <c r="E34" s="85"/>
      <c r="F34" s="86">
        <v>36</v>
      </c>
      <c r="G34" s="29">
        <f t="shared" si="2"/>
        <v>66</v>
      </c>
      <c r="H34" s="141">
        <f t="shared" si="1"/>
        <v>-0.27860968411848286</v>
      </c>
      <c r="I34" s="84">
        <v>60</v>
      </c>
      <c r="J34" s="85"/>
      <c r="K34" s="86"/>
      <c r="L34" s="223">
        <f t="shared" si="4"/>
        <v>60</v>
      </c>
      <c r="M34" s="182">
        <f t="shared" si="0"/>
        <v>-0.09090909090909091</v>
      </c>
    </row>
    <row r="35" spans="2:13" s="87" customFormat="1" ht="13.5">
      <c r="B35" s="109" t="s">
        <v>48</v>
      </c>
      <c r="C35" s="132">
        <v>21.23</v>
      </c>
      <c r="D35" s="84">
        <v>5</v>
      </c>
      <c r="E35" s="85"/>
      <c r="F35" s="86"/>
      <c r="G35" s="29">
        <f>SUM(D35:F35)</f>
        <v>5</v>
      </c>
      <c r="H35" s="141">
        <f t="shared" si="1"/>
        <v>-0.7644842204427696</v>
      </c>
      <c r="I35" s="84"/>
      <c r="J35" s="85"/>
      <c r="K35" s="86">
        <v>20</v>
      </c>
      <c r="L35" s="223">
        <f t="shared" si="4"/>
        <v>20</v>
      </c>
      <c r="M35" s="182">
        <f t="shared" si="0"/>
        <v>3</v>
      </c>
    </row>
    <row r="36" spans="2:13" s="129" customFormat="1" ht="13.5">
      <c r="B36" s="130" t="s">
        <v>49</v>
      </c>
      <c r="C36" s="132">
        <v>6569.39</v>
      </c>
      <c r="D36" s="84">
        <v>6228</v>
      </c>
      <c r="E36" s="85">
        <v>1064</v>
      </c>
      <c r="F36" s="86">
        <v>1000</v>
      </c>
      <c r="G36" s="29">
        <f>SUM(D36:F36)</f>
        <v>8292</v>
      </c>
      <c r="H36" s="141">
        <f>(G36-C36)/C36</f>
        <v>0.2622176488227978</v>
      </c>
      <c r="I36" s="84">
        <v>5440</v>
      </c>
      <c r="J36" s="85">
        <v>500</v>
      </c>
      <c r="K36" s="86">
        <v>2200</v>
      </c>
      <c r="L36" s="223">
        <f>SUM(I36:K36)</f>
        <v>8140</v>
      </c>
      <c r="M36" s="182">
        <f t="shared" si="0"/>
        <v>-0.018330921369995177</v>
      </c>
    </row>
    <row r="37" spans="2:13" s="87" customFormat="1" ht="13.5">
      <c r="B37" s="109" t="s">
        <v>97</v>
      </c>
      <c r="C37" s="132">
        <v>16102.22</v>
      </c>
      <c r="D37" s="84"/>
      <c r="E37" s="85">
        <v>700</v>
      </c>
      <c r="F37" s="86">
        <v>20016</v>
      </c>
      <c r="G37" s="29">
        <f t="shared" si="2"/>
        <v>20716</v>
      </c>
      <c r="H37" s="141">
        <f t="shared" si="1"/>
        <v>0.2865306771364446</v>
      </c>
      <c r="I37" s="84">
        <v>1600</v>
      </c>
      <c r="J37" s="85">
        <v>2370</v>
      </c>
      <c r="K37" s="86">
        <v>18839</v>
      </c>
      <c r="L37" s="223">
        <f t="shared" si="4"/>
        <v>22809</v>
      </c>
      <c r="M37" s="182">
        <f t="shared" si="0"/>
        <v>0.10103301795713458</v>
      </c>
    </row>
    <row r="38" spans="2:13" s="91" customFormat="1" ht="13.5">
      <c r="B38" s="24" t="s">
        <v>71</v>
      </c>
      <c r="C38" s="132">
        <v>5366.23</v>
      </c>
      <c r="D38" s="84"/>
      <c r="E38" s="85">
        <v>2936</v>
      </c>
      <c r="F38" s="86">
        <v>4108</v>
      </c>
      <c r="G38" s="29">
        <f t="shared" si="2"/>
        <v>7044</v>
      </c>
      <c r="H38" s="141">
        <f t="shared" si="1"/>
        <v>0.3126533898099784</v>
      </c>
      <c r="I38" s="84">
        <v>1752</v>
      </c>
      <c r="J38" s="85">
        <v>630</v>
      </c>
      <c r="K38" s="86">
        <v>5367</v>
      </c>
      <c r="L38" s="223">
        <f t="shared" si="4"/>
        <v>7749</v>
      </c>
      <c r="M38" s="182">
        <f t="shared" si="0"/>
        <v>0.10008517887563884</v>
      </c>
    </row>
    <row r="39" spans="2:13" s="91" customFormat="1" ht="13.5">
      <c r="B39" s="24" t="s">
        <v>72</v>
      </c>
      <c r="C39" s="132">
        <v>44.2</v>
      </c>
      <c r="D39" s="84">
        <v>50</v>
      </c>
      <c r="E39" s="85"/>
      <c r="F39" s="86"/>
      <c r="G39" s="29">
        <f t="shared" si="2"/>
        <v>50</v>
      </c>
      <c r="H39" s="141">
        <f t="shared" si="1"/>
        <v>0.1312217194570135</v>
      </c>
      <c r="I39" s="84">
        <v>73</v>
      </c>
      <c r="J39" s="85"/>
      <c r="K39" s="86">
        <v>15</v>
      </c>
      <c r="L39" s="223">
        <f t="shared" si="4"/>
        <v>88</v>
      </c>
      <c r="M39" s="182">
        <f t="shared" si="0"/>
        <v>0.76</v>
      </c>
    </row>
    <row r="40" spans="2:13" s="129" customFormat="1" ht="13.5">
      <c r="B40" s="24" t="s">
        <v>73</v>
      </c>
      <c r="C40" s="132">
        <v>586.28</v>
      </c>
      <c r="D40" s="84">
        <v>700</v>
      </c>
      <c r="E40" s="85"/>
      <c r="F40" s="86">
        <v>140</v>
      </c>
      <c r="G40" s="29">
        <f>SUM(D40:F40)</f>
        <v>840</v>
      </c>
      <c r="H40" s="141">
        <f>(G40-C40)/C40</f>
        <v>0.4327625025585045</v>
      </c>
      <c r="I40" s="84">
        <v>346</v>
      </c>
      <c r="J40" s="85"/>
      <c r="K40" s="86">
        <v>73</v>
      </c>
      <c r="L40" s="223">
        <f>SUM(I40:K40)</f>
        <v>419</v>
      </c>
      <c r="M40" s="182">
        <f t="shared" si="0"/>
        <v>-0.5011904761904762</v>
      </c>
    </row>
    <row r="41" spans="2:13" s="87" customFormat="1" ht="13.5">
      <c r="B41" s="24" t="s">
        <v>74</v>
      </c>
      <c r="C41" s="132">
        <v>0</v>
      </c>
      <c r="D41" s="84"/>
      <c r="E41" s="85"/>
      <c r="F41" s="86"/>
      <c r="G41" s="29">
        <f t="shared" si="2"/>
        <v>0</v>
      </c>
      <c r="H41" s="141" t="e">
        <f t="shared" si="1"/>
        <v>#DIV/0!</v>
      </c>
      <c r="I41" s="84">
        <v>436</v>
      </c>
      <c r="J41" s="85"/>
      <c r="K41" s="86">
        <v>78</v>
      </c>
      <c r="L41" s="223">
        <f t="shared" si="4"/>
        <v>514</v>
      </c>
      <c r="M41" s="182" t="e">
        <f t="shared" si="0"/>
        <v>#DIV/0!</v>
      </c>
    </row>
    <row r="42" spans="2:13" s="87" customFormat="1" ht="13.5">
      <c r="B42" s="24" t="s">
        <v>75</v>
      </c>
      <c r="C42" s="132">
        <v>7.33</v>
      </c>
      <c r="D42" s="84">
        <v>300</v>
      </c>
      <c r="E42" s="85"/>
      <c r="F42" s="86"/>
      <c r="G42" s="29">
        <f t="shared" si="2"/>
        <v>300</v>
      </c>
      <c r="H42" s="141">
        <f t="shared" si="1"/>
        <v>39.92769440654843</v>
      </c>
      <c r="I42" s="84">
        <v>100</v>
      </c>
      <c r="J42" s="85"/>
      <c r="K42" s="86"/>
      <c r="L42" s="223">
        <f t="shared" si="4"/>
        <v>100</v>
      </c>
      <c r="M42" s="182">
        <f t="shared" si="0"/>
        <v>-0.6666666666666666</v>
      </c>
    </row>
    <row r="43" spans="2:13" s="87" customFormat="1" ht="13.5">
      <c r="B43" s="24" t="s">
        <v>76</v>
      </c>
      <c r="C43" s="132">
        <v>0</v>
      </c>
      <c r="D43" s="84"/>
      <c r="E43" s="85"/>
      <c r="F43" s="86"/>
      <c r="G43" s="29">
        <f>SUM(D43:F43)</f>
        <v>0</v>
      </c>
      <c r="H43" s="141" t="e">
        <f t="shared" si="1"/>
        <v>#DIV/0!</v>
      </c>
      <c r="I43" s="84"/>
      <c r="J43" s="85"/>
      <c r="K43" s="86"/>
      <c r="L43" s="223">
        <f t="shared" si="4"/>
        <v>0</v>
      </c>
      <c r="M43" s="182" t="e">
        <f t="shared" si="0"/>
        <v>#DIV/0!</v>
      </c>
    </row>
    <row r="44" spans="2:13" s="87" customFormat="1" ht="13.5">
      <c r="B44" s="24" t="s">
        <v>77</v>
      </c>
      <c r="C44" s="132">
        <v>0</v>
      </c>
      <c r="D44" s="84"/>
      <c r="E44" s="85"/>
      <c r="F44" s="86"/>
      <c r="G44" s="29">
        <f>SUM(D44:F44)</f>
        <v>0</v>
      </c>
      <c r="H44" s="141" t="e">
        <f t="shared" si="1"/>
        <v>#DIV/0!</v>
      </c>
      <c r="I44" s="84"/>
      <c r="J44" s="85"/>
      <c r="K44" s="86"/>
      <c r="L44" s="223">
        <f t="shared" si="4"/>
        <v>0</v>
      </c>
      <c r="M44" s="182" t="e">
        <f t="shared" si="0"/>
        <v>#DIV/0!</v>
      </c>
    </row>
    <row r="45" spans="2:13" s="87" customFormat="1" ht="13.5">
      <c r="B45" s="24" t="s">
        <v>78</v>
      </c>
      <c r="C45" s="132">
        <v>1272.74</v>
      </c>
      <c r="D45" s="84">
        <v>1272</v>
      </c>
      <c r="E45" s="85"/>
      <c r="F45" s="86"/>
      <c r="G45" s="29">
        <f>SUM(D45:F45)</f>
        <v>1272</v>
      </c>
      <c r="H45" s="141">
        <f t="shared" si="1"/>
        <v>-0.0005814227572010066</v>
      </c>
      <c r="I45" s="84">
        <v>1524</v>
      </c>
      <c r="J45" s="85"/>
      <c r="K45" s="86"/>
      <c r="L45" s="223">
        <f t="shared" si="4"/>
        <v>1524</v>
      </c>
      <c r="M45" s="182">
        <f t="shared" si="0"/>
        <v>0.19811320754716982</v>
      </c>
    </row>
    <row r="46" spans="2:13" s="87" customFormat="1" ht="13.5">
      <c r="B46" s="24" t="s">
        <v>79</v>
      </c>
      <c r="C46" s="132">
        <v>689.43</v>
      </c>
      <c r="D46" s="84">
        <v>600</v>
      </c>
      <c r="E46" s="85"/>
      <c r="F46" s="86">
        <v>200</v>
      </c>
      <c r="G46" s="29">
        <f>SUM(D46:F46)</f>
        <v>800</v>
      </c>
      <c r="H46" s="141">
        <f t="shared" si="1"/>
        <v>0.16037886369899781</v>
      </c>
      <c r="I46" s="84">
        <v>450</v>
      </c>
      <c r="J46" s="85"/>
      <c r="K46" s="86">
        <v>200</v>
      </c>
      <c r="L46" s="223">
        <f t="shared" si="4"/>
        <v>650</v>
      </c>
      <c r="M46" s="182">
        <f t="shared" si="0"/>
        <v>-0.1875</v>
      </c>
    </row>
    <row r="47" spans="2:13" s="129" customFormat="1" ht="14.25" thickBot="1">
      <c r="B47" s="24" t="s">
        <v>25</v>
      </c>
      <c r="C47" s="132">
        <v>590.7</v>
      </c>
      <c r="D47" s="84">
        <v>400</v>
      </c>
      <c r="E47" s="85"/>
      <c r="F47" s="86">
        <v>100</v>
      </c>
      <c r="G47" s="29">
        <f>SUM(D47:F47)</f>
        <v>500</v>
      </c>
      <c r="H47" s="141">
        <f>(G47-C47)/C47</f>
        <v>-0.1535466395801592</v>
      </c>
      <c r="I47" s="84">
        <v>330</v>
      </c>
      <c r="J47" s="85"/>
      <c r="K47" s="86">
        <v>63</v>
      </c>
      <c r="L47" s="223">
        <f>SUM(I47:K47)</f>
        <v>393</v>
      </c>
      <c r="M47" s="184">
        <f t="shared" si="0"/>
        <v>-0.214</v>
      </c>
    </row>
    <row r="48" spans="2:13" s="14" customFormat="1" ht="15.75" thickBot="1">
      <c r="B48" s="185" t="s">
        <v>29</v>
      </c>
      <c r="C48" s="186">
        <f>C5-C25</f>
        <v>2.52999999999156</v>
      </c>
      <c r="D48" s="187">
        <f>D5-D25</f>
        <v>0</v>
      </c>
      <c r="E48" s="188">
        <f>E5-E25</f>
        <v>0</v>
      </c>
      <c r="F48" s="189">
        <f>F5-F25</f>
        <v>0</v>
      </c>
      <c r="G48" s="126">
        <f>G5-G25</f>
        <v>0</v>
      </c>
      <c r="H48" s="190">
        <f>(G48-C48)/C48</f>
        <v>-1</v>
      </c>
      <c r="I48" s="187">
        <f>I5-I25</f>
        <v>0</v>
      </c>
      <c r="J48" s="188">
        <f>J5-J25</f>
        <v>0</v>
      </c>
      <c r="K48" s="191">
        <f>K5-K25</f>
        <v>0</v>
      </c>
      <c r="L48" s="226">
        <f t="shared" si="4"/>
        <v>0</v>
      </c>
      <c r="M48" s="227" t="e">
        <f t="shared" si="0"/>
        <v>#DIV/0!</v>
      </c>
    </row>
    <row r="49" spans="8:13" s="36" customFormat="1" ht="13.5">
      <c r="H49" s="123"/>
      <c r="M49" s="120"/>
    </row>
    <row r="50" spans="8:13" s="36" customFormat="1" ht="14.25" thickBot="1">
      <c r="H50" s="123"/>
      <c r="M50" s="120"/>
    </row>
    <row r="51" spans="2:11" s="36" customFormat="1" ht="15.75" thickBot="1">
      <c r="B51" s="157"/>
      <c r="C51" s="296" t="s">
        <v>84</v>
      </c>
      <c r="D51" s="297"/>
      <c r="E51" s="297"/>
      <c r="F51" s="297"/>
      <c r="G51" s="298" t="s">
        <v>37</v>
      </c>
      <c r="H51" s="297"/>
      <c r="I51" s="297"/>
      <c r="J51" s="299"/>
      <c r="K51" s="300" t="s">
        <v>85</v>
      </c>
    </row>
    <row r="52" spans="2:11" s="36" customFormat="1" ht="26.25" customHeight="1" thickBot="1">
      <c r="B52" s="203" t="s">
        <v>96</v>
      </c>
      <c r="C52" s="193" t="s">
        <v>80</v>
      </c>
      <c r="D52" s="194" t="s">
        <v>81</v>
      </c>
      <c r="E52" s="195" t="s">
        <v>82</v>
      </c>
      <c r="F52" s="197" t="s">
        <v>86</v>
      </c>
      <c r="G52" s="199" t="s">
        <v>80</v>
      </c>
      <c r="H52" s="194" t="s">
        <v>81</v>
      </c>
      <c r="I52" s="195" t="s">
        <v>82</v>
      </c>
      <c r="J52" s="196" t="s">
        <v>86</v>
      </c>
      <c r="K52" s="301"/>
    </row>
    <row r="53" spans="2:11" s="36" customFormat="1" ht="13.5">
      <c r="B53" s="217" t="s">
        <v>114</v>
      </c>
      <c r="C53" s="156">
        <v>41390</v>
      </c>
      <c r="D53" s="192">
        <v>21290</v>
      </c>
      <c r="E53" s="155">
        <f>D53-C53</f>
        <v>-20100</v>
      </c>
      <c r="F53" s="158">
        <v>20100</v>
      </c>
      <c r="G53" s="200">
        <v>43871</v>
      </c>
      <c r="H53" s="192">
        <v>21871</v>
      </c>
      <c r="I53" s="155">
        <f>H53-G53</f>
        <v>-22000</v>
      </c>
      <c r="J53" s="154">
        <v>22000</v>
      </c>
      <c r="K53" s="202">
        <f>(J53-F53)/F53</f>
        <v>0.0945273631840796</v>
      </c>
    </row>
    <row r="54" spans="2:11" s="36" customFormat="1" ht="13.5">
      <c r="B54" s="217" t="s">
        <v>115</v>
      </c>
      <c r="C54" s="153">
        <v>0</v>
      </c>
      <c r="D54" s="152">
        <v>0</v>
      </c>
      <c r="E54" s="155">
        <f>D54-C54</f>
        <v>0</v>
      </c>
      <c r="F54" s="159">
        <v>0</v>
      </c>
      <c r="G54" s="201">
        <v>7600</v>
      </c>
      <c r="H54" s="152">
        <v>3000</v>
      </c>
      <c r="I54" s="155">
        <f>H54-G54</f>
        <v>-4600</v>
      </c>
      <c r="J54" s="151">
        <v>4600</v>
      </c>
      <c r="K54" s="182" t="e">
        <f>(J54-F54)/F54</f>
        <v>#DIV/0!</v>
      </c>
    </row>
    <row r="55" spans="2:11" s="36" customFormat="1" ht="13.5">
      <c r="B55" s="217" t="s">
        <v>116</v>
      </c>
      <c r="C55" s="153"/>
      <c r="D55" s="152"/>
      <c r="E55" s="155">
        <f>D55-C55</f>
        <v>0</v>
      </c>
      <c r="F55" s="159"/>
      <c r="G55" s="201"/>
      <c r="H55" s="152"/>
      <c r="I55" s="155">
        <f>H55-G55</f>
        <v>0</v>
      </c>
      <c r="J55" s="151"/>
      <c r="K55" s="182" t="e">
        <f>(J55-F55)/F55</f>
        <v>#DIV/0!</v>
      </c>
    </row>
    <row r="56" spans="2:11" s="36" customFormat="1" ht="13.5">
      <c r="B56" s="247" t="s">
        <v>125</v>
      </c>
      <c r="C56" s="153"/>
      <c r="D56" s="152"/>
      <c r="E56" s="246"/>
      <c r="F56" s="159"/>
      <c r="G56" s="201"/>
      <c r="H56" s="152"/>
      <c r="I56" s="246"/>
      <c r="J56" s="151"/>
      <c r="K56" s="182"/>
    </row>
    <row r="57" spans="2:11" s="36" customFormat="1" ht="13.5">
      <c r="B57" s="247"/>
      <c r="C57" s="153"/>
      <c r="D57" s="152"/>
      <c r="E57" s="246"/>
      <c r="F57" s="159"/>
      <c r="G57" s="201"/>
      <c r="H57" s="152"/>
      <c r="I57" s="246"/>
      <c r="J57" s="151"/>
      <c r="K57" s="182"/>
    </row>
    <row r="58" spans="2:11" s="198" customFormat="1" ht="14.25" thickBot="1">
      <c r="B58" s="238" t="s">
        <v>83</v>
      </c>
      <c r="C58" s="239">
        <f>SUM(C53:C55)</f>
        <v>41390</v>
      </c>
      <c r="D58" s="240">
        <f>SUM(D53:D55)</f>
        <v>21290</v>
      </c>
      <c r="E58" s="241">
        <f>D58-C58</f>
        <v>-20100</v>
      </c>
      <c r="F58" s="242">
        <f>SUM(F53:F55)</f>
        <v>20100</v>
      </c>
      <c r="G58" s="243">
        <f>SUM(G53:G55)</f>
        <v>51471</v>
      </c>
      <c r="H58" s="240">
        <f>SUM(H53:H55)</f>
        <v>24871</v>
      </c>
      <c r="I58" s="241">
        <f>H58-G58</f>
        <v>-26600</v>
      </c>
      <c r="J58" s="244">
        <f>SUM(J53:J55)</f>
        <v>26600</v>
      </c>
      <c r="K58" s="245">
        <f>(J58-F58)/F58</f>
        <v>0.32338308457711445</v>
      </c>
    </row>
    <row r="59" spans="2:10" s="36" customFormat="1" ht="14.25" thickBot="1">
      <c r="B59" s="149"/>
      <c r="C59" s="150"/>
      <c r="D59" s="150"/>
      <c r="E59" s="302">
        <f>E58+F58</f>
        <v>0</v>
      </c>
      <c r="F59" s="303"/>
      <c r="G59" s="150"/>
      <c r="H59" s="150"/>
      <c r="I59" s="302">
        <f>I58+J58</f>
        <v>0</v>
      </c>
      <c r="J59" s="303"/>
    </row>
    <row r="60" spans="2:10" s="161" customFormat="1" ht="13.5">
      <c r="B60" s="162"/>
      <c r="C60" s="163"/>
      <c r="D60" s="163"/>
      <c r="E60" s="164"/>
      <c r="F60" s="164"/>
      <c r="G60" s="163"/>
      <c r="H60" s="163"/>
      <c r="I60" s="164"/>
      <c r="J60" s="164"/>
    </row>
    <row r="61" spans="2:10" s="161" customFormat="1" ht="14.25" thickBot="1">
      <c r="B61" s="162"/>
      <c r="C61" s="163"/>
      <c r="D61" s="163"/>
      <c r="E61" s="164"/>
      <c r="F61" s="164"/>
      <c r="G61" s="163"/>
      <c r="H61" s="163"/>
      <c r="I61" s="164"/>
      <c r="J61" s="164"/>
    </row>
    <row r="62" spans="2:16" s="161" customFormat="1" ht="14.25" thickBot="1">
      <c r="B62" s="169"/>
      <c r="C62" s="304" t="s">
        <v>101</v>
      </c>
      <c r="D62" s="305"/>
      <c r="E62" s="305"/>
      <c r="F62" s="305"/>
      <c r="G62" s="305"/>
      <c r="H62" s="305"/>
      <c r="I62" s="306"/>
      <c r="J62" s="305" t="s">
        <v>102</v>
      </c>
      <c r="K62" s="305"/>
      <c r="L62" s="305"/>
      <c r="M62" s="305"/>
      <c r="N62" s="305"/>
      <c r="O62" s="305"/>
      <c r="P62" s="307"/>
    </row>
    <row r="63" spans="2:16" s="161" customFormat="1" ht="26.25" customHeight="1" thickBot="1">
      <c r="B63" s="219" t="s">
        <v>95</v>
      </c>
      <c r="C63" s="166" t="s">
        <v>87</v>
      </c>
      <c r="D63" s="167" t="s">
        <v>88</v>
      </c>
      <c r="E63" s="168" t="s">
        <v>89</v>
      </c>
      <c r="F63" s="166" t="s">
        <v>90</v>
      </c>
      <c r="G63" s="167" t="s">
        <v>91</v>
      </c>
      <c r="H63" s="168" t="s">
        <v>92</v>
      </c>
      <c r="I63" s="267" t="s">
        <v>82</v>
      </c>
      <c r="J63" s="264" t="s">
        <v>87</v>
      </c>
      <c r="K63" s="167" t="s">
        <v>88</v>
      </c>
      <c r="L63" s="168" t="s">
        <v>89</v>
      </c>
      <c r="M63" s="166" t="s">
        <v>90</v>
      </c>
      <c r="N63" s="263" t="s">
        <v>91</v>
      </c>
      <c r="O63" s="168" t="s">
        <v>92</v>
      </c>
      <c r="P63" s="160" t="s">
        <v>82</v>
      </c>
    </row>
    <row r="64" spans="2:16" s="161" customFormat="1" ht="13.5">
      <c r="B64" s="217" t="s">
        <v>114</v>
      </c>
      <c r="C64" s="256">
        <v>34977.8</v>
      </c>
      <c r="D64" s="259">
        <v>716.29</v>
      </c>
      <c r="E64" s="258">
        <f>C64+D64</f>
        <v>35694.090000000004</v>
      </c>
      <c r="F64" s="260">
        <v>34977.84</v>
      </c>
      <c r="G64" s="216">
        <v>718.78</v>
      </c>
      <c r="H64" s="258">
        <f>F64+G64</f>
        <v>35696.619999999995</v>
      </c>
      <c r="I64" s="268">
        <f>H64-E64</f>
        <v>2.52999999999156</v>
      </c>
      <c r="J64" s="265">
        <v>17439.18</v>
      </c>
      <c r="K64" s="259">
        <v>844.74</v>
      </c>
      <c r="L64" s="258">
        <f>J64+K64</f>
        <v>18283.920000000002</v>
      </c>
      <c r="M64" s="260">
        <v>23362.59</v>
      </c>
      <c r="N64" s="216">
        <v>523.07</v>
      </c>
      <c r="O64" s="258">
        <f>M64+N64</f>
        <v>23885.66</v>
      </c>
      <c r="P64" s="204">
        <f>O64-L64</f>
        <v>5601.739999999998</v>
      </c>
    </row>
    <row r="65" spans="2:16" s="161" customFormat="1" ht="13.5">
      <c r="B65" s="217" t="s">
        <v>115</v>
      </c>
      <c r="C65" s="257">
        <v>0</v>
      </c>
      <c r="D65" s="259">
        <v>0</v>
      </c>
      <c r="E65" s="204">
        <f>C65+D65</f>
        <v>0</v>
      </c>
      <c r="F65" s="261">
        <v>0</v>
      </c>
      <c r="G65" s="216">
        <v>0</v>
      </c>
      <c r="H65" s="204">
        <f>F65+G65</f>
        <v>0</v>
      </c>
      <c r="I65" s="268">
        <f>H65-E65</f>
        <v>0</v>
      </c>
      <c r="J65" s="266"/>
      <c r="K65" s="259"/>
      <c r="L65" s="204">
        <f>J65+K65</f>
        <v>0</v>
      </c>
      <c r="M65" s="261"/>
      <c r="N65" s="216"/>
      <c r="O65" s="204">
        <f>M65+N65</f>
        <v>0</v>
      </c>
      <c r="P65" s="204">
        <f>O65-L65</f>
        <v>0</v>
      </c>
    </row>
    <row r="66" spans="2:16" s="161" customFormat="1" ht="13.5">
      <c r="B66" s="217" t="s">
        <v>116</v>
      </c>
      <c r="C66" s="257">
        <v>1125</v>
      </c>
      <c r="D66" s="259">
        <v>0</v>
      </c>
      <c r="E66" s="204">
        <f>C66+D66</f>
        <v>1125</v>
      </c>
      <c r="F66" s="261">
        <v>1125</v>
      </c>
      <c r="G66" s="216">
        <v>0</v>
      </c>
      <c r="H66" s="204">
        <f>F66+G66</f>
        <v>1125</v>
      </c>
      <c r="I66" s="268">
        <f>H66-E66</f>
        <v>0</v>
      </c>
      <c r="J66" s="266">
        <v>514.31</v>
      </c>
      <c r="K66" s="259"/>
      <c r="L66" s="204">
        <f>J66+K66</f>
        <v>514.31</v>
      </c>
      <c r="M66" s="261">
        <v>514.31</v>
      </c>
      <c r="N66" s="216"/>
      <c r="O66" s="204">
        <f>M66+N66</f>
        <v>514.31</v>
      </c>
      <c r="P66" s="204">
        <f>O66-L66</f>
        <v>0</v>
      </c>
    </row>
    <row r="67" spans="2:16" s="161" customFormat="1" ht="13.5">
      <c r="B67" s="221" t="s">
        <v>125</v>
      </c>
      <c r="C67" s="248">
        <v>4610</v>
      </c>
      <c r="D67" s="259"/>
      <c r="E67" s="205">
        <f>C67+D67</f>
        <v>4610</v>
      </c>
      <c r="F67" s="250">
        <v>4610</v>
      </c>
      <c r="G67" s="216"/>
      <c r="H67" s="205">
        <f>F67+G67</f>
        <v>4610</v>
      </c>
      <c r="I67" s="269">
        <f>H67-E67</f>
        <v>0</v>
      </c>
      <c r="J67" s="249">
        <v>2500</v>
      </c>
      <c r="K67" s="259"/>
      <c r="L67" s="205">
        <f>J67+K67</f>
        <v>2500</v>
      </c>
      <c r="M67" s="250">
        <v>2500</v>
      </c>
      <c r="N67" s="216"/>
      <c r="O67" s="205">
        <f>M67+N67</f>
        <v>2500</v>
      </c>
      <c r="P67" s="205">
        <f>O67-L67</f>
        <v>0</v>
      </c>
    </row>
    <row r="68" spans="2:16" s="161" customFormat="1" ht="13.5">
      <c r="B68" s="221"/>
      <c r="C68" s="248"/>
      <c r="D68" s="259"/>
      <c r="E68" s="205"/>
      <c r="F68" s="250"/>
      <c r="G68" s="216"/>
      <c r="H68" s="205"/>
      <c r="I68" s="269"/>
      <c r="J68" s="249"/>
      <c r="K68" s="259"/>
      <c r="L68" s="205"/>
      <c r="M68" s="250"/>
      <c r="N68" s="216"/>
      <c r="O68" s="205"/>
      <c r="P68" s="205"/>
    </row>
    <row r="69" spans="2:16" s="161" customFormat="1" ht="14.25" thickBot="1">
      <c r="B69" s="251"/>
      <c r="C69" s="252"/>
      <c r="D69" s="259"/>
      <c r="E69" s="254"/>
      <c r="F69" s="255"/>
      <c r="G69" s="216"/>
      <c r="H69" s="254"/>
      <c r="I69" s="270"/>
      <c r="J69" s="253"/>
      <c r="K69" s="259"/>
      <c r="L69" s="254"/>
      <c r="M69" s="255"/>
      <c r="N69" s="216"/>
      <c r="O69" s="254"/>
      <c r="P69" s="254"/>
    </row>
    <row r="70" spans="2:16" s="210" customFormat="1" ht="14.25" thickBot="1">
      <c r="B70" s="220" t="s">
        <v>83</v>
      </c>
      <c r="C70" s="308" t="s">
        <v>93</v>
      </c>
      <c r="D70" s="309"/>
      <c r="E70" s="218">
        <f>SUM(F64:F67)-SUM(C64:C67)</f>
        <v>0.03999999999359716</v>
      </c>
      <c r="F70" s="170" t="s">
        <v>94</v>
      </c>
      <c r="G70" s="262"/>
      <c r="H70" s="218">
        <f>SUM(G64:G67)-SUM(D64:D67)</f>
        <v>2.490000000000009</v>
      </c>
      <c r="I70" s="271">
        <f>E70+H70</f>
        <v>2.5299999999936063</v>
      </c>
      <c r="J70" s="310" t="s">
        <v>93</v>
      </c>
      <c r="K70" s="309"/>
      <c r="L70" s="218">
        <f>SUM(M64:M67)-SUM(J64:J67)</f>
        <v>5923.41</v>
      </c>
      <c r="M70" s="170" t="s">
        <v>94</v>
      </c>
      <c r="N70" s="262"/>
      <c r="O70" s="218">
        <f>SUM(N64:N67)-SUM(K64:K67)</f>
        <v>-321.66999999999996</v>
      </c>
      <c r="P70" s="171">
        <f>L70+O70</f>
        <v>5601.74</v>
      </c>
    </row>
    <row r="71" spans="2:10" s="161" customFormat="1" ht="13.5">
      <c r="B71" s="162"/>
      <c r="C71" s="163"/>
      <c r="D71" s="163"/>
      <c r="E71" s="164"/>
      <c r="F71" s="164"/>
      <c r="G71" s="163"/>
      <c r="H71" s="163"/>
      <c r="I71" s="164"/>
      <c r="J71" s="164"/>
    </row>
    <row r="72" spans="8:13" s="36" customFormat="1" ht="14.25" thickBot="1">
      <c r="H72" s="123"/>
      <c r="M72" s="120"/>
    </row>
    <row r="73" spans="2:13" ht="26.25" customHeight="1" thickBot="1">
      <c r="B73" s="37" t="s">
        <v>30</v>
      </c>
      <c r="C73" s="25" t="s">
        <v>38</v>
      </c>
      <c r="D73" s="26" t="s">
        <v>108</v>
      </c>
      <c r="E73" s="26" t="s">
        <v>107</v>
      </c>
      <c r="F73" s="27" t="s">
        <v>106</v>
      </c>
      <c r="G73" s="272" t="s">
        <v>103</v>
      </c>
      <c r="M73" s="38"/>
    </row>
    <row r="74" spans="2:13" ht="13.5">
      <c r="B74" s="39" t="s">
        <v>31</v>
      </c>
      <c r="C74" s="48">
        <f>SUM(C75:C77)</f>
        <v>192.44</v>
      </c>
      <c r="D74" s="48">
        <f>SUM(D75:D77)</f>
        <v>202</v>
      </c>
      <c r="E74" s="48">
        <f>SUM(E75:E77)</f>
        <v>502</v>
      </c>
      <c r="F74" s="48">
        <f>SUM(F75:F77)</f>
        <v>500</v>
      </c>
      <c r="G74" s="49">
        <f>D74+E74-F74</f>
        <v>204</v>
      </c>
      <c r="M74" s="38"/>
    </row>
    <row r="75" spans="2:13" ht="13.5">
      <c r="B75" s="1" t="s">
        <v>34</v>
      </c>
      <c r="C75" s="273">
        <v>17.96</v>
      </c>
      <c r="D75" s="274">
        <v>22</v>
      </c>
      <c r="E75" s="275">
        <v>2</v>
      </c>
      <c r="F75" s="276">
        <v>0</v>
      </c>
      <c r="G75" s="277">
        <f aca="true" t="shared" si="5" ref="G75:G80">D75+E75-F75</f>
        <v>24</v>
      </c>
      <c r="M75" s="38"/>
    </row>
    <row r="76" spans="2:13" ht="13.5">
      <c r="B76" s="1" t="s">
        <v>35</v>
      </c>
      <c r="C76" s="273">
        <v>174.48</v>
      </c>
      <c r="D76" s="274">
        <v>180</v>
      </c>
      <c r="E76" s="275">
        <v>500</v>
      </c>
      <c r="F76" s="276">
        <v>500</v>
      </c>
      <c r="G76" s="277">
        <f t="shared" si="5"/>
        <v>180</v>
      </c>
      <c r="M76" s="38"/>
    </row>
    <row r="77" spans="2:13" ht="13.5">
      <c r="B77" s="1" t="s">
        <v>36</v>
      </c>
      <c r="C77" s="273">
        <v>0</v>
      </c>
      <c r="D77" s="274">
        <v>0</v>
      </c>
      <c r="E77" s="275">
        <v>0</v>
      </c>
      <c r="F77" s="276">
        <v>0</v>
      </c>
      <c r="G77" s="277">
        <f t="shared" si="5"/>
        <v>0</v>
      </c>
      <c r="M77" s="38"/>
    </row>
    <row r="78" spans="2:13" ht="13.5">
      <c r="B78" s="2" t="s">
        <v>32</v>
      </c>
      <c r="C78" s="4">
        <v>3258.48</v>
      </c>
      <c r="D78" s="50">
        <v>1260</v>
      </c>
      <c r="E78" s="5">
        <v>7524</v>
      </c>
      <c r="F78" s="6">
        <v>7000</v>
      </c>
      <c r="G78" s="49">
        <f t="shared" si="5"/>
        <v>1784</v>
      </c>
      <c r="M78" s="38"/>
    </row>
    <row r="79" spans="2:13" ht="13.5">
      <c r="B79" s="40" t="s">
        <v>33</v>
      </c>
      <c r="C79" s="51">
        <v>146.01</v>
      </c>
      <c r="D79" s="52">
        <v>146.01</v>
      </c>
      <c r="E79" s="53">
        <v>146.01</v>
      </c>
      <c r="F79" s="54">
        <v>146.01</v>
      </c>
      <c r="G79" s="49">
        <f t="shared" si="5"/>
        <v>146.01</v>
      </c>
      <c r="M79" s="38"/>
    </row>
    <row r="80" spans="2:13" ht="14.25" thickBot="1">
      <c r="B80" s="41" t="s">
        <v>3</v>
      </c>
      <c r="C80" s="55">
        <v>244.17</v>
      </c>
      <c r="D80" s="56">
        <v>260</v>
      </c>
      <c r="E80" s="57">
        <v>419</v>
      </c>
      <c r="F80" s="58">
        <v>380</v>
      </c>
      <c r="G80" s="59">
        <f t="shared" si="5"/>
        <v>299</v>
      </c>
      <c r="M80" s="38"/>
    </row>
    <row r="81" spans="2:13" ht="14.25" thickBot="1">
      <c r="B81" s="36"/>
      <c r="C81" s="28"/>
      <c r="D81" s="28"/>
      <c r="E81" s="42"/>
      <c r="F81" s="28"/>
      <c r="G81" s="36"/>
      <c r="M81" s="38"/>
    </row>
    <row r="82" spans="2:13" ht="13.5">
      <c r="B82" s="45" t="s">
        <v>39</v>
      </c>
      <c r="C82" s="47">
        <v>2015</v>
      </c>
      <c r="D82" s="43" t="s">
        <v>104</v>
      </c>
      <c r="E82" s="44" t="s">
        <v>105</v>
      </c>
      <c r="F82" s="28"/>
      <c r="G82" s="36"/>
      <c r="M82" s="38"/>
    </row>
    <row r="83" spans="2:13" ht="13.5">
      <c r="B83" s="46" t="s">
        <v>39</v>
      </c>
      <c r="C83" s="70">
        <f>SUM(C84:C86)</f>
        <v>2686.2299999999996</v>
      </c>
      <c r="D83" s="71">
        <f>SUM(D84:D86)</f>
        <v>2600</v>
      </c>
      <c r="E83" s="72">
        <f>SUM(E84:E86)</f>
        <v>2600</v>
      </c>
      <c r="M83" s="38"/>
    </row>
    <row r="84" spans="2:13" ht="13.5" customHeight="1">
      <c r="B84" s="147" t="s">
        <v>58</v>
      </c>
      <c r="C84" s="64">
        <v>2522.24</v>
      </c>
      <c r="D84" s="65">
        <v>2500</v>
      </c>
      <c r="E84" s="66">
        <v>2500</v>
      </c>
      <c r="I84" s="161"/>
      <c r="J84" s="161"/>
      <c r="K84" s="165"/>
      <c r="M84" s="38"/>
    </row>
    <row r="85" spans="2:13" ht="13.5" customHeight="1">
      <c r="B85" s="147" t="s">
        <v>59</v>
      </c>
      <c r="C85" s="64">
        <v>163.99</v>
      </c>
      <c r="D85" s="65">
        <v>100</v>
      </c>
      <c r="E85" s="66">
        <v>100</v>
      </c>
      <c r="M85" s="38"/>
    </row>
    <row r="86" spans="2:13" ht="13.5" customHeight="1" thickBot="1">
      <c r="B86" s="148" t="s">
        <v>60</v>
      </c>
      <c r="C86" s="67">
        <v>0</v>
      </c>
      <c r="D86" s="68">
        <v>0</v>
      </c>
      <c r="E86" s="69">
        <v>0</v>
      </c>
      <c r="M86" s="38"/>
    </row>
    <row r="87" spans="2:13" ht="13.5">
      <c r="B87" s="179"/>
      <c r="C87" s="36"/>
      <c r="D87" s="36"/>
      <c r="E87" s="36"/>
      <c r="M87" s="38"/>
    </row>
    <row r="88" spans="1:16" s="161" customFormat="1" ht="14.25" thickBot="1">
      <c r="A88" s="172"/>
      <c r="B88" s="172"/>
      <c r="C88" s="173"/>
      <c r="D88" s="173"/>
      <c r="E88" s="175"/>
      <c r="F88" s="174"/>
      <c r="G88" s="174"/>
      <c r="H88" s="175"/>
      <c r="I88" s="38"/>
      <c r="J88" s="38"/>
      <c r="K88" s="38"/>
      <c r="L88" s="176"/>
      <c r="M88" s="176"/>
      <c r="N88" s="176"/>
      <c r="O88" s="177"/>
      <c r="P88" s="178"/>
    </row>
    <row r="89" spans="2:13" ht="13.5">
      <c r="B89" s="211" t="s">
        <v>40</v>
      </c>
      <c r="C89" s="47">
        <v>2015</v>
      </c>
      <c r="D89" s="43" t="s">
        <v>104</v>
      </c>
      <c r="E89" s="44" t="s">
        <v>105</v>
      </c>
      <c r="M89" s="38"/>
    </row>
    <row r="90" spans="2:13" ht="13.5">
      <c r="B90" s="212" t="s">
        <v>41</v>
      </c>
      <c r="C90" s="214">
        <v>500</v>
      </c>
      <c r="D90" s="60">
        <v>400</v>
      </c>
      <c r="E90" s="61">
        <v>4200</v>
      </c>
      <c r="M90" s="38"/>
    </row>
    <row r="91" spans="2:13" ht="13.5">
      <c r="B91" s="212" t="s">
        <v>42</v>
      </c>
      <c r="C91" s="214">
        <v>4292</v>
      </c>
      <c r="D91" s="60">
        <v>3000</v>
      </c>
      <c r="E91" s="61">
        <v>1000</v>
      </c>
      <c r="M91" s="38"/>
    </row>
    <row r="92" spans="2:13" ht="13.5">
      <c r="B92" s="212" t="s">
        <v>43</v>
      </c>
      <c r="C92" s="214">
        <v>0</v>
      </c>
      <c r="D92" s="60">
        <v>0</v>
      </c>
      <c r="E92" s="61">
        <v>100</v>
      </c>
      <c r="M92" s="38"/>
    </row>
    <row r="93" spans="2:13" ht="13.5">
      <c r="B93" s="212" t="s">
        <v>44</v>
      </c>
      <c r="C93" s="214">
        <v>594</v>
      </c>
      <c r="D93" s="60">
        <v>300</v>
      </c>
      <c r="E93" s="61">
        <v>1700</v>
      </c>
      <c r="M93" s="38"/>
    </row>
    <row r="94" spans="2:13" ht="14.25" thickBot="1">
      <c r="B94" s="213" t="s">
        <v>45</v>
      </c>
      <c r="C94" s="215">
        <v>0</v>
      </c>
      <c r="D94" s="62">
        <v>0</v>
      </c>
      <c r="E94" s="63"/>
      <c r="M94" s="38"/>
    </row>
    <row r="95" ht="14.25" thickBot="1">
      <c r="M95" s="38"/>
    </row>
    <row r="96" spans="2:13" ht="13.5">
      <c r="B96" s="206" t="s">
        <v>46</v>
      </c>
      <c r="C96" s="209" t="s">
        <v>98</v>
      </c>
      <c r="M96" s="38"/>
    </row>
    <row r="97" spans="2:13" ht="14.25" thickBot="1">
      <c r="B97" s="207">
        <v>150</v>
      </c>
      <c r="C97" s="208">
        <v>55</v>
      </c>
      <c r="D97" s="283"/>
      <c r="E97" s="283" t="s">
        <v>127</v>
      </c>
      <c r="M97" s="38"/>
    </row>
    <row r="98" ht="13.5">
      <c r="M98" s="38"/>
    </row>
    <row r="99" spans="2:13" ht="13.5">
      <c r="B99" s="110" t="s">
        <v>8</v>
      </c>
      <c r="C99" s="131">
        <v>42652</v>
      </c>
      <c r="D99" s="111"/>
      <c r="H99" s="38"/>
      <c r="M99" s="38"/>
    </row>
    <row r="100" spans="2:13" ht="13.5">
      <c r="B100" s="112"/>
      <c r="C100" s="111"/>
      <c r="D100" s="111"/>
      <c r="H100" s="38"/>
      <c r="M100" s="38"/>
    </row>
    <row r="101" spans="2:13" ht="13.5">
      <c r="B101" s="110" t="s">
        <v>9</v>
      </c>
      <c r="C101" s="113" t="s">
        <v>118</v>
      </c>
      <c r="D101" s="113"/>
      <c r="H101" s="38"/>
      <c r="M101" s="38"/>
    </row>
    <row r="102" spans="2:13" ht="13.5">
      <c r="B102" s="110"/>
      <c r="C102" s="113"/>
      <c r="D102" s="113"/>
      <c r="H102" s="38"/>
      <c r="M102" s="38"/>
    </row>
    <row r="103" spans="2:13" ht="13.5" hidden="1">
      <c r="B103" s="110" t="s">
        <v>6</v>
      </c>
      <c r="C103" s="113" t="e">
        <f>Identifikace!#REF!</f>
        <v>#REF!</v>
      </c>
      <c r="D103" s="113"/>
      <c r="H103" s="38"/>
      <c r="M103" s="38"/>
    </row>
    <row r="104" spans="2:13" ht="13.5">
      <c r="B104" s="110" t="s">
        <v>67</v>
      </c>
      <c r="C104" s="114" t="s">
        <v>119</v>
      </c>
      <c r="D104" s="113"/>
      <c r="H104" s="38"/>
      <c r="M104" s="38"/>
    </row>
    <row r="105" spans="8:13" ht="13.5">
      <c r="H105" s="38"/>
      <c r="M105" s="38"/>
    </row>
    <row r="106" spans="8:13" ht="13.5">
      <c r="H106" s="38"/>
      <c r="M106" s="38"/>
    </row>
    <row r="107" spans="8:13" ht="13.5" hidden="1">
      <c r="H107" s="38"/>
      <c r="M107" s="38"/>
    </row>
    <row r="108" spans="8:13" ht="13.5" hidden="1">
      <c r="H108" s="38"/>
      <c r="M108" s="38"/>
    </row>
    <row r="109" spans="8:13" ht="13.5" hidden="1">
      <c r="H109" s="38"/>
      <c r="M109" s="38"/>
    </row>
    <row r="110" spans="8:13" ht="13.5" hidden="1">
      <c r="H110" s="38"/>
      <c r="M110" s="38"/>
    </row>
    <row r="111" spans="8:13" ht="13.5" hidden="1">
      <c r="H111" s="38"/>
      <c r="M111" s="38"/>
    </row>
    <row r="112" spans="8:13" ht="13.5" hidden="1">
      <c r="H112" s="38"/>
      <c r="M112" s="38"/>
    </row>
    <row r="113" spans="8:13" ht="13.5">
      <c r="H113" s="38"/>
      <c r="M113" s="38"/>
    </row>
    <row r="114" spans="8:13" ht="13.5" hidden="1">
      <c r="H114" s="38"/>
      <c r="M114" s="38"/>
    </row>
    <row r="115" spans="8:13" ht="13.5" hidden="1">
      <c r="H115" s="38"/>
      <c r="M115" s="38"/>
    </row>
    <row r="116" spans="8:13" ht="13.5" hidden="1">
      <c r="H116" s="38"/>
      <c r="M116" s="38"/>
    </row>
    <row r="117" spans="8:13" ht="13.5" hidden="1">
      <c r="H117" s="38"/>
      <c r="M117" s="38"/>
    </row>
    <row r="118" spans="8:13" ht="13.5" hidden="1">
      <c r="H118" s="38"/>
      <c r="M118" s="38"/>
    </row>
    <row r="119" spans="8:13" ht="13.5" hidden="1">
      <c r="H119" s="38"/>
      <c r="M119" s="38"/>
    </row>
    <row r="120" spans="8:13" ht="13.5" hidden="1">
      <c r="H120" s="38"/>
      <c r="M120" s="38"/>
    </row>
    <row r="121" spans="8:13" ht="13.5" hidden="1">
      <c r="H121" s="38"/>
      <c r="M121" s="38"/>
    </row>
    <row r="122" spans="8:13" ht="13.5" hidden="1">
      <c r="H122" s="38"/>
      <c r="M122" s="38"/>
    </row>
    <row r="123" spans="8:13" ht="13.5" hidden="1">
      <c r="H123" s="38"/>
      <c r="M123" s="38"/>
    </row>
    <row r="124" spans="8:13" ht="13.5" hidden="1">
      <c r="H124" s="38"/>
      <c r="M124" s="38"/>
    </row>
    <row r="125" spans="8:13" ht="13.5" hidden="1">
      <c r="H125" s="38"/>
      <c r="M125" s="38"/>
    </row>
    <row r="126" spans="8:13" ht="13.5" hidden="1">
      <c r="H126" s="38"/>
      <c r="M126" s="38"/>
    </row>
    <row r="127" spans="8:13" ht="13.5" hidden="1">
      <c r="H127" s="38"/>
      <c r="M127" s="38"/>
    </row>
    <row r="128" spans="8:13" ht="13.5" hidden="1">
      <c r="H128" s="38"/>
      <c r="M128" s="38"/>
    </row>
    <row r="129" spans="8:13" ht="13.5" hidden="1">
      <c r="H129" s="38"/>
      <c r="M129" s="38"/>
    </row>
    <row r="130" spans="8:13" ht="13.5" hidden="1">
      <c r="H130" s="38"/>
      <c r="M130" s="38"/>
    </row>
    <row r="131" spans="8:13" ht="13.5" hidden="1">
      <c r="H131" s="38"/>
      <c r="M131" s="38"/>
    </row>
    <row r="132" spans="8:13" ht="13.5" hidden="1">
      <c r="H132" s="38"/>
      <c r="M132" s="38"/>
    </row>
    <row r="133" spans="8:13" ht="13.5" hidden="1">
      <c r="H133" s="38"/>
      <c r="M133" s="38"/>
    </row>
    <row r="134" spans="8:13" ht="13.5" hidden="1">
      <c r="H134" s="38"/>
      <c r="M134" s="38"/>
    </row>
    <row r="135" spans="8:13" ht="13.5" hidden="1">
      <c r="H135" s="38"/>
      <c r="M135" s="38"/>
    </row>
    <row r="136" spans="8:13" ht="13.5" hidden="1">
      <c r="H136" s="38"/>
      <c r="M136" s="38"/>
    </row>
    <row r="137" spans="8:13" ht="13.5" hidden="1">
      <c r="H137" s="38"/>
      <c r="M137" s="38"/>
    </row>
    <row r="138" spans="8:13" ht="13.5" hidden="1">
      <c r="H138" s="38"/>
      <c r="M138" s="38"/>
    </row>
    <row r="139" spans="8:13" ht="13.5" hidden="1">
      <c r="H139" s="38"/>
      <c r="M139" s="38"/>
    </row>
    <row r="140" spans="8:13" ht="13.5" hidden="1">
      <c r="H140" s="38"/>
      <c r="M140" s="38"/>
    </row>
    <row r="141" spans="8:13" ht="13.5" hidden="1">
      <c r="H141" s="38"/>
      <c r="M141" s="38"/>
    </row>
    <row r="142" spans="8:13" ht="13.5" hidden="1">
      <c r="H142" s="38"/>
      <c r="M142" s="38"/>
    </row>
    <row r="143" spans="8:13" ht="13.5" hidden="1">
      <c r="H143" s="38"/>
      <c r="M143" s="38"/>
    </row>
    <row r="144" spans="8:13" ht="13.5" hidden="1">
      <c r="H144" s="38"/>
      <c r="M144" s="38"/>
    </row>
    <row r="145" spans="8:13" ht="13.5" hidden="1">
      <c r="H145" s="38"/>
      <c r="M145" s="38"/>
    </row>
    <row r="146" spans="8:13" ht="13.5" hidden="1">
      <c r="H146" s="38"/>
      <c r="M146" s="38"/>
    </row>
    <row r="147" spans="8:13" ht="13.5" hidden="1">
      <c r="H147" s="38"/>
      <c r="M147" s="38"/>
    </row>
    <row r="148" spans="8:13" ht="13.5" hidden="1">
      <c r="H148" s="38"/>
      <c r="M148" s="38"/>
    </row>
    <row r="149" spans="8:13" ht="13.5" hidden="1">
      <c r="H149" s="38"/>
      <c r="M149" s="38"/>
    </row>
    <row r="150" spans="8:13" ht="13.5" hidden="1">
      <c r="H150" s="38"/>
      <c r="M150" s="38"/>
    </row>
    <row r="151" spans="8:13" ht="13.5" hidden="1">
      <c r="H151" s="38"/>
      <c r="M151" s="38"/>
    </row>
    <row r="152" spans="8:13" ht="13.5" hidden="1">
      <c r="H152" s="38"/>
      <c r="M152" s="38"/>
    </row>
    <row r="153" spans="8:13" ht="13.5" hidden="1">
      <c r="H153" s="38"/>
      <c r="M153" s="38"/>
    </row>
    <row r="154" spans="8:13" ht="13.5" hidden="1">
      <c r="H154" s="38"/>
      <c r="M154" s="38"/>
    </row>
    <row r="155" spans="8:13" ht="13.5" hidden="1">
      <c r="H155" s="38"/>
      <c r="M155" s="38"/>
    </row>
    <row r="156" spans="8:13" ht="13.5" hidden="1">
      <c r="H156" s="38"/>
      <c r="M156" s="38"/>
    </row>
    <row r="157" spans="8:13" ht="13.5" hidden="1">
      <c r="H157" s="38"/>
      <c r="M157" s="38"/>
    </row>
    <row r="158" spans="8:13" ht="13.5" hidden="1">
      <c r="H158" s="38"/>
      <c r="M158" s="38"/>
    </row>
    <row r="159" spans="8:13" ht="13.5" hidden="1">
      <c r="H159" s="38"/>
      <c r="M159" s="38"/>
    </row>
    <row r="160" spans="8:13" ht="13.5" hidden="1">
      <c r="H160" s="38"/>
      <c r="M160" s="38"/>
    </row>
    <row r="161" spans="8:13" ht="13.5" hidden="1">
      <c r="H161" s="38"/>
      <c r="M161" s="38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</sheetData>
  <sheetProtection/>
  <mergeCells count="12">
    <mergeCell ref="E59:F59"/>
    <mergeCell ref="I59:J59"/>
    <mergeCell ref="C62:I62"/>
    <mergeCell ref="J62:P62"/>
    <mergeCell ref="C70:D70"/>
    <mergeCell ref="J70:K70"/>
    <mergeCell ref="C2:I2"/>
    <mergeCell ref="D3:G3"/>
    <mergeCell ref="I3:L3"/>
    <mergeCell ref="C51:F51"/>
    <mergeCell ref="G51:J51"/>
    <mergeCell ref="K51:K52"/>
  </mergeCells>
  <conditionalFormatting sqref="H1:H2 H89:H65536 K84 H72:H87 M6 H49:H50 H27:H35 H41:H46 H37:H39 H6:H24 M8:M24 K53:K58">
    <cfRule type="cellIs" priority="21" dxfId="2" operator="greaterThan">
      <formula>5%</formula>
    </cfRule>
    <cfRule type="cellIs" priority="22" dxfId="1" operator="greaterThan">
      <formula>2.51%</formula>
    </cfRule>
    <cfRule type="cellIs" priority="23" dxfId="0" operator="between">
      <formula>0.01%</formula>
      <formula>2.5%</formula>
    </cfRule>
    <cfRule type="cellIs" priority="24" dxfId="45" operator="lessThan">
      <formula>0</formula>
    </cfRule>
  </conditionalFormatting>
  <conditionalFormatting sqref="H26">
    <cfRule type="cellIs" priority="17" dxfId="2" operator="greaterThan">
      <formula>5%</formula>
    </cfRule>
    <cfRule type="cellIs" priority="18" dxfId="1" operator="greaterThan">
      <formula>2.51%</formula>
    </cfRule>
    <cfRule type="cellIs" priority="19" dxfId="0" operator="between">
      <formula>0.01%</formula>
      <formula>2.5%</formula>
    </cfRule>
    <cfRule type="cellIs" priority="20" dxfId="45" operator="lessThan">
      <formula>0</formula>
    </cfRule>
  </conditionalFormatting>
  <conditionalFormatting sqref="H36">
    <cfRule type="cellIs" priority="13" dxfId="2" operator="greaterThan">
      <formula>5%</formula>
    </cfRule>
    <cfRule type="cellIs" priority="14" dxfId="1" operator="greaterThan">
      <formula>2.51%</formula>
    </cfRule>
    <cfRule type="cellIs" priority="15" dxfId="0" operator="between">
      <formula>0.01%</formula>
      <formula>2.5%</formula>
    </cfRule>
    <cfRule type="cellIs" priority="16" dxfId="45" operator="lessThan">
      <formula>0</formula>
    </cfRule>
  </conditionalFormatting>
  <conditionalFormatting sqref="H40">
    <cfRule type="cellIs" priority="9" dxfId="2" operator="greaterThan">
      <formula>5%</formula>
    </cfRule>
    <cfRule type="cellIs" priority="10" dxfId="1" operator="greaterThan">
      <formula>2.51%</formula>
    </cfRule>
    <cfRule type="cellIs" priority="11" dxfId="0" operator="between">
      <formula>0.01%</formula>
      <formula>2.5%</formula>
    </cfRule>
    <cfRule type="cellIs" priority="12" dxfId="45" operator="lessThan">
      <formula>0</formula>
    </cfRule>
  </conditionalFormatting>
  <conditionalFormatting sqref="H47">
    <cfRule type="cellIs" priority="5" dxfId="2" operator="greaterThan">
      <formula>5%</formula>
    </cfRule>
    <cfRule type="cellIs" priority="6" dxfId="1" operator="greaterThan">
      <formula>2.51%</formula>
    </cfRule>
    <cfRule type="cellIs" priority="7" dxfId="0" operator="between">
      <formula>0.01%</formula>
      <formula>2.5%</formula>
    </cfRule>
    <cfRule type="cellIs" priority="8" dxfId="45" operator="lessThan">
      <formula>0</formula>
    </cfRule>
  </conditionalFormatting>
  <conditionalFormatting sqref="M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45" operator="lessThan">
      <formula>0</formula>
    </cfRule>
  </conditionalFormatting>
  <dataValidations count="4">
    <dataValidation type="decimal" showInputMessage="1" showErrorMessage="1" errorTitle="Chyba vyplnění" error="Hodnota není vyplněna nebo zadána nesprávná hodnota" sqref="K53:K58 C5:M48">
      <formula1>-99999</formula1>
      <formula2>99999</formula2>
    </dataValidation>
    <dataValidation type="decimal" allowBlank="1" showInputMessage="1" showErrorMessage="1" sqref="B97">
      <formula1>1</formula1>
      <formula2>999</formula2>
    </dataValidation>
    <dataValidation type="whole" showInputMessage="1" showErrorMessage="1" errorTitle="Chybové hlášení" error="Hodnota není vyplněna nebo vyplněna nesprávná hodnota" sqref="C90:E94">
      <formula1>0</formula1>
      <formula2>99999</formula2>
    </dataValidation>
    <dataValidation type="decimal" showInputMessage="1" showErrorMessage="1" errorTitle="Chybné vyplnění" error="Hodnota není vyplněna nebo zadána nesprávná hodnota" sqref="C83:E86 C74:G80">
      <formula1>0</formula1>
      <formula2>99999</formula2>
    </dataValidation>
  </dataValidation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P161"/>
  <sheetViews>
    <sheetView showGridLines="0" zoomScale="90" zoomScaleNormal="90" zoomScalePageLayoutView="0" workbookViewId="0" topLeftCell="A79">
      <selection activeCell="E94" sqref="E94"/>
    </sheetView>
  </sheetViews>
  <sheetFormatPr defaultColWidth="0" defaultRowHeight="12.75" customHeight="1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4" bestFit="1" customWidth="1"/>
    <col min="9" max="12" width="20.00390625" style="38" customWidth="1"/>
    <col min="13" max="13" width="21.8515625" style="118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18"/>
    </row>
    <row r="2" spans="2:13" s="3" customFormat="1" ht="29.25" customHeight="1" thickBot="1">
      <c r="B2" s="278" t="s">
        <v>4</v>
      </c>
      <c r="C2" s="291" t="s">
        <v>124</v>
      </c>
      <c r="D2" s="292"/>
      <c r="E2" s="292"/>
      <c r="F2" s="292"/>
      <c r="G2" s="292"/>
      <c r="H2" s="293"/>
      <c r="I2" s="292"/>
      <c r="J2" s="74" t="s">
        <v>62</v>
      </c>
      <c r="K2" s="279" t="s">
        <v>121</v>
      </c>
      <c r="L2" s="73"/>
      <c r="M2" s="122"/>
    </row>
    <row r="3" spans="2:13" s="14" customFormat="1" ht="27.75" customHeight="1" thickBot="1">
      <c r="B3" s="12"/>
      <c r="C3" s="13" t="s">
        <v>109</v>
      </c>
      <c r="D3" s="294" t="s">
        <v>110</v>
      </c>
      <c r="E3" s="294"/>
      <c r="F3" s="294"/>
      <c r="G3" s="294"/>
      <c r="H3" s="119" t="s">
        <v>68</v>
      </c>
      <c r="I3" s="295" t="s">
        <v>105</v>
      </c>
      <c r="J3" s="295"/>
      <c r="K3" s="295"/>
      <c r="L3" s="295"/>
      <c r="M3" s="119" t="s">
        <v>68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21" t="s">
        <v>69</v>
      </c>
      <c r="I4" s="17" t="s">
        <v>5</v>
      </c>
      <c r="J4" s="18" t="s">
        <v>27</v>
      </c>
      <c r="K4" s="19" t="s">
        <v>26</v>
      </c>
      <c r="L4" s="20" t="s">
        <v>111</v>
      </c>
      <c r="M4" s="180" t="s">
        <v>112</v>
      </c>
    </row>
    <row r="5" spans="2:13" s="14" customFormat="1" ht="15.75" thickBot="1">
      <c r="B5" s="21" t="s">
        <v>0</v>
      </c>
      <c r="C5" s="222">
        <f>C6+C9+C11+C12+C13+C14+C15+C16+C17+C18+C22+C23+C24+C7</f>
        <v>35696.62</v>
      </c>
      <c r="D5" s="7">
        <f>D11+D12+D13+D14+D15+D16+D17+D18+D22+D23+D24</f>
        <v>17796</v>
      </c>
      <c r="E5" s="8">
        <f>E9+E11+E12+E13+E14+E15+E16+E17+E18+E22+E23+E24</f>
        <v>4000</v>
      </c>
      <c r="F5" s="10">
        <f>F6+F11+F12+F13+F14+F15+F16+F17+F18+F22+F23+F24+F7</f>
        <v>15428</v>
      </c>
      <c r="G5" s="11">
        <f>SUM(D5:F5)</f>
        <v>37224</v>
      </c>
      <c r="H5" s="125">
        <f>(G5-C5)/C5</f>
        <v>0.042787804559647306</v>
      </c>
      <c r="I5" s="7">
        <f>I11+I12+I13+I14+I15+I16+I17+I18+I22+I23+I24</f>
        <v>17600</v>
      </c>
      <c r="J5" s="8">
        <f>J9+J11+J12+J13+J14+J15+J16+J17+J18+J22+J23+J24</f>
        <v>3000</v>
      </c>
      <c r="K5" s="10">
        <f>K6+K11+K12+K13+K14+K15+K16+K17+K18+K22+K23+K24</f>
        <v>17027</v>
      </c>
      <c r="L5" s="11">
        <f>SUM(I5:K5)</f>
        <v>37627</v>
      </c>
      <c r="M5" s="227">
        <f>(L5-G5)/G5</f>
        <v>0.010826348592306039</v>
      </c>
    </row>
    <row r="6" spans="2:13" s="97" customFormat="1" ht="14.25" thickBot="1">
      <c r="B6" s="106" t="s">
        <v>10</v>
      </c>
      <c r="C6" s="76">
        <v>14435.2</v>
      </c>
      <c r="D6" s="31"/>
      <c r="E6" s="32"/>
      <c r="F6" s="81">
        <v>15428</v>
      </c>
      <c r="G6" s="82">
        <f>SUM(F6)</f>
        <v>15428</v>
      </c>
      <c r="H6" s="138">
        <f>(G6-C6)/C6</f>
        <v>0.06877632454001324</v>
      </c>
      <c r="I6" s="31"/>
      <c r="J6" s="32"/>
      <c r="K6" s="136">
        <v>17027</v>
      </c>
      <c r="L6" s="82">
        <f>SUM(K6)</f>
        <v>17027</v>
      </c>
      <c r="M6" s="181">
        <f aca="true" t="shared" si="0" ref="M6:M48">(L6-G6)/G6</f>
        <v>0.10364272750842624</v>
      </c>
    </row>
    <row r="7" spans="2:13" s="97" customFormat="1" ht="13.5">
      <c r="B7" s="24" t="s">
        <v>100</v>
      </c>
      <c r="C7" s="105"/>
      <c r="D7" s="234"/>
      <c r="E7" s="235"/>
      <c r="F7" s="90"/>
      <c r="G7" s="82">
        <f>SUM(F7)</f>
        <v>0</v>
      </c>
      <c r="H7" s="138" t="e">
        <f>(G7-C7)/C7</f>
        <v>#DIV/0!</v>
      </c>
      <c r="I7" s="234"/>
      <c r="J7" s="235"/>
      <c r="K7" s="237"/>
      <c r="L7" s="236"/>
      <c r="M7" s="181" t="e">
        <f>(L7-G7)/G7</f>
        <v>#DIV/0!</v>
      </c>
    </row>
    <row r="8" spans="2:13" s="97" customFormat="1" ht="14.25" thickBot="1">
      <c r="B8" s="230" t="s">
        <v>99</v>
      </c>
      <c r="C8" s="77">
        <v>2000</v>
      </c>
      <c r="D8" s="33"/>
      <c r="E8" s="34"/>
      <c r="F8" s="83">
        <v>3000</v>
      </c>
      <c r="G8" s="231">
        <f>SUM(F8)</f>
        <v>3000</v>
      </c>
      <c r="H8" s="232">
        <f aca="true" t="shared" si="1" ref="H8:H46">(G8-C8)/C8</f>
        <v>0.5</v>
      </c>
      <c r="I8" s="33"/>
      <c r="J8" s="34"/>
      <c r="K8" s="233">
        <v>4000</v>
      </c>
      <c r="L8" s="229">
        <f>SUM(K8)</f>
        <v>4000</v>
      </c>
      <c r="M8" s="181">
        <f>(L8-G8)/G8</f>
        <v>0.3333333333333333</v>
      </c>
    </row>
    <row r="9" spans="2:13" s="97" customFormat="1" ht="13.5">
      <c r="B9" s="107" t="s">
        <v>11</v>
      </c>
      <c r="C9" s="76">
        <v>4913.62</v>
      </c>
      <c r="D9" s="31"/>
      <c r="E9" s="80">
        <v>4000</v>
      </c>
      <c r="F9" s="35"/>
      <c r="G9" s="82">
        <f>SUM(E9)</f>
        <v>4000</v>
      </c>
      <c r="H9" s="138">
        <f t="shared" si="1"/>
        <v>-0.18593623438523937</v>
      </c>
      <c r="I9" s="31"/>
      <c r="J9" s="80">
        <v>3000</v>
      </c>
      <c r="K9" s="144"/>
      <c r="L9" s="82">
        <f>SUM(J9)</f>
        <v>3000</v>
      </c>
      <c r="M9" s="182">
        <f t="shared" si="0"/>
        <v>-0.25</v>
      </c>
    </row>
    <row r="10" spans="2:13" s="87" customFormat="1" ht="14.25" thickBot="1">
      <c r="B10" s="281" t="s">
        <v>12</v>
      </c>
      <c r="C10" s="98">
        <v>3385.07</v>
      </c>
      <c r="D10" s="99"/>
      <c r="E10" s="94">
        <v>400</v>
      </c>
      <c r="F10" s="100"/>
      <c r="G10" s="79">
        <f>SUM(E10)</f>
        <v>400</v>
      </c>
      <c r="H10" s="139">
        <f t="shared" si="1"/>
        <v>-0.881834053653248</v>
      </c>
      <c r="I10" s="99"/>
      <c r="J10" s="94">
        <v>1000</v>
      </c>
      <c r="K10" s="145"/>
      <c r="L10" s="79">
        <f>SUM(J10)</f>
        <v>1000</v>
      </c>
      <c r="M10" s="182">
        <f t="shared" si="0"/>
        <v>1.5</v>
      </c>
    </row>
    <row r="11" spans="2:13" s="87" customFormat="1" ht="13.5">
      <c r="B11" s="108" t="s">
        <v>61</v>
      </c>
      <c r="C11" s="101">
        <v>58.19</v>
      </c>
      <c r="D11" s="102">
        <v>200</v>
      </c>
      <c r="E11" s="103"/>
      <c r="F11" s="104"/>
      <c r="G11" s="30">
        <f aca="true" t="shared" si="2" ref="G11:G42">SUM(D11:F11)</f>
        <v>200</v>
      </c>
      <c r="H11" s="140">
        <f t="shared" si="1"/>
        <v>2.4370166695308475</v>
      </c>
      <c r="I11" s="102">
        <v>100</v>
      </c>
      <c r="J11" s="103"/>
      <c r="K11" s="146">
        <v>0</v>
      </c>
      <c r="L11" s="30">
        <f aca="true" t="shared" si="3" ref="L11:L25">SUM(I11:K11)</f>
        <v>100</v>
      </c>
      <c r="M11" s="182">
        <f t="shared" si="0"/>
        <v>-0.5</v>
      </c>
    </row>
    <row r="12" spans="2:13" s="87" customFormat="1" ht="13.5">
      <c r="B12" s="24" t="s">
        <v>57</v>
      </c>
      <c r="C12" s="105">
        <v>12046.63</v>
      </c>
      <c r="D12" s="84">
        <v>13000</v>
      </c>
      <c r="E12" s="85"/>
      <c r="F12" s="90"/>
      <c r="G12" s="29">
        <f>SUM(D12:F12)</f>
        <v>13000</v>
      </c>
      <c r="H12" s="141">
        <f t="shared" si="1"/>
        <v>0.07913997524618925</v>
      </c>
      <c r="I12" s="84">
        <v>12000</v>
      </c>
      <c r="J12" s="85"/>
      <c r="K12" s="90"/>
      <c r="L12" s="29">
        <f>SUM(I12:K12)</f>
        <v>12000</v>
      </c>
      <c r="M12" s="182">
        <f t="shared" si="0"/>
        <v>-0.07692307692307693</v>
      </c>
    </row>
    <row r="13" spans="2:13" s="87" customFormat="1" ht="13.5">
      <c r="B13" s="24" t="s">
        <v>56</v>
      </c>
      <c r="C13" s="105">
        <v>402.88</v>
      </c>
      <c r="D13" s="84">
        <v>300</v>
      </c>
      <c r="E13" s="85"/>
      <c r="F13" s="90"/>
      <c r="G13" s="29">
        <f t="shared" si="2"/>
        <v>300</v>
      </c>
      <c r="H13" s="141">
        <f t="shared" si="1"/>
        <v>-0.25536139793486895</v>
      </c>
      <c r="I13" s="84">
        <v>900</v>
      </c>
      <c r="J13" s="85"/>
      <c r="K13" s="86"/>
      <c r="L13" s="29">
        <f t="shared" si="3"/>
        <v>900</v>
      </c>
      <c r="M13" s="182">
        <f t="shared" si="0"/>
        <v>2</v>
      </c>
    </row>
    <row r="14" spans="2:13" s="87" customFormat="1" ht="13.5">
      <c r="B14" s="24" t="s">
        <v>55</v>
      </c>
      <c r="C14" s="105">
        <v>816.39</v>
      </c>
      <c r="D14" s="84">
        <v>1000</v>
      </c>
      <c r="E14" s="85"/>
      <c r="F14" s="90"/>
      <c r="G14" s="29">
        <f t="shared" si="2"/>
        <v>1000</v>
      </c>
      <c r="H14" s="141">
        <f t="shared" si="1"/>
        <v>0.22490476365462586</v>
      </c>
      <c r="I14" s="84">
        <v>1700</v>
      </c>
      <c r="J14" s="85"/>
      <c r="K14" s="86"/>
      <c r="L14" s="29">
        <f t="shared" si="3"/>
        <v>1700</v>
      </c>
      <c r="M14" s="182">
        <f t="shared" si="0"/>
        <v>0.7</v>
      </c>
    </row>
    <row r="15" spans="2:13" s="129" customFormat="1" ht="13.5">
      <c r="B15" s="24" t="s">
        <v>13</v>
      </c>
      <c r="C15" s="84">
        <v>0</v>
      </c>
      <c r="D15" s="84"/>
      <c r="E15" s="85"/>
      <c r="F15" s="90"/>
      <c r="G15" s="29">
        <f>SUM(D15:F15)</f>
        <v>0</v>
      </c>
      <c r="H15" s="141" t="e">
        <f t="shared" si="1"/>
        <v>#DIV/0!</v>
      </c>
      <c r="I15" s="84"/>
      <c r="J15" s="85"/>
      <c r="K15" s="86"/>
      <c r="L15" s="29">
        <f>SUM(I15:K15)</f>
        <v>0</v>
      </c>
      <c r="M15" s="182" t="e">
        <f t="shared" si="0"/>
        <v>#DIV/0!</v>
      </c>
    </row>
    <row r="16" spans="2:13" s="87" customFormat="1" ht="13.5">
      <c r="B16" s="24" t="s">
        <v>54</v>
      </c>
      <c r="C16" s="84">
        <v>644.63</v>
      </c>
      <c r="D16" s="84">
        <v>800</v>
      </c>
      <c r="E16" s="85"/>
      <c r="F16" s="90"/>
      <c r="G16" s="29">
        <f t="shared" si="2"/>
        <v>800</v>
      </c>
      <c r="H16" s="141">
        <f t="shared" si="1"/>
        <v>0.24102198160184912</v>
      </c>
      <c r="I16" s="84">
        <v>800</v>
      </c>
      <c r="J16" s="85"/>
      <c r="K16" s="86"/>
      <c r="L16" s="29">
        <f t="shared" si="3"/>
        <v>800</v>
      </c>
      <c r="M16" s="182">
        <f t="shared" si="0"/>
        <v>0</v>
      </c>
    </row>
    <row r="17" spans="2:13" s="87" customFormat="1" ht="13.5">
      <c r="B17" s="24" t="s">
        <v>53</v>
      </c>
      <c r="C17" s="127">
        <v>289.24</v>
      </c>
      <c r="D17" s="84">
        <v>100</v>
      </c>
      <c r="E17" s="85"/>
      <c r="F17" s="90"/>
      <c r="G17" s="29">
        <f t="shared" si="2"/>
        <v>100</v>
      </c>
      <c r="H17" s="141">
        <f>(G17-C17)/C17</f>
        <v>-0.6542663532014936</v>
      </c>
      <c r="I17" s="84">
        <v>100</v>
      </c>
      <c r="J17" s="85"/>
      <c r="K17" s="86"/>
      <c r="L17" s="29">
        <f t="shared" si="3"/>
        <v>100</v>
      </c>
      <c r="M17" s="182">
        <f t="shared" si="0"/>
        <v>0</v>
      </c>
    </row>
    <row r="18" spans="2:13" s="129" customFormat="1" ht="13.5">
      <c r="B18" s="24" t="s">
        <v>52</v>
      </c>
      <c r="C18" s="88">
        <f>SUM(C19:C21)</f>
        <v>502.72</v>
      </c>
      <c r="D18" s="89">
        <f>SUM(D19:D21)</f>
        <v>460</v>
      </c>
      <c r="E18" s="89">
        <f>SUM(E19:E21)</f>
        <v>0</v>
      </c>
      <c r="F18" s="92">
        <f>SUM(F19:F21)</f>
        <v>0</v>
      </c>
      <c r="G18" s="78">
        <f>SUM(D18:F18)</f>
        <v>460</v>
      </c>
      <c r="H18" s="142">
        <f t="shared" si="1"/>
        <v>-0.08497772119669006</v>
      </c>
      <c r="I18" s="88">
        <f>SUM(I19:I21)</f>
        <v>500</v>
      </c>
      <c r="J18" s="89">
        <f>SUM(J19:J21)</f>
        <v>0</v>
      </c>
      <c r="K18" s="135">
        <f>SUM(K19:K21)</f>
        <v>0</v>
      </c>
      <c r="L18" s="78">
        <f>SUM(I18:K18)</f>
        <v>500</v>
      </c>
      <c r="M18" s="183">
        <f>(L18-H18)/H18</f>
        <v>-5884.8951310861385</v>
      </c>
    </row>
    <row r="19" spans="2:13" s="3" customFormat="1" ht="13.5">
      <c r="B19" s="1" t="s">
        <v>15</v>
      </c>
      <c r="C19" s="127"/>
      <c r="D19" s="4"/>
      <c r="E19" s="5"/>
      <c r="F19" s="6"/>
      <c r="G19" s="29">
        <f t="shared" si="2"/>
        <v>0</v>
      </c>
      <c r="H19" s="141" t="e">
        <f t="shared" si="1"/>
        <v>#DIV/0!</v>
      </c>
      <c r="I19" s="4"/>
      <c r="J19" s="5"/>
      <c r="K19" s="134"/>
      <c r="L19" s="29">
        <f t="shared" si="3"/>
        <v>0</v>
      </c>
      <c r="M19" s="182" t="e">
        <f t="shared" si="0"/>
        <v>#DIV/0!</v>
      </c>
    </row>
    <row r="20" spans="2:13" s="3" customFormat="1" ht="13.5">
      <c r="B20" s="1" t="s">
        <v>16</v>
      </c>
      <c r="C20" s="127">
        <v>502.72</v>
      </c>
      <c r="D20" s="4">
        <v>460</v>
      </c>
      <c r="E20" s="5"/>
      <c r="F20" s="6"/>
      <c r="G20" s="29">
        <f t="shared" si="2"/>
        <v>460</v>
      </c>
      <c r="H20" s="141">
        <f t="shared" si="1"/>
        <v>-0.08497772119669006</v>
      </c>
      <c r="I20" s="4">
        <v>500</v>
      </c>
      <c r="J20" s="5"/>
      <c r="K20" s="134"/>
      <c r="L20" s="29">
        <f t="shared" si="3"/>
        <v>500</v>
      </c>
      <c r="M20" s="182">
        <f t="shared" si="0"/>
        <v>0.08695652173913043</v>
      </c>
    </row>
    <row r="21" spans="2:13" s="3" customFormat="1" ht="13.5">
      <c r="B21" s="1" t="s">
        <v>17</v>
      </c>
      <c r="C21" s="127"/>
      <c r="D21" s="4"/>
      <c r="E21" s="5"/>
      <c r="F21" s="6"/>
      <c r="G21" s="29">
        <f t="shared" si="2"/>
        <v>0</v>
      </c>
      <c r="H21" s="141" t="e">
        <f t="shared" si="1"/>
        <v>#DIV/0!</v>
      </c>
      <c r="I21" s="4"/>
      <c r="J21" s="5"/>
      <c r="K21" s="134"/>
      <c r="L21" s="29">
        <f t="shared" si="3"/>
        <v>0</v>
      </c>
      <c r="M21" s="182" t="e">
        <f t="shared" si="0"/>
        <v>#DIV/0!</v>
      </c>
    </row>
    <row r="22" spans="2:13" s="129" customFormat="1" ht="13.5">
      <c r="B22" s="24" t="s">
        <v>51</v>
      </c>
      <c r="C22" s="127">
        <v>1586.72</v>
      </c>
      <c r="D22" s="84">
        <v>1925</v>
      </c>
      <c r="E22" s="85"/>
      <c r="F22" s="90"/>
      <c r="G22" s="29">
        <f>SUM(D22:F22)</f>
        <v>1925</v>
      </c>
      <c r="H22" s="141">
        <f t="shared" si="1"/>
        <v>0.21319451447010182</v>
      </c>
      <c r="I22" s="84">
        <v>1500</v>
      </c>
      <c r="J22" s="85"/>
      <c r="K22" s="86"/>
      <c r="L22" s="29">
        <f>SUM(I22:K22)</f>
        <v>1500</v>
      </c>
      <c r="M22" s="182">
        <f>(L22-G22)/G22</f>
        <v>-0.22077922077922077</v>
      </c>
    </row>
    <row r="23" spans="2:13" s="87" customFormat="1" ht="13.5">
      <c r="B23" s="24" t="s">
        <v>50</v>
      </c>
      <c r="C23" s="127">
        <v>0.4</v>
      </c>
      <c r="D23" s="84">
        <v>10</v>
      </c>
      <c r="E23" s="85"/>
      <c r="F23" s="90"/>
      <c r="G23" s="29">
        <f t="shared" si="2"/>
        <v>10</v>
      </c>
      <c r="H23" s="141">
        <f t="shared" si="1"/>
        <v>23.999999999999996</v>
      </c>
      <c r="I23" s="84"/>
      <c r="J23" s="85"/>
      <c r="K23" s="86"/>
      <c r="L23" s="29">
        <f t="shared" si="3"/>
        <v>0</v>
      </c>
      <c r="M23" s="182">
        <f t="shared" si="0"/>
        <v>-1</v>
      </c>
    </row>
    <row r="24" spans="2:13" s="96" customFormat="1" ht="12.75" customHeight="1" thickBot="1">
      <c r="B24" s="22" t="s">
        <v>14</v>
      </c>
      <c r="C24" s="128"/>
      <c r="D24" s="93">
        <v>1</v>
      </c>
      <c r="E24" s="94"/>
      <c r="F24" s="95"/>
      <c r="G24" s="79">
        <f t="shared" si="2"/>
        <v>1</v>
      </c>
      <c r="H24" s="139" t="e">
        <f t="shared" si="1"/>
        <v>#DIV/0!</v>
      </c>
      <c r="I24" s="93"/>
      <c r="J24" s="94"/>
      <c r="K24" s="137"/>
      <c r="L24" s="79">
        <f t="shared" si="3"/>
        <v>0</v>
      </c>
      <c r="M24" s="184">
        <f t="shared" si="0"/>
        <v>-1</v>
      </c>
    </row>
    <row r="25" spans="2:13" s="14" customFormat="1" ht="15.75" thickBot="1">
      <c r="B25" s="23" t="s">
        <v>1</v>
      </c>
      <c r="C25" s="7">
        <f>C26+C27+C32+C33+C34+C35+C36+SUM(C37:C40)+SUM(C41:C47)</f>
        <v>35694.090000000004</v>
      </c>
      <c r="D25" s="7">
        <f>D26+D27+D32+D33+D34+D35+D36+SUM(D37:D40)+SUM(D41:D47)</f>
        <v>17796</v>
      </c>
      <c r="E25" s="8">
        <f>E26+E27+E32+E33+E34+E35+E36+SUM(E37:E40)+SUM(E41:E47)</f>
        <v>4000</v>
      </c>
      <c r="F25" s="9">
        <f>F26+F27+F32+F33+F34+F35+F36+SUM(F37:F40)+SUM(F41:F47)</f>
        <v>15428</v>
      </c>
      <c r="G25" s="11">
        <f>SUM(D25:F25)</f>
        <v>37224</v>
      </c>
      <c r="H25" s="143">
        <f t="shared" si="1"/>
        <v>0.04286171744398011</v>
      </c>
      <c r="I25" s="7">
        <f>I26+I27+I32+I33+I34+I35+I36+SUM(I37:I40)+SUM(I41:I47)</f>
        <v>17600</v>
      </c>
      <c r="J25" s="8">
        <f>J26+J27+J32+J33+J34+J35+J36+SUM(J37:J40)+SUM(J41:J47)</f>
        <v>3000</v>
      </c>
      <c r="K25" s="9">
        <f>K26+K27+K32+K33+K34+K35+K36+SUM(K37:K40)+SUM(K41:K47)</f>
        <v>17027</v>
      </c>
      <c r="L25" s="11">
        <f t="shared" si="3"/>
        <v>37627</v>
      </c>
      <c r="M25" s="228">
        <f t="shared" si="0"/>
        <v>0.010826348592306039</v>
      </c>
    </row>
    <row r="26" spans="2:13" s="129" customFormat="1" ht="13.5">
      <c r="B26" s="107" t="s">
        <v>18</v>
      </c>
      <c r="C26" s="132">
        <v>6373.94</v>
      </c>
      <c r="D26" s="84">
        <v>5316</v>
      </c>
      <c r="E26" s="85"/>
      <c r="F26" s="86"/>
      <c r="G26" s="29">
        <f>SUM(D26:F26)</f>
        <v>5316</v>
      </c>
      <c r="H26" s="141">
        <f>(G26-C26)/C26</f>
        <v>-0.1659789706209973</v>
      </c>
      <c r="I26" s="84">
        <v>5485</v>
      </c>
      <c r="J26" s="85"/>
      <c r="K26" s="86"/>
      <c r="L26" s="223">
        <f>SUM(I26:K26)</f>
        <v>5485</v>
      </c>
      <c r="M26" s="202">
        <f t="shared" si="0"/>
        <v>0.031790820165538</v>
      </c>
    </row>
    <row r="27" spans="2:13" s="129" customFormat="1" ht="13.5">
      <c r="B27" s="24" t="s">
        <v>20</v>
      </c>
      <c r="C27" s="133">
        <f>SUM(C28:C31)</f>
        <v>1905.35</v>
      </c>
      <c r="D27" s="88">
        <f>SUM(D28:D31)</f>
        <v>1655</v>
      </c>
      <c r="E27" s="89">
        <f>SUM(E28:E31)</f>
        <v>0</v>
      </c>
      <c r="F27" s="135">
        <f>SUM(F28:F31)</f>
        <v>0</v>
      </c>
      <c r="G27" s="78">
        <f>SUM(D27:F27)</f>
        <v>1655</v>
      </c>
      <c r="H27" s="142">
        <f t="shared" si="1"/>
        <v>-0.13139318235494787</v>
      </c>
      <c r="I27" s="88">
        <f>SUM(I28:I31)</f>
        <v>1674</v>
      </c>
      <c r="J27" s="89">
        <f>SUM(J28:J31)</f>
        <v>0</v>
      </c>
      <c r="K27" s="135">
        <f>SUM(K28:K31)</f>
        <v>0</v>
      </c>
      <c r="L27" s="224">
        <f>SUM(I27:K27)</f>
        <v>1674</v>
      </c>
      <c r="M27" s="183">
        <f t="shared" si="0"/>
        <v>0.011480362537764351</v>
      </c>
    </row>
    <row r="28" spans="2:13" s="3" customFormat="1" ht="13.5">
      <c r="B28" s="1" t="s">
        <v>70</v>
      </c>
      <c r="C28" s="132">
        <v>317.53</v>
      </c>
      <c r="D28" s="4">
        <v>295</v>
      </c>
      <c r="E28" s="5"/>
      <c r="F28" s="134"/>
      <c r="G28" s="29">
        <f t="shared" si="2"/>
        <v>295</v>
      </c>
      <c r="H28" s="141">
        <f t="shared" si="1"/>
        <v>-0.07095392561332779</v>
      </c>
      <c r="I28" s="4">
        <v>1674</v>
      </c>
      <c r="J28" s="5"/>
      <c r="K28" s="134"/>
      <c r="L28" s="225">
        <f aca="true" t="shared" si="4" ref="L28:L48">SUM(I28:K28)</f>
        <v>1674</v>
      </c>
      <c r="M28" s="182">
        <f t="shared" si="0"/>
        <v>4.6745762711864405</v>
      </c>
    </row>
    <row r="29" spans="2:13" s="3" customFormat="1" ht="13.5">
      <c r="B29" s="1" t="s">
        <v>21</v>
      </c>
      <c r="C29" s="132"/>
      <c r="D29" s="4"/>
      <c r="E29" s="5"/>
      <c r="F29" s="134"/>
      <c r="G29" s="29">
        <f t="shared" si="2"/>
        <v>0</v>
      </c>
      <c r="H29" s="141" t="e">
        <f t="shared" si="1"/>
        <v>#DIV/0!</v>
      </c>
      <c r="I29" s="4"/>
      <c r="J29" s="5"/>
      <c r="K29" s="134"/>
      <c r="L29" s="225">
        <f t="shared" si="4"/>
        <v>0</v>
      </c>
      <c r="M29" s="182" t="e">
        <f t="shared" si="0"/>
        <v>#DIV/0!</v>
      </c>
    </row>
    <row r="30" spans="2:13" s="3" customFormat="1" ht="13.5">
      <c r="B30" s="1" t="s">
        <v>22</v>
      </c>
      <c r="C30" s="132">
        <v>431.98</v>
      </c>
      <c r="D30" s="4">
        <v>352</v>
      </c>
      <c r="E30" s="5"/>
      <c r="F30" s="134"/>
      <c r="G30" s="29">
        <f t="shared" si="2"/>
        <v>352</v>
      </c>
      <c r="H30" s="141">
        <f t="shared" si="1"/>
        <v>-0.18514746053058015</v>
      </c>
      <c r="I30" s="4"/>
      <c r="J30" s="5"/>
      <c r="K30" s="134"/>
      <c r="L30" s="225">
        <f t="shared" si="4"/>
        <v>0</v>
      </c>
      <c r="M30" s="182">
        <f t="shared" si="0"/>
        <v>-1</v>
      </c>
    </row>
    <row r="31" spans="2:13" s="3" customFormat="1" ht="13.5">
      <c r="B31" s="1" t="s">
        <v>23</v>
      </c>
      <c r="C31" s="132">
        <v>1155.84</v>
      </c>
      <c r="D31" s="4">
        <v>1008</v>
      </c>
      <c r="E31" s="5"/>
      <c r="F31" s="134"/>
      <c r="G31" s="29">
        <f t="shared" si="2"/>
        <v>1008</v>
      </c>
      <c r="H31" s="141">
        <f t="shared" si="1"/>
        <v>-0.127906976744186</v>
      </c>
      <c r="I31" s="4"/>
      <c r="J31" s="5"/>
      <c r="K31" s="134"/>
      <c r="L31" s="225">
        <f t="shared" si="4"/>
        <v>0</v>
      </c>
      <c r="M31" s="182">
        <f t="shared" si="0"/>
        <v>-1</v>
      </c>
    </row>
    <row r="32" spans="2:13" s="87" customFormat="1" ht="13.5">
      <c r="B32" s="24" t="s">
        <v>19</v>
      </c>
      <c r="C32" s="132">
        <v>498.49</v>
      </c>
      <c r="D32" s="84">
        <v>500</v>
      </c>
      <c r="E32" s="85"/>
      <c r="F32" s="86"/>
      <c r="G32" s="29">
        <f t="shared" si="2"/>
        <v>500</v>
      </c>
      <c r="H32" s="141">
        <f t="shared" si="1"/>
        <v>0.0030291480270416477</v>
      </c>
      <c r="I32" s="84">
        <v>600</v>
      </c>
      <c r="J32" s="85"/>
      <c r="K32" s="86"/>
      <c r="L32" s="223">
        <f t="shared" si="4"/>
        <v>600</v>
      </c>
      <c r="M32" s="182">
        <f t="shared" si="0"/>
        <v>0.2</v>
      </c>
    </row>
    <row r="33" spans="2:13" s="87" customFormat="1" ht="13.5">
      <c r="B33" s="24" t="s">
        <v>24</v>
      </c>
      <c r="C33" s="132">
        <v>913.02</v>
      </c>
      <c r="D33" s="84">
        <v>2340</v>
      </c>
      <c r="E33" s="85"/>
      <c r="F33" s="86"/>
      <c r="G33" s="29">
        <f t="shared" si="2"/>
        <v>2340</v>
      </c>
      <c r="H33" s="141">
        <f t="shared" si="1"/>
        <v>1.5629230465926267</v>
      </c>
      <c r="I33" s="84">
        <v>2228</v>
      </c>
      <c r="J33" s="85"/>
      <c r="K33" s="86"/>
      <c r="L33" s="223">
        <f t="shared" si="4"/>
        <v>2228</v>
      </c>
      <c r="M33" s="182">
        <f t="shared" si="0"/>
        <v>-0.04786324786324787</v>
      </c>
    </row>
    <row r="34" spans="2:13" s="87" customFormat="1" ht="13.5">
      <c r="B34" s="109" t="s">
        <v>47</v>
      </c>
      <c r="C34" s="132">
        <v>91.49</v>
      </c>
      <c r="D34" s="84">
        <v>30</v>
      </c>
      <c r="E34" s="85"/>
      <c r="F34" s="86"/>
      <c r="G34" s="29">
        <f t="shared" si="2"/>
        <v>30</v>
      </c>
      <c r="H34" s="141">
        <f t="shared" si="1"/>
        <v>-0.6720953109629467</v>
      </c>
      <c r="I34" s="84">
        <v>40</v>
      </c>
      <c r="J34" s="85"/>
      <c r="K34" s="86"/>
      <c r="L34" s="223">
        <f t="shared" si="4"/>
        <v>40</v>
      </c>
      <c r="M34" s="182">
        <f t="shared" si="0"/>
        <v>0.3333333333333333</v>
      </c>
    </row>
    <row r="35" spans="2:13" s="87" customFormat="1" ht="13.5">
      <c r="B35" s="109" t="s">
        <v>48</v>
      </c>
      <c r="C35" s="132"/>
      <c r="D35" s="84">
        <v>0</v>
      </c>
      <c r="E35" s="85"/>
      <c r="F35" s="86"/>
      <c r="G35" s="29">
        <f>SUM(D35:F35)</f>
        <v>0</v>
      </c>
      <c r="H35" s="141" t="e">
        <f t="shared" si="1"/>
        <v>#DIV/0!</v>
      </c>
      <c r="I35" s="84"/>
      <c r="J35" s="85"/>
      <c r="K35" s="86"/>
      <c r="L35" s="223">
        <f t="shared" si="4"/>
        <v>0</v>
      </c>
      <c r="M35" s="182" t="e">
        <f t="shared" si="0"/>
        <v>#DIV/0!</v>
      </c>
    </row>
    <row r="36" spans="2:13" s="129" customFormat="1" ht="13.5">
      <c r="B36" s="130" t="s">
        <v>49</v>
      </c>
      <c r="C36" s="132">
        <v>4856.19</v>
      </c>
      <c r="D36" s="84">
        <v>4098</v>
      </c>
      <c r="E36" s="85">
        <v>1064</v>
      </c>
      <c r="F36" s="86"/>
      <c r="G36" s="29">
        <f>SUM(D36:F36)</f>
        <v>5162</v>
      </c>
      <c r="H36" s="141">
        <f>(G36-C36)/C36</f>
        <v>0.06297323622016446</v>
      </c>
      <c r="I36" s="84">
        <v>4340</v>
      </c>
      <c r="J36" s="85">
        <v>500</v>
      </c>
      <c r="K36" s="86"/>
      <c r="L36" s="223">
        <f>SUM(I36:K36)</f>
        <v>4840</v>
      </c>
      <c r="M36" s="182">
        <f t="shared" si="0"/>
        <v>-0.06237892289810151</v>
      </c>
    </row>
    <row r="37" spans="2:13" s="87" customFormat="1" ht="13.5">
      <c r="B37" s="109" t="s">
        <v>97</v>
      </c>
      <c r="C37" s="132">
        <v>13483.22</v>
      </c>
      <c r="D37" s="84">
        <v>840</v>
      </c>
      <c r="E37" s="85"/>
      <c r="F37" s="86">
        <v>13511</v>
      </c>
      <c r="G37" s="29">
        <f t="shared" si="2"/>
        <v>14351</v>
      </c>
      <c r="H37" s="141">
        <f t="shared" si="1"/>
        <v>0.06435999709268266</v>
      </c>
      <c r="I37" s="84"/>
      <c r="J37" s="85">
        <v>1870</v>
      </c>
      <c r="K37" s="86">
        <v>13127</v>
      </c>
      <c r="L37" s="223">
        <f t="shared" si="4"/>
        <v>14997</v>
      </c>
      <c r="M37" s="182">
        <f t="shared" si="0"/>
        <v>0.045014284718834924</v>
      </c>
    </row>
    <row r="38" spans="2:13" s="91" customFormat="1" ht="13.5">
      <c r="B38" s="24" t="s">
        <v>71</v>
      </c>
      <c r="C38" s="132">
        <v>4560.23</v>
      </c>
      <c r="D38" s="84"/>
      <c r="E38" s="85">
        <v>2936</v>
      </c>
      <c r="F38" s="86">
        <v>1917</v>
      </c>
      <c r="G38" s="29">
        <f t="shared" si="2"/>
        <v>4853</v>
      </c>
      <c r="H38" s="141">
        <f t="shared" si="1"/>
        <v>0.06420070917475663</v>
      </c>
      <c r="I38" s="84">
        <v>528</v>
      </c>
      <c r="J38" s="85">
        <v>630</v>
      </c>
      <c r="K38" s="86">
        <v>3900</v>
      </c>
      <c r="L38" s="223">
        <f t="shared" si="4"/>
        <v>5058</v>
      </c>
      <c r="M38" s="182">
        <f t="shared" si="0"/>
        <v>0.04224191221924583</v>
      </c>
    </row>
    <row r="39" spans="2:13" s="91" customFormat="1" ht="13.5">
      <c r="B39" s="24" t="s">
        <v>72</v>
      </c>
      <c r="C39" s="132">
        <v>43.2</v>
      </c>
      <c r="D39" s="84">
        <v>23</v>
      </c>
      <c r="E39" s="85"/>
      <c r="F39" s="86"/>
      <c r="G39" s="29">
        <f t="shared" si="2"/>
        <v>23</v>
      </c>
      <c r="H39" s="141">
        <f t="shared" si="1"/>
        <v>-0.4675925925925926</v>
      </c>
      <c r="I39" s="84">
        <v>58</v>
      </c>
      <c r="J39" s="85"/>
      <c r="K39" s="86"/>
      <c r="L39" s="223">
        <f t="shared" si="4"/>
        <v>58</v>
      </c>
      <c r="M39" s="182">
        <f t="shared" si="0"/>
        <v>1.5217391304347827</v>
      </c>
    </row>
    <row r="40" spans="2:13" s="129" customFormat="1" ht="13.5">
      <c r="B40" s="24" t="s">
        <v>73</v>
      </c>
      <c r="C40" s="132">
        <v>560.09</v>
      </c>
      <c r="D40" s="84">
        <v>211</v>
      </c>
      <c r="E40" s="85"/>
      <c r="F40" s="86"/>
      <c r="G40" s="29">
        <f>SUM(D40:F40)</f>
        <v>211</v>
      </c>
      <c r="H40" s="141">
        <f>(G40-C40)/C40</f>
        <v>-0.6232748308307594</v>
      </c>
      <c r="I40" s="84">
        <v>274</v>
      </c>
      <c r="J40" s="85"/>
      <c r="K40" s="86"/>
      <c r="L40" s="223">
        <f>SUM(I40:K40)</f>
        <v>274</v>
      </c>
      <c r="M40" s="182">
        <f t="shared" si="0"/>
        <v>0.2985781990521327</v>
      </c>
    </row>
    <row r="41" spans="2:13" s="87" customFormat="1" ht="13.5">
      <c r="B41" s="24" t="s">
        <v>74</v>
      </c>
      <c r="C41" s="132"/>
      <c r="D41" s="84">
        <v>411</v>
      </c>
      <c r="E41" s="85"/>
      <c r="F41" s="86"/>
      <c r="G41" s="29">
        <f t="shared" si="2"/>
        <v>411</v>
      </c>
      <c r="H41" s="141" t="e">
        <f t="shared" si="1"/>
        <v>#DIV/0!</v>
      </c>
      <c r="I41" s="84">
        <v>312</v>
      </c>
      <c r="J41" s="85"/>
      <c r="K41" s="86"/>
      <c r="L41" s="223">
        <f t="shared" si="4"/>
        <v>312</v>
      </c>
      <c r="M41" s="182">
        <f t="shared" si="0"/>
        <v>-0.24087591240875914</v>
      </c>
    </row>
    <row r="42" spans="2:13" s="87" customFormat="1" ht="13.5">
      <c r="B42" s="24" t="s">
        <v>75</v>
      </c>
      <c r="C42" s="132"/>
      <c r="D42" s="84">
        <v>300</v>
      </c>
      <c r="E42" s="85"/>
      <c r="F42" s="86"/>
      <c r="G42" s="29">
        <f t="shared" si="2"/>
        <v>300</v>
      </c>
      <c r="H42" s="141" t="e">
        <f t="shared" si="1"/>
        <v>#DIV/0!</v>
      </c>
      <c r="I42" s="84">
        <v>100</v>
      </c>
      <c r="J42" s="85"/>
      <c r="K42" s="86"/>
      <c r="L42" s="223">
        <f t="shared" si="4"/>
        <v>100</v>
      </c>
      <c r="M42" s="182">
        <f t="shared" si="0"/>
        <v>-0.6666666666666666</v>
      </c>
    </row>
    <row r="43" spans="2:13" s="87" customFormat="1" ht="13.5">
      <c r="B43" s="24" t="s">
        <v>76</v>
      </c>
      <c r="C43" s="132"/>
      <c r="D43" s="84"/>
      <c r="E43" s="85"/>
      <c r="F43" s="86"/>
      <c r="G43" s="29">
        <f>SUM(D43:F43)</f>
        <v>0</v>
      </c>
      <c r="H43" s="141" t="e">
        <f t="shared" si="1"/>
        <v>#DIV/0!</v>
      </c>
      <c r="I43" s="84"/>
      <c r="J43" s="85"/>
      <c r="K43" s="86"/>
      <c r="L43" s="223">
        <f t="shared" si="4"/>
        <v>0</v>
      </c>
      <c r="M43" s="182" t="e">
        <f t="shared" si="0"/>
        <v>#DIV/0!</v>
      </c>
    </row>
    <row r="44" spans="2:13" s="87" customFormat="1" ht="13.5">
      <c r="B44" s="24" t="s">
        <v>77</v>
      </c>
      <c r="C44" s="132"/>
      <c r="D44" s="84"/>
      <c r="E44" s="85"/>
      <c r="F44" s="86"/>
      <c r="G44" s="29">
        <f>SUM(D44:F44)</f>
        <v>0</v>
      </c>
      <c r="H44" s="141" t="e">
        <f t="shared" si="1"/>
        <v>#DIV/0!</v>
      </c>
      <c r="I44" s="84"/>
      <c r="J44" s="85"/>
      <c r="K44" s="86"/>
      <c r="L44" s="223">
        <f t="shared" si="4"/>
        <v>0</v>
      </c>
      <c r="M44" s="182" t="e">
        <f t="shared" si="0"/>
        <v>#DIV/0!</v>
      </c>
    </row>
    <row r="45" spans="2:13" s="87" customFormat="1" ht="13.5">
      <c r="B45" s="24" t="s">
        <v>78</v>
      </c>
      <c r="C45" s="132">
        <v>1272.74</v>
      </c>
      <c r="D45" s="84">
        <v>1272</v>
      </c>
      <c r="E45" s="85"/>
      <c r="F45" s="86"/>
      <c r="G45" s="29">
        <f>SUM(D45:F45)</f>
        <v>1272</v>
      </c>
      <c r="H45" s="141">
        <f t="shared" si="1"/>
        <v>-0.0005814227572010066</v>
      </c>
      <c r="I45" s="84">
        <v>1524</v>
      </c>
      <c r="J45" s="85"/>
      <c r="K45" s="86"/>
      <c r="L45" s="223">
        <f t="shared" si="4"/>
        <v>1524</v>
      </c>
      <c r="M45" s="182">
        <f t="shared" si="0"/>
        <v>0.19811320754716982</v>
      </c>
    </row>
    <row r="46" spans="2:13" s="87" customFormat="1" ht="13.5">
      <c r="B46" s="24" t="s">
        <v>79</v>
      </c>
      <c r="C46" s="132">
        <v>545.43</v>
      </c>
      <c r="D46" s="84">
        <v>400</v>
      </c>
      <c r="E46" s="85"/>
      <c r="F46" s="86"/>
      <c r="G46" s="29">
        <f>SUM(D46:F46)</f>
        <v>400</v>
      </c>
      <c r="H46" s="141">
        <f t="shared" si="1"/>
        <v>-0.26663366518159975</v>
      </c>
      <c r="I46" s="84">
        <v>207</v>
      </c>
      <c r="J46" s="85"/>
      <c r="K46" s="86"/>
      <c r="L46" s="223">
        <f t="shared" si="4"/>
        <v>207</v>
      </c>
      <c r="M46" s="182">
        <f t="shared" si="0"/>
        <v>-0.4825</v>
      </c>
    </row>
    <row r="47" spans="2:13" s="129" customFormat="1" ht="14.25" thickBot="1">
      <c r="B47" s="24" t="s">
        <v>25</v>
      </c>
      <c r="C47" s="132">
        <v>590.7</v>
      </c>
      <c r="D47" s="84">
        <v>400</v>
      </c>
      <c r="E47" s="85"/>
      <c r="F47" s="86"/>
      <c r="G47" s="29">
        <f>SUM(D47:F47)</f>
        <v>400</v>
      </c>
      <c r="H47" s="141">
        <f>(G47-C47)/C47</f>
        <v>-0.3228373116641274</v>
      </c>
      <c r="I47" s="84">
        <v>230</v>
      </c>
      <c r="J47" s="85"/>
      <c r="K47" s="86"/>
      <c r="L47" s="223">
        <f>SUM(I47:K47)</f>
        <v>230</v>
      </c>
      <c r="M47" s="184">
        <f t="shared" si="0"/>
        <v>-0.425</v>
      </c>
    </row>
    <row r="48" spans="2:13" s="14" customFormat="1" ht="15.75" thickBot="1">
      <c r="B48" s="185" t="s">
        <v>29</v>
      </c>
      <c r="C48" s="186">
        <f>C5-C25</f>
        <v>2.529999999998836</v>
      </c>
      <c r="D48" s="187">
        <f>D5-D25</f>
        <v>0</v>
      </c>
      <c r="E48" s="188">
        <f>E5-E25</f>
        <v>0</v>
      </c>
      <c r="F48" s="189">
        <f>F5-F25</f>
        <v>0</v>
      </c>
      <c r="G48" s="126">
        <f>G5-G25</f>
        <v>0</v>
      </c>
      <c r="H48" s="190">
        <f>(G48-C48)/C48</f>
        <v>-1</v>
      </c>
      <c r="I48" s="187">
        <f>I5-I25</f>
        <v>0</v>
      </c>
      <c r="J48" s="188">
        <f>J5-J25</f>
        <v>0</v>
      </c>
      <c r="K48" s="191">
        <f>K5-K25</f>
        <v>0</v>
      </c>
      <c r="L48" s="226">
        <f t="shared" si="4"/>
        <v>0</v>
      </c>
      <c r="M48" s="227" t="e">
        <f t="shared" si="0"/>
        <v>#DIV/0!</v>
      </c>
    </row>
    <row r="49" spans="8:13" s="36" customFormat="1" ht="13.5">
      <c r="H49" s="123"/>
      <c r="M49" s="120"/>
    </row>
    <row r="50" spans="8:13" s="36" customFormat="1" ht="14.25" thickBot="1">
      <c r="H50" s="123"/>
      <c r="M50" s="120"/>
    </row>
    <row r="51" spans="2:11" s="36" customFormat="1" ht="15.75" thickBot="1">
      <c r="B51" s="157"/>
      <c r="C51" s="296" t="s">
        <v>84</v>
      </c>
      <c r="D51" s="297"/>
      <c r="E51" s="297"/>
      <c r="F51" s="297"/>
      <c r="G51" s="298" t="s">
        <v>37</v>
      </c>
      <c r="H51" s="297"/>
      <c r="I51" s="297"/>
      <c r="J51" s="299"/>
      <c r="K51" s="300" t="s">
        <v>85</v>
      </c>
    </row>
    <row r="52" spans="2:11" s="36" customFormat="1" ht="26.25" customHeight="1" thickBot="1">
      <c r="B52" s="203" t="s">
        <v>96</v>
      </c>
      <c r="C52" s="193" t="s">
        <v>80</v>
      </c>
      <c r="D52" s="194" t="s">
        <v>81</v>
      </c>
      <c r="E52" s="195" t="s">
        <v>82</v>
      </c>
      <c r="F52" s="197" t="s">
        <v>86</v>
      </c>
      <c r="G52" s="199" t="s">
        <v>80</v>
      </c>
      <c r="H52" s="194" t="s">
        <v>81</v>
      </c>
      <c r="I52" s="195" t="s">
        <v>82</v>
      </c>
      <c r="J52" s="196" t="s">
        <v>86</v>
      </c>
      <c r="K52" s="301"/>
    </row>
    <row r="53" spans="2:11" s="36" customFormat="1" ht="13.5">
      <c r="B53" s="217" t="s">
        <v>114</v>
      </c>
      <c r="C53" s="156">
        <v>41390</v>
      </c>
      <c r="D53" s="192">
        <v>21290</v>
      </c>
      <c r="E53" s="155">
        <f>D53-C53</f>
        <v>-20100</v>
      </c>
      <c r="F53" s="158">
        <v>20100</v>
      </c>
      <c r="G53" s="200">
        <v>43871</v>
      </c>
      <c r="H53" s="192">
        <v>21871</v>
      </c>
      <c r="I53" s="155">
        <f>H53-G53</f>
        <v>-22000</v>
      </c>
      <c r="J53" s="154">
        <v>22000</v>
      </c>
      <c r="K53" s="202">
        <f>(J53-F53)/F53</f>
        <v>0.0945273631840796</v>
      </c>
    </row>
    <row r="54" spans="2:11" s="36" customFormat="1" ht="13.5">
      <c r="B54" s="217"/>
      <c r="C54" s="153"/>
      <c r="D54" s="152"/>
      <c r="E54" s="155"/>
      <c r="F54" s="159"/>
      <c r="G54" s="201"/>
      <c r="H54" s="152"/>
      <c r="I54" s="155"/>
      <c r="J54" s="151"/>
      <c r="K54" s="182" t="e">
        <f>(J54-F54)/F54</f>
        <v>#DIV/0!</v>
      </c>
    </row>
    <row r="55" spans="2:11" s="36" customFormat="1" ht="13.5">
      <c r="B55" s="217"/>
      <c r="C55" s="153"/>
      <c r="D55" s="152"/>
      <c r="E55" s="155"/>
      <c r="F55" s="159"/>
      <c r="G55" s="201"/>
      <c r="H55" s="152"/>
      <c r="I55" s="155"/>
      <c r="J55" s="151"/>
      <c r="K55" s="182" t="e">
        <f>(J55-F55)/F55</f>
        <v>#DIV/0!</v>
      </c>
    </row>
    <row r="56" spans="2:11" s="36" customFormat="1" ht="13.5">
      <c r="B56" s="247"/>
      <c r="C56" s="153"/>
      <c r="D56" s="152"/>
      <c r="E56" s="246"/>
      <c r="F56" s="159"/>
      <c r="G56" s="201"/>
      <c r="H56" s="152"/>
      <c r="I56" s="246"/>
      <c r="J56" s="151"/>
      <c r="K56" s="182"/>
    </row>
    <row r="57" spans="2:11" s="36" customFormat="1" ht="13.5">
      <c r="B57" s="247"/>
      <c r="C57" s="153"/>
      <c r="D57" s="152"/>
      <c r="E57" s="246"/>
      <c r="F57" s="159"/>
      <c r="G57" s="201"/>
      <c r="H57" s="152"/>
      <c r="I57" s="246"/>
      <c r="J57" s="151"/>
      <c r="K57" s="182"/>
    </row>
    <row r="58" spans="2:11" s="198" customFormat="1" ht="14.25" thickBot="1">
      <c r="B58" s="238" t="s">
        <v>83</v>
      </c>
      <c r="C58" s="239">
        <f>SUM(C53:C55)</f>
        <v>41390</v>
      </c>
      <c r="D58" s="240">
        <f>SUM(D53:D55)</f>
        <v>21290</v>
      </c>
      <c r="E58" s="241">
        <f>D58-C58</f>
        <v>-20100</v>
      </c>
      <c r="F58" s="242">
        <f>SUM(F53:F55)</f>
        <v>20100</v>
      </c>
      <c r="G58" s="243">
        <f>SUM(G53:G55)</f>
        <v>43871</v>
      </c>
      <c r="H58" s="240">
        <f>SUM(H53:H55)</f>
        <v>21871</v>
      </c>
      <c r="I58" s="241">
        <f>H58-G58</f>
        <v>-22000</v>
      </c>
      <c r="J58" s="244">
        <f>SUM(J53:J55)</f>
        <v>22000</v>
      </c>
      <c r="K58" s="245">
        <f>(J58-F58)/F58</f>
        <v>0.0945273631840796</v>
      </c>
    </row>
    <row r="59" spans="2:10" s="36" customFormat="1" ht="14.25" thickBot="1">
      <c r="B59" s="149"/>
      <c r="C59" s="150"/>
      <c r="D59" s="150"/>
      <c r="E59" s="302">
        <f>E58+F58</f>
        <v>0</v>
      </c>
      <c r="F59" s="303"/>
      <c r="G59" s="150"/>
      <c r="H59" s="150"/>
      <c r="I59" s="302">
        <f>I58+J58</f>
        <v>0</v>
      </c>
      <c r="J59" s="303"/>
    </row>
    <row r="60" spans="2:10" s="161" customFormat="1" ht="13.5">
      <c r="B60" s="162"/>
      <c r="C60" s="163"/>
      <c r="D60" s="163"/>
      <c r="E60" s="164"/>
      <c r="F60" s="164"/>
      <c r="G60" s="163"/>
      <c r="H60" s="163"/>
      <c r="I60" s="164"/>
      <c r="J60" s="164"/>
    </row>
    <row r="61" spans="2:10" s="161" customFormat="1" ht="14.25" thickBot="1">
      <c r="B61" s="162"/>
      <c r="C61" s="163"/>
      <c r="D61" s="163"/>
      <c r="E61" s="164"/>
      <c r="F61" s="164"/>
      <c r="G61" s="163"/>
      <c r="H61" s="163"/>
      <c r="I61" s="164"/>
      <c r="J61" s="164"/>
    </row>
    <row r="62" spans="2:16" s="161" customFormat="1" ht="14.25" thickBot="1">
      <c r="B62" s="169"/>
      <c r="C62" s="304" t="s">
        <v>101</v>
      </c>
      <c r="D62" s="305"/>
      <c r="E62" s="305"/>
      <c r="F62" s="305"/>
      <c r="G62" s="305"/>
      <c r="H62" s="305"/>
      <c r="I62" s="306"/>
      <c r="J62" s="305" t="s">
        <v>102</v>
      </c>
      <c r="K62" s="305"/>
      <c r="L62" s="305"/>
      <c r="M62" s="305"/>
      <c r="N62" s="305"/>
      <c r="O62" s="305"/>
      <c r="P62" s="307"/>
    </row>
    <row r="63" spans="2:16" s="161" customFormat="1" ht="26.25" customHeight="1" thickBot="1">
      <c r="B63" s="219" t="s">
        <v>95</v>
      </c>
      <c r="C63" s="166" t="s">
        <v>87</v>
      </c>
      <c r="D63" s="167" t="s">
        <v>88</v>
      </c>
      <c r="E63" s="168" t="s">
        <v>89</v>
      </c>
      <c r="F63" s="166" t="s">
        <v>90</v>
      </c>
      <c r="G63" s="167" t="s">
        <v>91</v>
      </c>
      <c r="H63" s="168" t="s">
        <v>92</v>
      </c>
      <c r="I63" s="267" t="s">
        <v>82</v>
      </c>
      <c r="J63" s="264" t="s">
        <v>87</v>
      </c>
      <c r="K63" s="167" t="s">
        <v>88</v>
      </c>
      <c r="L63" s="168" t="s">
        <v>89</v>
      </c>
      <c r="M63" s="166" t="s">
        <v>90</v>
      </c>
      <c r="N63" s="263" t="s">
        <v>91</v>
      </c>
      <c r="O63" s="168" t="s">
        <v>92</v>
      </c>
      <c r="P63" s="160" t="s">
        <v>82</v>
      </c>
    </row>
    <row r="64" spans="2:16" s="161" customFormat="1" ht="13.5">
      <c r="B64" s="217" t="s">
        <v>114</v>
      </c>
      <c r="C64" s="256">
        <v>40712.8</v>
      </c>
      <c r="D64" s="259">
        <v>716.29</v>
      </c>
      <c r="E64" s="258">
        <f>C64+D64</f>
        <v>41429.090000000004</v>
      </c>
      <c r="F64" s="260">
        <v>40712.84</v>
      </c>
      <c r="G64" s="216">
        <v>718.78</v>
      </c>
      <c r="H64" s="258">
        <f>F64+G64</f>
        <v>41431.619999999995</v>
      </c>
      <c r="I64" s="268">
        <f>H64-E64</f>
        <v>2.52999999999156</v>
      </c>
      <c r="J64" s="265">
        <v>20453.49</v>
      </c>
      <c r="K64" s="259">
        <v>844.74</v>
      </c>
      <c r="L64" s="258">
        <f>J64+K64</f>
        <v>21298.230000000003</v>
      </c>
      <c r="M64" s="260">
        <v>26376.9</v>
      </c>
      <c r="N64" s="216">
        <v>523.07</v>
      </c>
      <c r="O64" s="258">
        <f>M64+N64</f>
        <v>26899.97</v>
      </c>
      <c r="P64" s="204">
        <f>O64-L64</f>
        <v>5601.739999999998</v>
      </c>
    </row>
    <row r="65" spans="2:16" s="161" customFormat="1" ht="13.5">
      <c r="B65" s="217"/>
      <c r="C65" s="257">
        <v>0</v>
      </c>
      <c r="D65" s="259">
        <v>0</v>
      </c>
      <c r="E65" s="204">
        <f>C65+D65</f>
        <v>0</v>
      </c>
      <c r="F65" s="261">
        <v>0</v>
      </c>
      <c r="G65" s="216">
        <v>0</v>
      </c>
      <c r="H65" s="204">
        <f>F65+G65</f>
        <v>0</v>
      </c>
      <c r="I65" s="268">
        <f>H65-E65</f>
        <v>0</v>
      </c>
      <c r="J65" s="266"/>
      <c r="K65" s="259"/>
      <c r="L65" s="204">
        <f>J65+K65</f>
        <v>0</v>
      </c>
      <c r="M65" s="261"/>
      <c r="N65" s="216"/>
      <c r="O65" s="204">
        <f>M65+N65</f>
        <v>0</v>
      </c>
      <c r="P65" s="204">
        <f>O65-L65</f>
        <v>0</v>
      </c>
    </row>
    <row r="66" spans="2:16" s="161" customFormat="1" ht="13.5">
      <c r="B66" s="217"/>
      <c r="C66" s="257"/>
      <c r="D66" s="259"/>
      <c r="E66" s="204">
        <f>C66+D66</f>
        <v>0</v>
      </c>
      <c r="F66" s="261"/>
      <c r="G66" s="216"/>
      <c r="H66" s="204">
        <f>F66+G66</f>
        <v>0</v>
      </c>
      <c r="I66" s="268">
        <f>H66-E66</f>
        <v>0</v>
      </c>
      <c r="J66" s="266"/>
      <c r="K66" s="259"/>
      <c r="L66" s="204">
        <f>J66+K66</f>
        <v>0</v>
      </c>
      <c r="M66" s="261"/>
      <c r="N66" s="216"/>
      <c r="O66" s="204">
        <f>M66+N66</f>
        <v>0</v>
      </c>
      <c r="P66" s="204">
        <f>O66-L66</f>
        <v>0</v>
      </c>
    </row>
    <row r="67" spans="2:16" s="161" customFormat="1" ht="13.5">
      <c r="B67" s="221"/>
      <c r="C67" s="248"/>
      <c r="D67" s="259"/>
      <c r="E67" s="205">
        <f>C67+D67</f>
        <v>0</v>
      </c>
      <c r="F67" s="250"/>
      <c r="G67" s="216"/>
      <c r="H67" s="205">
        <f>F67+G67</f>
        <v>0</v>
      </c>
      <c r="I67" s="269">
        <f>H67-E67</f>
        <v>0</v>
      </c>
      <c r="J67" s="249"/>
      <c r="K67" s="259"/>
      <c r="L67" s="205">
        <f>J67+K67</f>
        <v>0</v>
      </c>
      <c r="M67" s="250"/>
      <c r="N67" s="216"/>
      <c r="O67" s="205">
        <f>M67+N67</f>
        <v>0</v>
      </c>
      <c r="P67" s="205">
        <f>O67-L67</f>
        <v>0</v>
      </c>
    </row>
    <row r="68" spans="2:16" s="161" customFormat="1" ht="13.5">
      <c r="B68" s="221"/>
      <c r="C68" s="248"/>
      <c r="D68" s="259"/>
      <c r="E68" s="205"/>
      <c r="F68" s="250"/>
      <c r="G68" s="216"/>
      <c r="H68" s="205"/>
      <c r="I68" s="269"/>
      <c r="J68" s="249"/>
      <c r="K68" s="259"/>
      <c r="L68" s="205"/>
      <c r="M68" s="250"/>
      <c r="N68" s="216"/>
      <c r="O68" s="205"/>
      <c r="P68" s="205"/>
    </row>
    <row r="69" spans="2:16" s="161" customFormat="1" ht="14.25" thickBot="1">
      <c r="B69" s="251"/>
      <c r="C69" s="252"/>
      <c r="D69" s="259"/>
      <c r="E69" s="254"/>
      <c r="F69" s="255"/>
      <c r="G69" s="216"/>
      <c r="H69" s="254"/>
      <c r="I69" s="270"/>
      <c r="J69" s="253"/>
      <c r="K69" s="259"/>
      <c r="L69" s="254"/>
      <c r="M69" s="255"/>
      <c r="N69" s="216"/>
      <c r="O69" s="254"/>
      <c r="P69" s="254"/>
    </row>
    <row r="70" spans="2:16" s="210" customFormat="1" ht="14.25" thickBot="1">
      <c r="B70" s="220" t="s">
        <v>83</v>
      </c>
      <c r="C70" s="308" t="s">
        <v>93</v>
      </c>
      <c r="D70" s="309"/>
      <c r="E70" s="218">
        <f>SUM(F64:F67)-SUM(C64:C67)</f>
        <v>0.03999999999359716</v>
      </c>
      <c r="F70" s="170" t="s">
        <v>94</v>
      </c>
      <c r="G70" s="262"/>
      <c r="H70" s="218">
        <f>SUM(G64:G67)-SUM(D64:D67)</f>
        <v>2.490000000000009</v>
      </c>
      <c r="I70" s="271">
        <f>E70+H70</f>
        <v>2.5299999999936063</v>
      </c>
      <c r="J70" s="310" t="s">
        <v>93</v>
      </c>
      <c r="K70" s="309"/>
      <c r="L70" s="218">
        <f>SUM(M64:M67)-SUM(J64:J67)</f>
        <v>5923.41</v>
      </c>
      <c r="M70" s="170" t="s">
        <v>94</v>
      </c>
      <c r="N70" s="262"/>
      <c r="O70" s="218">
        <f>SUM(N64:N67)-SUM(K64:K67)</f>
        <v>-321.66999999999996</v>
      </c>
      <c r="P70" s="171">
        <f>L70+O70</f>
        <v>5601.74</v>
      </c>
    </row>
    <row r="71" spans="2:10" s="161" customFormat="1" ht="13.5">
      <c r="B71" s="162"/>
      <c r="C71" s="163"/>
      <c r="D71" s="163"/>
      <c r="E71" s="164"/>
      <c r="F71" s="164"/>
      <c r="G71" s="163"/>
      <c r="H71" s="163"/>
      <c r="I71" s="164"/>
      <c r="J71" s="164"/>
    </row>
    <row r="72" spans="8:13" s="36" customFormat="1" ht="14.25" thickBot="1">
      <c r="H72" s="123"/>
      <c r="M72" s="120"/>
    </row>
    <row r="73" spans="2:13" ht="26.25" customHeight="1" thickBot="1">
      <c r="B73" s="37" t="s">
        <v>30</v>
      </c>
      <c r="C73" s="25" t="s">
        <v>38</v>
      </c>
      <c r="D73" s="26" t="s">
        <v>108</v>
      </c>
      <c r="E73" s="26" t="s">
        <v>107</v>
      </c>
      <c r="F73" s="27" t="s">
        <v>106</v>
      </c>
      <c r="G73" s="272" t="s">
        <v>103</v>
      </c>
      <c r="M73" s="38"/>
    </row>
    <row r="74" spans="2:13" ht="13.5">
      <c r="B74" s="39" t="s">
        <v>31</v>
      </c>
      <c r="C74" s="48">
        <f>SUM(C75:C77)</f>
        <v>192.44</v>
      </c>
      <c r="D74" s="48">
        <f>SUM(D75:D77)</f>
        <v>202</v>
      </c>
      <c r="E74" s="48">
        <f>SUM(E75:E77)</f>
        <v>502</v>
      </c>
      <c r="F74" s="48">
        <f>SUM(F75:F77)</f>
        <v>500</v>
      </c>
      <c r="G74" s="49">
        <f>D74+E74-F74</f>
        <v>204</v>
      </c>
      <c r="M74" s="38"/>
    </row>
    <row r="75" spans="2:13" ht="13.5">
      <c r="B75" s="1" t="s">
        <v>34</v>
      </c>
      <c r="C75" s="273">
        <v>17.96</v>
      </c>
      <c r="D75" s="274">
        <v>22</v>
      </c>
      <c r="E75" s="275">
        <v>2</v>
      </c>
      <c r="F75" s="276">
        <v>0</v>
      </c>
      <c r="G75" s="277">
        <f aca="true" t="shared" si="5" ref="G75:G80">D75+E75-F75</f>
        <v>24</v>
      </c>
      <c r="M75" s="38"/>
    </row>
    <row r="76" spans="2:13" ht="13.5">
      <c r="B76" s="1" t="s">
        <v>35</v>
      </c>
      <c r="C76" s="273">
        <v>174.48</v>
      </c>
      <c r="D76" s="274">
        <v>180</v>
      </c>
      <c r="E76" s="275">
        <v>500</v>
      </c>
      <c r="F76" s="276">
        <v>500</v>
      </c>
      <c r="G76" s="277">
        <f t="shared" si="5"/>
        <v>180</v>
      </c>
      <c r="M76" s="38"/>
    </row>
    <row r="77" spans="2:13" ht="13.5">
      <c r="B77" s="1" t="s">
        <v>36</v>
      </c>
      <c r="C77" s="273">
        <v>0</v>
      </c>
      <c r="D77" s="274">
        <v>0</v>
      </c>
      <c r="E77" s="275">
        <v>0</v>
      </c>
      <c r="F77" s="276">
        <v>0</v>
      </c>
      <c r="G77" s="277">
        <f t="shared" si="5"/>
        <v>0</v>
      </c>
      <c r="M77" s="38"/>
    </row>
    <row r="78" spans="2:13" ht="13.5">
      <c r="B78" s="2" t="s">
        <v>32</v>
      </c>
      <c r="C78" s="4">
        <v>3258.48</v>
      </c>
      <c r="D78" s="50">
        <v>1260</v>
      </c>
      <c r="E78" s="5">
        <v>11520</v>
      </c>
      <c r="F78" s="6">
        <v>10000</v>
      </c>
      <c r="G78" s="49">
        <f t="shared" si="5"/>
        <v>2780</v>
      </c>
      <c r="M78" s="38"/>
    </row>
    <row r="79" spans="2:13" ht="13.5">
      <c r="B79" s="40" t="s">
        <v>33</v>
      </c>
      <c r="C79" s="51">
        <v>146.01</v>
      </c>
      <c r="D79" s="52">
        <v>146.01</v>
      </c>
      <c r="E79" s="53">
        <v>146.01</v>
      </c>
      <c r="F79" s="54">
        <v>146.01</v>
      </c>
      <c r="G79" s="49">
        <f t="shared" si="5"/>
        <v>146.01</v>
      </c>
      <c r="M79" s="38"/>
    </row>
    <row r="80" spans="2:13" ht="14.25" thickBot="1">
      <c r="B80" s="41" t="s">
        <v>3</v>
      </c>
      <c r="C80" s="55">
        <v>244.17</v>
      </c>
      <c r="D80" s="56">
        <v>260</v>
      </c>
      <c r="E80" s="57">
        <v>345</v>
      </c>
      <c r="F80" s="58">
        <v>300</v>
      </c>
      <c r="G80" s="59">
        <f t="shared" si="5"/>
        <v>305</v>
      </c>
      <c r="M80" s="38"/>
    </row>
    <row r="81" spans="2:13" ht="14.25" thickBot="1">
      <c r="B81" s="36"/>
      <c r="C81" s="28"/>
      <c r="D81" s="28"/>
      <c r="E81" s="42"/>
      <c r="F81" s="28"/>
      <c r="G81" s="36"/>
      <c r="M81" s="38"/>
    </row>
    <row r="82" spans="2:13" ht="13.5">
      <c r="B82" s="45" t="s">
        <v>39</v>
      </c>
      <c r="C82" s="47">
        <v>2015</v>
      </c>
      <c r="D82" s="43" t="s">
        <v>104</v>
      </c>
      <c r="E82" s="44" t="s">
        <v>105</v>
      </c>
      <c r="F82" s="28"/>
      <c r="G82" s="36"/>
      <c r="M82" s="38"/>
    </row>
    <row r="83" spans="2:13" ht="13.5">
      <c r="B83" s="46" t="s">
        <v>39</v>
      </c>
      <c r="C83" s="70">
        <f>SUM(C84:C86)</f>
        <v>2686.2299999999996</v>
      </c>
      <c r="D83" s="71">
        <f>SUM(D84:D86)</f>
        <v>2600</v>
      </c>
      <c r="E83" s="72">
        <f>SUM(E84:E86)</f>
        <v>2600</v>
      </c>
      <c r="M83" s="38"/>
    </row>
    <row r="84" spans="2:13" ht="13.5" customHeight="1">
      <c r="B84" s="147" t="s">
        <v>58</v>
      </c>
      <c r="C84" s="64">
        <v>2522.24</v>
      </c>
      <c r="D84" s="65">
        <v>2500</v>
      </c>
      <c r="E84" s="66">
        <v>2500</v>
      </c>
      <c r="I84" s="161"/>
      <c r="J84" s="161"/>
      <c r="K84" s="165"/>
      <c r="M84" s="38"/>
    </row>
    <row r="85" spans="2:13" ht="13.5" customHeight="1">
      <c r="B85" s="147" t="s">
        <v>59</v>
      </c>
      <c r="C85" s="64">
        <v>163.99</v>
      </c>
      <c r="D85" s="65">
        <v>100</v>
      </c>
      <c r="E85" s="66">
        <v>100</v>
      </c>
      <c r="M85" s="38"/>
    </row>
    <row r="86" spans="2:13" ht="13.5" customHeight="1" thickBot="1">
      <c r="B86" s="148" t="s">
        <v>60</v>
      </c>
      <c r="C86" s="67">
        <v>0</v>
      </c>
      <c r="D86" s="68">
        <v>0</v>
      </c>
      <c r="E86" s="69">
        <v>0</v>
      </c>
      <c r="M86" s="38"/>
    </row>
    <row r="87" spans="2:13" ht="13.5">
      <c r="B87" s="179"/>
      <c r="C87" s="36"/>
      <c r="D87" s="36"/>
      <c r="E87" s="36"/>
      <c r="M87" s="38"/>
    </row>
    <row r="88" spans="1:16" s="161" customFormat="1" ht="14.25" thickBot="1">
      <c r="A88" s="172"/>
      <c r="B88" s="172"/>
      <c r="C88" s="173"/>
      <c r="D88" s="173"/>
      <c r="E88" s="175"/>
      <c r="F88" s="174"/>
      <c r="G88" s="174"/>
      <c r="H88" s="175"/>
      <c r="I88" s="38"/>
      <c r="J88" s="38"/>
      <c r="K88" s="38"/>
      <c r="L88" s="176"/>
      <c r="M88" s="176"/>
      <c r="N88" s="176"/>
      <c r="O88" s="177"/>
      <c r="P88" s="178"/>
    </row>
    <row r="89" spans="2:13" ht="13.5">
      <c r="B89" s="211" t="s">
        <v>40</v>
      </c>
      <c r="C89" s="47">
        <v>2015</v>
      </c>
      <c r="D89" s="43" t="s">
        <v>104</v>
      </c>
      <c r="E89" s="44" t="s">
        <v>105</v>
      </c>
      <c r="M89" s="38"/>
    </row>
    <row r="90" spans="2:13" ht="13.5">
      <c r="B90" s="212" t="s">
        <v>41</v>
      </c>
      <c r="C90" s="214">
        <v>500</v>
      </c>
      <c r="D90" s="60">
        <v>400</v>
      </c>
      <c r="E90" s="61">
        <v>4200</v>
      </c>
      <c r="M90" s="38"/>
    </row>
    <row r="91" spans="2:13" ht="13.5">
      <c r="B91" s="212" t="s">
        <v>42</v>
      </c>
      <c r="C91" s="214">
        <v>4292</v>
      </c>
      <c r="D91" s="60">
        <v>3000</v>
      </c>
      <c r="E91" s="61">
        <v>1000</v>
      </c>
      <c r="M91" s="38"/>
    </row>
    <row r="92" spans="2:13" ht="13.5">
      <c r="B92" s="212" t="s">
        <v>43</v>
      </c>
      <c r="C92" s="214">
        <v>0</v>
      </c>
      <c r="D92" s="60">
        <v>0</v>
      </c>
      <c r="E92" s="61">
        <v>100</v>
      </c>
      <c r="M92" s="38"/>
    </row>
    <row r="93" spans="2:13" ht="13.5">
      <c r="B93" s="212" t="s">
        <v>44</v>
      </c>
      <c r="C93" s="214">
        <v>594</v>
      </c>
      <c r="D93" s="60">
        <v>300</v>
      </c>
      <c r="E93" s="61">
        <v>700</v>
      </c>
      <c r="M93" s="38"/>
    </row>
    <row r="94" spans="2:13" ht="14.25" thickBot="1">
      <c r="B94" s="213" t="s">
        <v>45</v>
      </c>
      <c r="C94" s="215">
        <v>0</v>
      </c>
      <c r="D94" s="62">
        <v>0</v>
      </c>
      <c r="E94" s="63"/>
      <c r="M94" s="38"/>
    </row>
    <row r="95" ht="14.25" thickBot="1">
      <c r="M95" s="38"/>
    </row>
    <row r="96" spans="2:13" ht="13.5">
      <c r="B96" s="206" t="s">
        <v>46</v>
      </c>
      <c r="C96" s="209" t="s">
        <v>98</v>
      </c>
      <c r="M96" s="38"/>
    </row>
    <row r="97" spans="2:13" ht="14.25" thickBot="1">
      <c r="B97" s="207">
        <v>100</v>
      </c>
      <c r="C97" s="208">
        <v>25</v>
      </c>
      <c r="E97" s="38" t="s">
        <v>128</v>
      </c>
      <c r="M97" s="38"/>
    </row>
    <row r="98" ht="13.5">
      <c r="M98" s="38"/>
    </row>
    <row r="99" spans="2:13" ht="13.5">
      <c r="B99" s="110" t="s">
        <v>8</v>
      </c>
      <c r="C99" s="131">
        <v>42652</v>
      </c>
      <c r="D99" s="111"/>
      <c r="H99" s="38"/>
      <c r="M99" s="38"/>
    </row>
    <row r="100" spans="2:13" ht="13.5">
      <c r="B100" s="112"/>
      <c r="C100" s="111"/>
      <c r="D100" s="111"/>
      <c r="H100" s="38"/>
      <c r="M100" s="38"/>
    </row>
    <row r="101" spans="2:13" ht="13.5">
      <c r="B101" s="110" t="s">
        <v>9</v>
      </c>
      <c r="C101" s="113" t="s">
        <v>118</v>
      </c>
      <c r="D101" s="113"/>
      <c r="H101" s="38"/>
      <c r="M101" s="38"/>
    </row>
    <row r="102" spans="2:13" ht="13.5">
      <c r="B102" s="110"/>
      <c r="C102" s="113"/>
      <c r="D102" s="113"/>
      <c r="H102" s="38"/>
      <c r="M102" s="38"/>
    </row>
    <row r="103" spans="2:13" ht="13.5" hidden="1">
      <c r="B103" s="110" t="s">
        <v>6</v>
      </c>
      <c r="C103" s="113" t="e">
        <f>Identifikace!#REF!</f>
        <v>#REF!</v>
      </c>
      <c r="D103" s="113"/>
      <c r="H103" s="38"/>
      <c r="M103" s="38"/>
    </row>
    <row r="104" spans="2:13" ht="13.5">
      <c r="B104" s="110" t="s">
        <v>67</v>
      </c>
      <c r="C104" s="114" t="s">
        <v>119</v>
      </c>
      <c r="D104" s="113"/>
      <c r="H104" s="38"/>
      <c r="M104" s="38"/>
    </row>
    <row r="105" spans="8:13" ht="13.5">
      <c r="H105" s="38"/>
      <c r="M105" s="38"/>
    </row>
    <row r="106" spans="8:13" ht="13.5">
      <c r="H106" s="38"/>
      <c r="M106" s="38"/>
    </row>
    <row r="107" spans="8:13" ht="13.5" hidden="1">
      <c r="H107" s="38"/>
      <c r="M107" s="38"/>
    </row>
    <row r="108" spans="8:13" ht="13.5" hidden="1">
      <c r="H108" s="38"/>
      <c r="M108" s="38"/>
    </row>
    <row r="109" spans="8:13" ht="13.5" hidden="1">
      <c r="H109" s="38"/>
      <c r="M109" s="38"/>
    </row>
    <row r="110" spans="8:13" ht="13.5" hidden="1">
      <c r="H110" s="38"/>
      <c r="M110" s="38"/>
    </row>
    <row r="111" spans="8:13" ht="13.5" hidden="1">
      <c r="H111" s="38"/>
      <c r="M111" s="38"/>
    </row>
    <row r="112" spans="8:13" ht="13.5" hidden="1">
      <c r="H112" s="38"/>
      <c r="M112" s="38"/>
    </row>
    <row r="113" spans="8:13" ht="13.5">
      <c r="H113" s="38"/>
      <c r="M113" s="38"/>
    </row>
    <row r="114" spans="8:13" ht="13.5" hidden="1">
      <c r="H114" s="38"/>
      <c r="M114" s="38"/>
    </row>
    <row r="115" spans="8:13" ht="13.5" hidden="1">
      <c r="H115" s="38"/>
      <c r="M115" s="38"/>
    </row>
    <row r="116" spans="8:13" ht="13.5" hidden="1">
      <c r="H116" s="38"/>
      <c r="M116" s="38"/>
    </row>
    <row r="117" spans="8:13" ht="13.5" hidden="1">
      <c r="H117" s="38"/>
      <c r="M117" s="38"/>
    </row>
    <row r="118" spans="8:13" ht="13.5" hidden="1">
      <c r="H118" s="38"/>
      <c r="M118" s="38"/>
    </row>
    <row r="119" spans="8:13" ht="13.5" hidden="1">
      <c r="H119" s="38"/>
      <c r="M119" s="38"/>
    </row>
    <row r="120" spans="8:13" ht="13.5" hidden="1">
      <c r="H120" s="38"/>
      <c r="M120" s="38"/>
    </row>
    <row r="121" spans="8:13" ht="13.5" hidden="1">
      <c r="H121" s="38"/>
      <c r="M121" s="38"/>
    </row>
    <row r="122" spans="8:13" ht="13.5" hidden="1">
      <c r="H122" s="38"/>
      <c r="M122" s="38"/>
    </row>
    <row r="123" spans="8:13" ht="13.5" hidden="1">
      <c r="H123" s="38"/>
      <c r="M123" s="38"/>
    </row>
    <row r="124" spans="8:13" ht="13.5" hidden="1">
      <c r="H124" s="38"/>
      <c r="M124" s="38"/>
    </row>
    <row r="125" spans="8:13" ht="13.5" hidden="1">
      <c r="H125" s="38"/>
      <c r="M125" s="38"/>
    </row>
    <row r="126" spans="8:13" ht="13.5" hidden="1">
      <c r="H126" s="38"/>
      <c r="M126" s="38"/>
    </row>
    <row r="127" spans="8:13" ht="13.5" hidden="1">
      <c r="H127" s="38"/>
      <c r="M127" s="38"/>
    </row>
    <row r="128" spans="8:13" ht="13.5" hidden="1">
      <c r="H128" s="38"/>
      <c r="M128" s="38"/>
    </row>
    <row r="129" spans="8:13" ht="13.5" hidden="1">
      <c r="H129" s="38"/>
      <c r="M129" s="38"/>
    </row>
    <row r="130" spans="8:13" ht="13.5" hidden="1">
      <c r="H130" s="38"/>
      <c r="M130" s="38"/>
    </row>
    <row r="131" spans="8:13" ht="13.5" hidden="1">
      <c r="H131" s="38"/>
      <c r="M131" s="38"/>
    </row>
    <row r="132" spans="8:13" ht="13.5" hidden="1">
      <c r="H132" s="38"/>
      <c r="M132" s="38"/>
    </row>
    <row r="133" spans="8:13" ht="13.5" hidden="1">
      <c r="H133" s="38"/>
      <c r="M133" s="38"/>
    </row>
    <row r="134" spans="8:13" ht="13.5" hidden="1">
      <c r="H134" s="38"/>
      <c r="M134" s="38"/>
    </row>
    <row r="135" spans="8:13" ht="13.5" hidden="1">
      <c r="H135" s="38"/>
      <c r="M135" s="38"/>
    </row>
    <row r="136" spans="8:13" ht="13.5" hidden="1">
      <c r="H136" s="38"/>
      <c r="M136" s="38"/>
    </row>
    <row r="137" spans="8:13" ht="13.5" hidden="1">
      <c r="H137" s="38"/>
      <c r="M137" s="38"/>
    </row>
    <row r="138" spans="8:13" ht="13.5" hidden="1">
      <c r="H138" s="38"/>
      <c r="M138" s="38"/>
    </row>
    <row r="139" spans="8:13" ht="13.5" hidden="1">
      <c r="H139" s="38"/>
      <c r="M139" s="38"/>
    </row>
    <row r="140" spans="8:13" ht="13.5" hidden="1">
      <c r="H140" s="38"/>
      <c r="M140" s="38"/>
    </row>
    <row r="141" spans="8:13" ht="13.5" hidden="1">
      <c r="H141" s="38"/>
      <c r="M141" s="38"/>
    </row>
    <row r="142" spans="8:13" ht="13.5" hidden="1">
      <c r="H142" s="38"/>
      <c r="M142" s="38"/>
    </row>
    <row r="143" spans="8:13" ht="13.5" hidden="1">
      <c r="H143" s="38"/>
      <c r="M143" s="38"/>
    </row>
    <row r="144" spans="8:13" ht="13.5" hidden="1">
      <c r="H144" s="38"/>
      <c r="M144" s="38"/>
    </row>
    <row r="145" spans="8:13" ht="13.5" hidden="1">
      <c r="H145" s="38"/>
      <c r="M145" s="38"/>
    </row>
    <row r="146" spans="8:13" ht="13.5" hidden="1">
      <c r="H146" s="38"/>
      <c r="M146" s="38"/>
    </row>
    <row r="147" spans="8:13" ht="13.5" hidden="1">
      <c r="H147" s="38"/>
      <c r="M147" s="38"/>
    </row>
    <row r="148" spans="8:13" ht="13.5" hidden="1">
      <c r="H148" s="38"/>
      <c r="M148" s="38"/>
    </row>
    <row r="149" spans="8:13" ht="13.5" hidden="1">
      <c r="H149" s="38"/>
      <c r="M149" s="38"/>
    </row>
    <row r="150" spans="8:13" ht="13.5" hidden="1">
      <c r="H150" s="38"/>
      <c r="M150" s="38"/>
    </row>
    <row r="151" spans="8:13" ht="13.5" hidden="1">
      <c r="H151" s="38"/>
      <c r="M151" s="38"/>
    </row>
    <row r="152" spans="8:13" ht="13.5" hidden="1">
      <c r="H152" s="38"/>
      <c r="M152" s="38"/>
    </row>
    <row r="153" spans="8:13" ht="13.5" hidden="1">
      <c r="H153" s="38"/>
      <c r="M153" s="38"/>
    </row>
    <row r="154" spans="8:13" ht="13.5" hidden="1">
      <c r="H154" s="38"/>
      <c r="M154" s="38"/>
    </row>
    <row r="155" spans="8:13" ht="13.5" hidden="1">
      <c r="H155" s="38"/>
      <c r="M155" s="38"/>
    </row>
    <row r="156" spans="8:13" ht="13.5" hidden="1">
      <c r="H156" s="38"/>
      <c r="M156" s="38"/>
    </row>
    <row r="157" spans="8:13" ht="13.5" hidden="1">
      <c r="H157" s="38"/>
      <c r="M157" s="38"/>
    </row>
    <row r="158" spans="8:13" ht="13.5" hidden="1">
      <c r="H158" s="38"/>
      <c r="M158" s="38"/>
    </row>
    <row r="159" spans="8:13" ht="13.5" hidden="1">
      <c r="H159" s="38"/>
      <c r="M159" s="38"/>
    </row>
    <row r="160" spans="8:13" ht="13.5" hidden="1">
      <c r="H160" s="38"/>
      <c r="M160" s="38"/>
    </row>
    <row r="161" spans="8:13" ht="13.5" hidden="1">
      <c r="H161" s="38"/>
      <c r="M161" s="38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</sheetData>
  <sheetProtection/>
  <mergeCells count="12">
    <mergeCell ref="E59:F59"/>
    <mergeCell ref="I59:J59"/>
    <mergeCell ref="C62:I62"/>
    <mergeCell ref="J62:P62"/>
    <mergeCell ref="C70:D70"/>
    <mergeCell ref="J70:K70"/>
    <mergeCell ref="C2:I2"/>
    <mergeCell ref="D3:G3"/>
    <mergeCell ref="I3:L3"/>
    <mergeCell ref="C51:F51"/>
    <mergeCell ref="G51:J51"/>
    <mergeCell ref="K51:K52"/>
  </mergeCells>
  <conditionalFormatting sqref="H1:H2 H89:H65536 K84 H72:H87 M6 H49:H50 H27:H35 H41:H46 H37:H39 H6:H24 M8:M24 K53:K58">
    <cfRule type="cellIs" priority="21" dxfId="2" operator="greaterThan">
      <formula>5%</formula>
    </cfRule>
    <cfRule type="cellIs" priority="22" dxfId="1" operator="greaterThan">
      <formula>2.51%</formula>
    </cfRule>
    <cfRule type="cellIs" priority="23" dxfId="0" operator="between">
      <formula>0.01%</formula>
      <formula>2.5%</formula>
    </cfRule>
    <cfRule type="cellIs" priority="24" dxfId="45" operator="lessThan">
      <formula>0</formula>
    </cfRule>
  </conditionalFormatting>
  <conditionalFormatting sqref="H26">
    <cfRule type="cellIs" priority="17" dxfId="2" operator="greaterThan">
      <formula>5%</formula>
    </cfRule>
    <cfRule type="cellIs" priority="18" dxfId="1" operator="greaterThan">
      <formula>2.51%</formula>
    </cfRule>
    <cfRule type="cellIs" priority="19" dxfId="0" operator="between">
      <formula>0.01%</formula>
      <formula>2.5%</formula>
    </cfRule>
    <cfRule type="cellIs" priority="20" dxfId="45" operator="lessThan">
      <formula>0</formula>
    </cfRule>
  </conditionalFormatting>
  <conditionalFormatting sqref="H36">
    <cfRule type="cellIs" priority="13" dxfId="2" operator="greaterThan">
      <formula>5%</formula>
    </cfRule>
    <cfRule type="cellIs" priority="14" dxfId="1" operator="greaterThan">
      <formula>2.51%</formula>
    </cfRule>
    <cfRule type="cellIs" priority="15" dxfId="0" operator="between">
      <formula>0.01%</formula>
      <formula>2.5%</formula>
    </cfRule>
    <cfRule type="cellIs" priority="16" dxfId="45" operator="lessThan">
      <formula>0</formula>
    </cfRule>
  </conditionalFormatting>
  <conditionalFormatting sqref="H40">
    <cfRule type="cellIs" priority="9" dxfId="2" operator="greaterThan">
      <formula>5%</formula>
    </cfRule>
    <cfRule type="cellIs" priority="10" dxfId="1" operator="greaterThan">
      <formula>2.51%</formula>
    </cfRule>
    <cfRule type="cellIs" priority="11" dxfId="0" operator="between">
      <formula>0.01%</formula>
      <formula>2.5%</formula>
    </cfRule>
    <cfRule type="cellIs" priority="12" dxfId="45" operator="lessThan">
      <formula>0</formula>
    </cfRule>
  </conditionalFormatting>
  <conditionalFormatting sqref="H47">
    <cfRule type="cellIs" priority="5" dxfId="2" operator="greaterThan">
      <formula>5%</formula>
    </cfRule>
    <cfRule type="cellIs" priority="6" dxfId="1" operator="greaterThan">
      <formula>2.51%</formula>
    </cfRule>
    <cfRule type="cellIs" priority="7" dxfId="0" operator="between">
      <formula>0.01%</formula>
      <formula>2.5%</formula>
    </cfRule>
    <cfRule type="cellIs" priority="8" dxfId="45" operator="lessThan">
      <formula>0</formula>
    </cfRule>
  </conditionalFormatting>
  <conditionalFormatting sqref="M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45" operator="lessThan">
      <formula>0</formula>
    </cfRule>
  </conditionalFormatting>
  <dataValidations count="4">
    <dataValidation type="decimal" showInputMessage="1" showErrorMessage="1" errorTitle="Chyba vyplnění" error="Hodnota není vyplněna nebo zadána nesprávná hodnota" sqref="K53:K58 C5:M48">
      <formula1>-99999</formula1>
      <formula2>99999</formula2>
    </dataValidation>
    <dataValidation type="decimal" allowBlank="1" showInputMessage="1" showErrorMessage="1" sqref="B97">
      <formula1>1</formula1>
      <formula2>999</formula2>
    </dataValidation>
    <dataValidation type="whole" showInputMessage="1" showErrorMessage="1" errorTitle="Chybové hlášení" error="Hodnota není vyplněna nebo vyplněna nesprávná hodnota" sqref="C90:E94">
      <formula1>0</formula1>
      <formula2>99999</formula2>
    </dataValidation>
    <dataValidation type="decimal" showInputMessage="1" showErrorMessage="1" errorTitle="Chybné vyplnění" error="Hodnota není vyplněna nebo zadána nesprávná hodnota" sqref="C83:E86 C74:G80">
      <formula1>0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P138"/>
  <sheetViews>
    <sheetView showGridLines="0" zoomScale="90" zoomScaleNormal="90" zoomScalePageLayoutView="0" workbookViewId="0" topLeftCell="A55">
      <selection activeCell="B81" sqref="B81"/>
    </sheetView>
  </sheetViews>
  <sheetFormatPr defaultColWidth="0" defaultRowHeight="12.75" customHeight="1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4" bestFit="1" customWidth="1"/>
    <col min="9" max="12" width="20.00390625" style="38" customWidth="1"/>
    <col min="13" max="13" width="21.8515625" style="118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18"/>
    </row>
    <row r="2" spans="2:13" s="3" customFormat="1" ht="29.25" customHeight="1" thickBot="1">
      <c r="B2" s="278" t="s">
        <v>4</v>
      </c>
      <c r="C2" s="291" t="s">
        <v>123</v>
      </c>
      <c r="D2" s="292"/>
      <c r="E2" s="292"/>
      <c r="F2" s="292"/>
      <c r="G2" s="292"/>
      <c r="H2" s="293"/>
      <c r="I2" s="292"/>
      <c r="J2" s="74" t="s">
        <v>62</v>
      </c>
      <c r="K2" s="279" t="s">
        <v>121</v>
      </c>
      <c r="L2" s="73"/>
      <c r="M2" s="122"/>
    </row>
    <row r="3" spans="2:13" s="14" customFormat="1" ht="27.75" customHeight="1" thickBot="1">
      <c r="B3" s="12"/>
      <c r="C3" s="13" t="s">
        <v>109</v>
      </c>
      <c r="D3" s="294" t="s">
        <v>110</v>
      </c>
      <c r="E3" s="294"/>
      <c r="F3" s="294"/>
      <c r="G3" s="294"/>
      <c r="H3" s="119" t="s">
        <v>68</v>
      </c>
      <c r="I3" s="295" t="s">
        <v>105</v>
      </c>
      <c r="J3" s="295"/>
      <c r="K3" s="295"/>
      <c r="L3" s="295"/>
      <c r="M3" s="119" t="s">
        <v>68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21" t="s">
        <v>69</v>
      </c>
      <c r="I4" s="17" t="s">
        <v>5</v>
      </c>
      <c r="J4" s="18" t="s">
        <v>27</v>
      </c>
      <c r="K4" s="19" t="s">
        <v>26</v>
      </c>
      <c r="L4" s="20" t="s">
        <v>111</v>
      </c>
      <c r="M4" s="180" t="s">
        <v>112</v>
      </c>
    </row>
    <row r="5" spans="2:13" s="14" customFormat="1" ht="15.75" thickBot="1">
      <c r="B5" s="21" t="s">
        <v>0</v>
      </c>
      <c r="C5" s="222">
        <f>C6+C9+C10+C11+C12+C13+C14+C15+C16+C17+C18+C22+C23+C24+C7</f>
        <v>1125</v>
      </c>
      <c r="D5" s="7">
        <f>D11+D12+D13+D14+D15+D16+D17+D18+D22+D23+D24</f>
        <v>0</v>
      </c>
      <c r="E5" s="8">
        <f>E9+E11+E12+E13+E14+E15+E16+E17+E18+E22+E23+E24</f>
        <v>0</v>
      </c>
      <c r="F5" s="10">
        <f>F6+F11+F12+F13+F14+F15+F16+F17+F18+F22+F23+F24+F7</f>
        <v>1125</v>
      </c>
      <c r="G5" s="11">
        <f>SUM(D5:F5)</f>
        <v>1125</v>
      </c>
      <c r="H5" s="125">
        <f>(G5-C5)/C5</f>
        <v>0</v>
      </c>
      <c r="I5" s="7">
        <f>I11+I12+I13+I14+I15+I16+I17+I18+I22+I23+I24</f>
        <v>63</v>
      </c>
      <c r="J5" s="8">
        <f>J9+J11+J12+J13+J14+J15+J16+J17+J18+J22+J23+J24</f>
        <v>0</v>
      </c>
      <c r="K5" s="10">
        <f>K6+K11+K12+K13+K14+K15+K16+K17+K18+K22+K23+K24</f>
        <v>1225</v>
      </c>
      <c r="L5" s="11">
        <f>SUM(I5:K5)</f>
        <v>1288</v>
      </c>
      <c r="M5" s="227">
        <f>(L5-G5)/G5</f>
        <v>0.1448888888888889</v>
      </c>
    </row>
    <row r="6" spans="2:13" s="97" customFormat="1" ht="14.25" thickBot="1">
      <c r="B6" s="106" t="s">
        <v>10</v>
      </c>
      <c r="C6" s="76">
        <v>1054.8</v>
      </c>
      <c r="D6" s="31"/>
      <c r="E6" s="32"/>
      <c r="F6" s="81">
        <v>1050</v>
      </c>
      <c r="G6" s="82">
        <f>SUM(F6)</f>
        <v>1050</v>
      </c>
      <c r="H6" s="138">
        <f>(G6-C6)/C6</f>
        <v>-0.004550625711035225</v>
      </c>
      <c r="I6" s="31"/>
      <c r="J6" s="32"/>
      <c r="K6" s="136">
        <v>1225</v>
      </c>
      <c r="L6" s="82">
        <f>SUM(K6)</f>
        <v>1225</v>
      </c>
      <c r="M6" s="181">
        <f aca="true" t="shared" si="0" ref="M6:M48">(L6-G6)/G6</f>
        <v>0.16666666666666666</v>
      </c>
    </row>
    <row r="7" spans="2:13" s="97" customFormat="1" ht="13.5">
      <c r="B7" s="24" t="s">
        <v>100</v>
      </c>
      <c r="C7" s="105"/>
      <c r="D7" s="234"/>
      <c r="E7" s="235"/>
      <c r="F7" s="90"/>
      <c r="G7" s="82">
        <f>SUM(F7)</f>
        <v>0</v>
      </c>
      <c r="H7" s="138" t="e">
        <f>(G7-C7)/C7</f>
        <v>#DIV/0!</v>
      </c>
      <c r="I7" s="234"/>
      <c r="J7" s="235"/>
      <c r="K7" s="237"/>
      <c r="L7" s="236"/>
      <c r="M7" s="181" t="e">
        <f>(L7-G7)/G7</f>
        <v>#DIV/0!</v>
      </c>
    </row>
    <row r="8" spans="2:13" s="97" customFormat="1" ht="14.25" thickBot="1">
      <c r="B8" s="230" t="s">
        <v>99</v>
      </c>
      <c r="C8" s="77"/>
      <c r="D8" s="33"/>
      <c r="E8" s="34"/>
      <c r="F8" s="83"/>
      <c r="G8" s="231">
        <f>SUM(F8)</f>
        <v>0</v>
      </c>
      <c r="H8" s="232" t="e">
        <f aca="true" t="shared" si="1" ref="H8:H46">(G8-C8)/C8</f>
        <v>#DIV/0!</v>
      </c>
      <c r="I8" s="33"/>
      <c r="J8" s="34"/>
      <c r="K8" s="233"/>
      <c r="L8" s="229">
        <f>SUM(K8)</f>
        <v>0</v>
      </c>
      <c r="M8" s="181" t="e">
        <f>(L8-G8)/G8</f>
        <v>#DIV/0!</v>
      </c>
    </row>
    <row r="9" spans="2:13" s="97" customFormat="1" ht="13.5">
      <c r="B9" s="107" t="s">
        <v>11</v>
      </c>
      <c r="C9" s="76"/>
      <c r="D9" s="31"/>
      <c r="E9" s="80"/>
      <c r="F9" s="35"/>
      <c r="G9" s="82">
        <f>SUM(E9)</f>
        <v>0</v>
      </c>
      <c r="H9" s="138" t="e">
        <f t="shared" si="1"/>
        <v>#DIV/0!</v>
      </c>
      <c r="I9" s="31"/>
      <c r="J9" s="80"/>
      <c r="K9" s="144"/>
      <c r="L9" s="82">
        <f>SUM(J9)</f>
        <v>0</v>
      </c>
      <c r="M9" s="182" t="e">
        <f t="shared" si="0"/>
        <v>#DIV/0!</v>
      </c>
    </row>
    <row r="10" spans="2:13" s="87" customFormat="1" ht="14.25" thickBot="1">
      <c r="B10" s="22" t="s">
        <v>12</v>
      </c>
      <c r="C10" s="98"/>
      <c r="D10" s="99"/>
      <c r="E10" s="94"/>
      <c r="F10" s="100"/>
      <c r="G10" s="79">
        <f>SUM(E10)</f>
        <v>0</v>
      </c>
      <c r="H10" s="139" t="e">
        <f t="shared" si="1"/>
        <v>#DIV/0!</v>
      </c>
      <c r="I10" s="99"/>
      <c r="J10" s="94"/>
      <c r="K10" s="145"/>
      <c r="L10" s="79">
        <f>SUM(J10)</f>
        <v>0</v>
      </c>
      <c r="M10" s="182" t="e">
        <f t="shared" si="0"/>
        <v>#DIV/0!</v>
      </c>
    </row>
    <row r="11" spans="2:13" s="87" customFormat="1" ht="13.5">
      <c r="B11" s="108" t="s">
        <v>61</v>
      </c>
      <c r="C11" s="101"/>
      <c r="D11" s="102"/>
      <c r="E11" s="103"/>
      <c r="F11" s="104"/>
      <c r="G11" s="30">
        <f aca="true" t="shared" si="2" ref="G11:G42">SUM(D11:F11)</f>
        <v>0</v>
      </c>
      <c r="H11" s="140" t="e">
        <f t="shared" si="1"/>
        <v>#DIV/0!</v>
      </c>
      <c r="I11" s="102"/>
      <c r="J11" s="103"/>
      <c r="K11" s="146"/>
      <c r="L11" s="30">
        <f aca="true" t="shared" si="3" ref="L11:L25">SUM(I11:K11)</f>
        <v>0</v>
      </c>
      <c r="M11" s="182" t="e">
        <f t="shared" si="0"/>
        <v>#DIV/0!</v>
      </c>
    </row>
    <row r="12" spans="2:13" s="87" customFormat="1" ht="13.5">
      <c r="B12" s="24" t="s">
        <v>57</v>
      </c>
      <c r="C12" s="105"/>
      <c r="D12" s="84"/>
      <c r="E12" s="85"/>
      <c r="F12" s="90"/>
      <c r="G12" s="29">
        <f>SUM(D12:F12)</f>
        <v>0</v>
      </c>
      <c r="H12" s="141" t="e">
        <f t="shared" si="1"/>
        <v>#DIV/0!</v>
      </c>
      <c r="I12" s="84"/>
      <c r="J12" s="85"/>
      <c r="K12" s="90"/>
      <c r="L12" s="29">
        <f>SUM(I12:K12)</f>
        <v>0</v>
      </c>
      <c r="M12" s="182" t="e">
        <f t="shared" si="0"/>
        <v>#DIV/0!</v>
      </c>
    </row>
    <row r="13" spans="2:13" s="87" customFormat="1" ht="13.5">
      <c r="B13" s="24" t="s">
        <v>56</v>
      </c>
      <c r="C13" s="105"/>
      <c r="D13" s="84"/>
      <c r="E13" s="85"/>
      <c r="F13" s="90"/>
      <c r="G13" s="29">
        <f t="shared" si="2"/>
        <v>0</v>
      </c>
      <c r="H13" s="141" t="e">
        <f t="shared" si="1"/>
        <v>#DIV/0!</v>
      </c>
      <c r="I13" s="84"/>
      <c r="J13" s="85"/>
      <c r="K13" s="86"/>
      <c r="L13" s="29">
        <f t="shared" si="3"/>
        <v>0</v>
      </c>
      <c r="M13" s="182" t="e">
        <f t="shared" si="0"/>
        <v>#DIV/0!</v>
      </c>
    </row>
    <row r="14" spans="2:13" s="87" customFormat="1" ht="13.5">
      <c r="B14" s="24" t="s">
        <v>55</v>
      </c>
      <c r="C14" s="105"/>
      <c r="D14" s="84"/>
      <c r="E14" s="85"/>
      <c r="F14" s="90"/>
      <c r="G14" s="29">
        <f t="shared" si="2"/>
        <v>0</v>
      </c>
      <c r="H14" s="141" t="e">
        <f t="shared" si="1"/>
        <v>#DIV/0!</v>
      </c>
      <c r="I14" s="84"/>
      <c r="J14" s="85"/>
      <c r="K14" s="86"/>
      <c r="L14" s="29">
        <f t="shared" si="3"/>
        <v>0</v>
      </c>
      <c r="M14" s="182" t="e">
        <f t="shared" si="0"/>
        <v>#DIV/0!</v>
      </c>
    </row>
    <row r="15" spans="2:13" s="129" customFormat="1" ht="13.5">
      <c r="B15" s="24" t="s">
        <v>13</v>
      </c>
      <c r="C15" s="84"/>
      <c r="D15" s="84"/>
      <c r="E15" s="85"/>
      <c r="F15" s="90"/>
      <c r="G15" s="29">
        <f>SUM(D15:F15)</f>
        <v>0</v>
      </c>
      <c r="H15" s="141" t="e">
        <f t="shared" si="1"/>
        <v>#DIV/0!</v>
      </c>
      <c r="I15" s="84"/>
      <c r="J15" s="85"/>
      <c r="K15" s="86"/>
      <c r="L15" s="29">
        <f>SUM(I15:K15)</f>
        <v>0</v>
      </c>
      <c r="M15" s="182" t="e">
        <f t="shared" si="0"/>
        <v>#DIV/0!</v>
      </c>
    </row>
    <row r="16" spans="2:13" s="87" customFormat="1" ht="13.5">
      <c r="B16" s="24" t="s">
        <v>54</v>
      </c>
      <c r="C16" s="84"/>
      <c r="D16" s="84"/>
      <c r="E16" s="85"/>
      <c r="F16" s="90"/>
      <c r="G16" s="29">
        <f t="shared" si="2"/>
        <v>0</v>
      </c>
      <c r="H16" s="141" t="e">
        <f t="shared" si="1"/>
        <v>#DIV/0!</v>
      </c>
      <c r="I16" s="84"/>
      <c r="J16" s="85"/>
      <c r="K16" s="86"/>
      <c r="L16" s="29">
        <f t="shared" si="3"/>
        <v>0</v>
      </c>
      <c r="M16" s="182" t="e">
        <f t="shared" si="0"/>
        <v>#DIV/0!</v>
      </c>
    </row>
    <row r="17" spans="2:13" s="87" customFormat="1" ht="13.5">
      <c r="B17" s="24" t="s">
        <v>53</v>
      </c>
      <c r="C17" s="127"/>
      <c r="D17" s="84"/>
      <c r="E17" s="85"/>
      <c r="F17" s="90"/>
      <c r="G17" s="29">
        <f t="shared" si="2"/>
        <v>0</v>
      </c>
      <c r="H17" s="141" t="e">
        <f>(G17-C17)/C17</f>
        <v>#DIV/0!</v>
      </c>
      <c r="I17" s="84"/>
      <c r="J17" s="85"/>
      <c r="K17" s="86"/>
      <c r="L17" s="29">
        <f t="shared" si="3"/>
        <v>0</v>
      </c>
      <c r="M17" s="182" t="e">
        <f t="shared" si="0"/>
        <v>#DIV/0!</v>
      </c>
    </row>
    <row r="18" spans="2:13" s="129" customFormat="1" ht="13.5">
      <c r="B18" s="24" t="s">
        <v>52</v>
      </c>
      <c r="C18" s="88"/>
      <c r="D18" s="89"/>
      <c r="E18" s="89">
        <f>SUM(E19:E21)</f>
        <v>0</v>
      </c>
      <c r="F18" s="92">
        <f>SUM(F19:F21)</f>
        <v>0</v>
      </c>
      <c r="G18" s="78">
        <f>SUM(D18:F18)</f>
        <v>0</v>
      </c>
      <c r="H18" s="142" t="e">
        <f t="shared" si="1"/>
        <v>#DIV/0!</v>
      </c>
      <c r="I18" s="88"/>
      <c r="J18" s="89">
        <f>SUM(J19:J21)</f>
        <v>0</v>
      </c>
      <c r="K18" s="135">
        <f>SUM(K19:K21)</f>
        <v>0</v>
      </c>
      <c r="L18" s="78">
        <f>SUM(I18:K18)</f>
        <v>0</v>
      </c>
      <c r="M18" s="183" t="e">
        <f>(L18-H18)/H18</f>
        <v>#DIV/0!</v>
      </c>
    </row>
    <row r="19" spans="2:13" s="3" customFormat="1" ht="13.5">
      <c r="B19" s="1" t="s">
        <v>15</v>
      </c>
      <c r="C19" s="127"/>
      <c r="D19" s="4"/>
      <c r="E19" s="5"/>
      <c r="F19" s="6"/>
      <c r="G19" s="29">
        <f t="shared" si="2"/>
        <v>0</v>
      </c>
      <c r="H19" s="141" t="e">
        <f t="shared" si="1"/>
        <v>#DIV/0!</v>
      </c>
      <c r="I19" s="4"/>
      <c r="J19" s="5"/>
      <c r="K19" s="134"/>
      <c r="L19" s="29">
        <f t="shared" si="3"/>
        <v>0</v>
      </c>
      <c r="M19" s="182" t="e">
        <f t="shared" si="0"/>
        <v>#DIV/0!</v>
      </c>
    </row>
    <row r="20" spans="2:13" s="3" customFormat="1" ht="13.5">
      <c r="B20" s="1" t="s">
        <v>16</v>
      </c>
      <c r="C20" s="127"/>
      <c r="D20" s="4"/>
      <c r="E20" s="5"/>
      <c r="F20" s="6"/>
      <c r="G20" s="29">
        <f t="shared" si="2"/>
        <v>0</v>
      </c>
      <c r="H20" s="141" t="e">
        <f t="shared" si="1"/>
        <v>#DIV/0!</v>
      </c>
      <c r="I20" s="4"/>
      <c r="J20" s="5"/>
      <c r="K20" s="134"/>
      <c r="L20" s="29">
        <f t="shared" si="3"/>
        <v>0</v>
      </c>
      <c r="M20" s="182" t="e">
        <f t="shared" si="0"/>
        <v>#DIV/0!</v>
      </c>
    </row>
    <row r="21" spans="2:13" s="3" customFormat="1" ht="13.5">
      <c r="B21" s="1" t="s">
        <v>17</v>
      </c>
      <c r="C21" s="127"/>
      <c r="D21" s="4"/>
      <c r="E21" s="5"/>
      <c r="F21" s="6"/>
      <c r="G21" s="29">
        <f t="shared" si="2"/>
        <v>0</v>
      </c>
      <c r="H21" s="141" t="e">
        <f t="shared" si="1"/>
        <v>#DIV/0!</v>
      </c>
      <c r="I21" s="4"/>
      <c r="J21" s="5"/>
      <c r="K21" s="134"/>
      <c r="L21" s="29">
        <f t="shared" si="3"/>
        <v>0</v>
      </c>
      <c r="M21" s="182" t="e">
        <f t="shared" si="0"/>
        <v>#DIV/0!</v>
      </c>
    </row>
    <row r="22" spans="2:13" s="129" customFormat="1" ht="13.5">
      <c r="B22" s="24" t="s">
        <v>51</v>
      </c>
      <c r="C22" s="127">
        <v>70.2</v>
      </c>
      <c r="D22" s="84"/>
      <c r="E22" s="85"/>
      <c r="F22" s="90">
        <v>75</v>
      </c>
      <c r="G22" s="29">
        <f>SUM(D22:F22)</f>
        <v>75</v>
      </c>
      <c r="H22" s="141">
        <f t="shared" si="1"/>
        <v>0.06837606837606833</v>
      </c>
      <c r="I22" s="84">
        <v>63</v>
      </c>
      <c r="J22" s="85"/>
      <c r="K22" s="86"/>
      <c r="L22" s="29">
        <f>SUM(I22:K22)</f>
        <v>63</v>
      </c>
      <c r="M22" s="182">
        <f>(L22-G22)/G22</f>
        <v>-0.16</v>
      </c>
    </row>
    <row r="23" spans="2:13" s="87" customFormat="1" ht="13.5">
      <c r="B23" s="24" t="s">
        <v>50</v>
      </c>
      <c r="C23" s="127"/>
      <c r="D23" s="84"/>
      <c r="E23" s="85"/>
      <c r="F23" s="90"/>
      <c r="G23" s="29">
        <f t="shared" si="2"/>
        <v>0</v>
      </c>
      <c r="H23" s="141" t="e">
        <f t="shared" si="1"/>
        <v>#DIV/0!</v>
      </c>
      <c r="I23" s="84"/>
      <c r="J23" s="85"/>
      <c r="K23" s="86"/>
      <c r="L23" s="29">
        <f t="shared" si="3"/>
        <v>0</v>
      </c>
      <c r="M23" s="182" t="e">
        <f t="shared" si="0"/>
        <v>#DIV/0!</v>
      </c>
    </row>
    <row r="24" spans="2:13" s="96" customFormat="1" ht="12.75" customHeight="1" thickBot="1">
      <c r="B24" s="22" t="s">
        <v>14</v>
      </c>
      <c r="C24" s="128"/>
      <c r="D24" s="93"/>
      <c r="E24" s="94"/>
      <c r="F24" s="95"/>
      <c r="G24" s="79">
        <f t="shared" si="2"/>
        <v>0</v>
      </c>
      <c r="H24" s="139" t="e">
        <f t="shared" si="1"/>
        <v>#DIV/0!</v>
      </c>
      <c r="I24" s="93"/>
      <c r="J24" s="94"/>
      <c r="K24" s="137"/>
      <c r="L24" s="79">
        <f t="shared" si="3"/>
        <v>0</v>
      </c>
      <c r="M24" s="184" t="e">
        <f t="shared" si="0"/>
        <v>#DIV/0!</v>
      </c>
    </row>
    <row r="25" spans="2:13" s="14" customFormat="1" ht="15.75" thickBot="1">
      <c r="B25" s="23" t="s">
        <v>1</v>
      </c>
      <c r="C25" s="7">
        <f>C26+C27+C32+C33+C34+C35+C36+SUM(C37:C40)+SUM(C41:C47)</f>
        <v>1125</v>
      </c>
      <c r="D25" s="7">
        <f>D26+D27+D32+D33+D34+D35+D36+SUM(D37:D40)+SUM(D41:D47)</f>
        <v>0</v>
      </c>
      <c r="E25" s="8">
        <f>E26+E27+E32+E33+E34+E35+E36+SUM(E37:E40)+SUM(E41:E47)</f>
        <v>0</v>
      </c>
      <c r="F25" s="9">
        <f>F26+F27+F32+F33+F34+F35+F36+SUM(F37:F40)+SUM(F41:F47)</f>
        <v>1125</v>
      </c>
      <c r="G25" s="11">
        <f>SUM(D25:F25)</f>
        <v>1125</v>
      </c>
      <c r="H25" s="143">
        <f t="shared" si="1"/>
        <v>0</v>
      </c>
      <c r="I25" s="7">
        <f>I26+I27+I32+I33+I34+I35+I36+SUM(I37:I40)+SUM(I41:I47)</f>
        <v>63</v>
      </c>
      <c r="J25" s="8">
        <f>J26+J27+J32+J33+J34+J35+J36+SUM(J37:J40)+SUM(J41:J47)</f>
        <v>0</v>
      </c>
      <c r="K25" s="9">
        <f>K26+K27+K32+K33+K34+K35+K36+SUM(K37:K40)+SUM(K41:K47)</f>
        <v>1225</v>
      </c>
      <c r="L25" s="11">
        <f t="shared" si="3"/>
        <v>1288</v>
      </c>
      <c r="M25" s="228">
        <f t="shared" si="0"/>
        <v>0.1448888888888889</v>
      </c>
    </row>
    <row r="26" spans="2:13" s="129" customFormat="1" ht="13.5">
      <c r="B26" s="107" t="s">
        <v>18</v>
      </c>
      <c r="C26" s="132">
        <v>51.6</v>
      </c>
      <c r="D26" s="84"/>
      <c r="E26" s="85"/>
      <c r="F26" s="86">
        <v>20</v>
      </c>
      <c r="G26" s="29">
        <f>SUM(D26:F26)</f>
        <v>20</v>
      </c>
      <c r="H26" s="141">
        <f>(G26-C26)/C26</f>
        <v>-0.6124031007751938</v>
      </c>
      <c r="I26" s="84"/>
      <c r="J26" s="85"/>
      <c r="K26" s="86">
        <v>25</v>
      </c>
      <c r="L26" s="223">
        <f>SUM(I26:K26)</f>
        <v>25</v>
      </c>
      <c r="M26" s="202">
        <f t="shared" si="0"/>
        <v>0.25</v>
      </c>
    </row>
    <row r="27" spans="2:13" s="129" customFormat="1" ht="13.5">
      <c r="B27" s="24" t="s">
        <v>20</v>
      </c>
      <c r="C27" s="133">
        <f>SUM(C28:C31)</f>
        <v>70.2</v>
      </c>
      <c r="D27" s="88">
        <f>SUM(D28:D31)</f>
        <v>0</v>
      </c>
      <c r="E27" s="89">
        <f>SUM(E28:E31)</f>
        <v>0</v>
      </c>
      <c r="F27" s="135">
        <f>SUM(F28:F31)</f>
        <v>75</v>
      </c>
      <c r="G27" s="78">
        <f>SUM(D27:F27)</f>
        <v>75</v>
      </c>
      <c r="H27" s="142">
        <f t="shared" si="1"/>
        <v>0.06837606837606833</v>
      </c>
      <c r="I27" s="89">
        <f>SUM(I28:I31)</f>
        <v>63</v>
      </c>
      <c r="J27" s="89">
        <f>SUM(J28:J31)</f>
        <v>0</v>
      </c>
      <c r="K27" s="135">
        <f>SUM(K28:K31)</f>
        <v>0</v>
      </c>
      <c r="L27" s="224">
        <f>SUM(I27:K27)</f>
        <v>63</v>
      </c>
      <c r="M27" s="183">
        <f t="shared" si="0"/>
        <v>-0.16</v>
      </c>
    </row>
    <row r="28" spans="2:13" s="3" customFormat="1" ht="13.5">
      <c r="B28" s="1" t="s">
        <v>70</v>
      </c>
      <c r="C28" s="132">
        <v>43</v>
      </c>
      <c r="D28" s="4"/>
      <c r="E28" s="5"/>
      <c r="F28" s="134">
        <v>45</v>
      </c>
      <c r="G28" s="29">
        <f t="shared" si="2"/>
        <v>45</v>
      </c>
      <c r="H28" s="141">
        <f t="shared" si="1"/>
        <v>0.046511627906976744</v>
      </c>
      <c r="I28" s="4">
        <v>41</v>
      </c>
      <c r="J28" s="5"/>
      <c r="K28" s="134"/>
      <c r="L28" s="225">
        <f aca="true" t="shared" si="4" ref="L28:L48">SUM(I28:K28)</f>
        <v>41</v>
      </c>
      <c r="M28" s="182">
        <f t="shared" si="0"/>
        <v>-0.08888888888888889</v>
      </c>
    </row>
    <row r="29" spans="2:13" s="3" customFormat="1" ht="13.5">
      <c r="B29" s="1" t="s">
        <v>21</v>
      </c>
      <c r="C29" s="132"/>
      <c r="D29" s="4"/>
      <c r="E29" s="5"/>
      <c r="F29" s="134"/>
      <c r="G29" s="29">
        <f t="shared" si="2"/>
        <v>0</v>
      </c>
      <c r="H29" s="141" t="e">
        <f t="shared" si="1"/>
        <v>#DIV/0!</v>
      </c>
      <c r="I29" s="4"/>
      <c r="J29" s="5"/>
      <c r="K29" s="134"/>
      <c r="L29" s="225">
        <f t="shared" si="4"/>
        <v>0</v>
      </c>
      <c r="M29" s="182" t="e">
        <f t="shared" si="0"/>
        <v>#DIV/0!</v>
      </c>
    </row>
    <row r="30" spans="2:13" s="3" customFormat="1" ht="13.5">
      <c r="B30" s="1" t="s">
        <v>22</v>
      </c>
      <c r="C30" s="132">
        <v>15.5</v>
      </c>
      <c r="D30" s="4"/>
      <c r="E30" s="5"/>
      <c r="F30" s="134">
        <v>18</v>
      </c>
      <c r="G30" s="29">
        <f t="shared" si="2"/>
        <v>18</v>
      </c>
      <c r="H30" s="141">
        <f t="shared" si="1"/>
        <v>0.16129032258064516</v>
      </c>
      <c r="I30" s="4">
        <v>12</v>
      </c>
      <c r="J30" s="5"/>
      <c r="K30" s="134"/>
      <c r="L30" s="225">
        <f t="shared" si="4"/>
        <v>12</v>
      </c>
      <c r="M30" s="182">
        <f t="shared" si="0"/>
        <v>-0.3333333333333333</v>
      </c>
    </row>
    <row r="31" spans="2:13" s="3" customFormat="1" ht="13.5">
      <c r="B31" s="1" t="s">
        <v>23</v>
      </c>
      <c r="C31" s="132">
        <v>11.7</v>
      </c>
      <c r="D31" s="4"/>
      <c r="E31" s="5"/>
      <c r="F31" s="134">
        <v>12</v>
      </c>
      <c r="G31" s="29">
        <f t="shared" si="2"/>
        <v>12</v>
      </c>
      <c r="H31" s="141">
        <f t="shared" si="1"/>
        <v>0.025641025641025703</v>
      </c>
      <c r="I31" s="4">
        <v>10</v>
      </c>
      <c r="J31" s="5"/>
      <c r="K31" s="134"/>
      <c r="L31" s="225">
        <f t="shared" si="4"/>
        <v>10</v>
      </c>
      <c r="M31" s="182">
        <f t="shared" si="0"/>
        <v>-0.16666666666666666</v>
      </c>
    </row>
    <row r="32" spans="2:13" s="87" customFormat="1" ht="13.5">
      <c r="B32" s="24" t="s">
        <v>19</v>
      </c>
      <c r="C32" s="132"/>
      <c r="D32" s="84"/>
      <c r="E32" s="85"/>
      <c r="F32" s="86"/>
      <c r="G32" s="29">
        <f t="shared" si="2"/>
        <v>0</v>
      </c>
      <c r="H32" s="141" t="e">
        <f t="shared" si="1"/>
        <v>#DIV/0!</v>
      </c>
      <c r="I32" s="84"/>
      <c r="J32" s="85"/>
      <c r="K32" s="86"/>
      <c r="L32" s="223">
        <f t="shared" si="4"/>
        <v>0</v>
      </c>
      <c r="M32" s="182" t="e">
        <f t="shared" si="0"/>
        <v>#DIV/0!</v>
      </c>
    </row>
    <row r="33" spans="2:13" s="87" customFormat="1" ht="13.5">
      <c r="B33" s="24" t="s">
        <v>24</v>
      </c>
      <c r="C33" s="132"/>
      <c r="D33" s="84"/>
      <c r="E33" s="85"/>
      <c r="F33" s="86"/>
      <c r="G33" s="29">
        <f t="shared" si="2"/>
        <v>0</v>
      </c>
      <c r="H33" s="141" t="e">
        <f t="shared" si="1"/>
        <v>#DIV/0!</v>
      </c>
      <c r="I33" s="84"/>
      <c r="J33" s="85"/>
      <c r="K33" s="86"/>
      <c r="L33" s="223">
        <f t="shared" si="4"/>
        <v>0</v>
      </c>
      <c r="M33" s="182" t="e">
        <f t="shared" si="0"/>
        <v>#DIV/0!</v>
      </c>
    </row>
    <row r="34" spans="2:13" s="87" customFormat="1" ht="13.5">
      <c r="B34" s="109" t="s">
        <v>47</v>
      </c>
      <c r="C34" s="132"/>
      <c r="D34" s="84"/>
      <c r="E34" s="85"/>
      <c r="F34" s="86"/>
      <c r="G34" s="29">
        <f t="shared" si="2"/>
        <v>0</v>
      </c>
      <c r="H34" s="141" t="e">
        <f t="shared" si="1"/>
        <v>#DIV/0!</v>
      </c>
      <c r="I34" s="84"/>
      <c r="J34" s="85"/>
      <c r="K34" s="86"/>
      <c r="L34" s="223">
        <f t="shared" si="4"/>
        <v>0</v>
      </c>
      <c r="M34" s="182" t="e">
        <f t="shared" si="0"/>
        <v>#DIV/0!</v>
      </c>
    </row>
    <row r="35" spans="2:13" s="87" customFormat="1" ht="13.5">
      <c r="B35" s="109" t="s">
        <v>48</v>
      </c>
      <c r="C35" s="132"/>
      <c r="D35" s="84"/>
      <c r="E35" s="85"/>
      <c r="F35" s="86"/>
      <c r="G35" s="29">
        <f>SUM(D35:F35)</f>
        <v>0</v>
      </c>
      <c r="H35" s="141" t="e">
        <f t="shared" si="1"/>
        <v>#DIV/0!</v>
      </c>
      <c r="I35" s="84"/>
      <c r="J35" s="85"/>
      <c r="K35" s="86"/>
      <c r="L35" s="223">
        <f t="shared" si="4"/>
        <v>0</v>
      </c>
      <c r="M35" s="182" t="e">
        <f t="shared" si="0"/>
        <v>#DIV/0!</v>
      </c>
    </row>
    <row r="36" spans="2:13" s="129" customFormat="1" ht="13.5">
      <c r="B36" s="130" t="s">
        <v>49</v>
      </c>
      <c r="C36" s="132">
        <v>1003.2</v>
      </c>
      <c r="D36" s="84"/>
      <c r="E36" s="85"/>
      <c r="F36" s="86">
        <v>1030</v>
      </c>
      <c r="G36" s="29">
        <f>SUM(D36:F36)</f>
        <v>1030</v>
      </c>
      <c r="H36" s="141">
        <f>(G36-C36)/C36</f>
        <v>0.026714513556618774</v>
      </c>
      <c r="I36" s="84"/>
      <c r="J36" s="85"/>
      <c r="K36" s="86">
        <v>1200</v>
      </c>
      <c r="L36" s="223">
        <f>SUM(I36:K36)</f>
        <v>1200</v>
      </c>
      <c r="M36" s="182">
        <f t="shared" si="0"/>
        <v>0.1650485436893204</v>
      </c>
    </row>
    <row r="37" spans="2:13" s="87" customFormat="1" ht="13.5">
      <c r="B37" s="109" t="s">
        <v>97</v>
      </c>
      <c r="C37" s="132"/>
      <c r="D37" s="84"/>
      <c r="E37" s="85"/>
      <c r="F37" s="86"/>
      <c r="G37" s="29">
        <f t="shared" si="2"/>
        <v>0</v>
      </c>
      <c r="H37" s="141" t="e">
        <f t="shared" si="1"/>
        <v>#DIV/0!</v>
      </c>
      <c r="I37" s="84"/>
      <c r="J37" s="85"/>
      <c r="K37" s="86"/>
      <c r="L37" s="223">
        <f t="shared" si="4"/>
        <v>0</v>
      </c>
      <c r="M37" s="182" t="e">
        <f t="shared" si="0"/>
        <v>#DIV/0!</v>
      </c>
    </row>
    <row r="38" spans="2:13" s="91" customFormat="1" ht="13.5">
      <c r="B38" s="24" t="s">
        <v>71</v>
      </c>
      <c r="C38" s="132"/>
      <c r="D38" s="84"/>
      <c r="E38" s="85"/>
      <c r="F38" s="86"/>
      <c r="G38" s="29">
        <f t="shared" si="2"/>
        <v>0</v>
      </c>
      <c r="H38" s="141" t="e">
        <f t="shared" si="1"/>
        <v>#DIV/0!</v>
      </c>
      <c r="I38" s="84"/>
      <c r="J38" s="85"/>
      <c r="K38" s="86"/>
      <c r="L38" s="223">
        <f t="shared" si="4"/>
        <v>0</v>
      </c>
      <c r="M38" s="182" t="e">
        <f t="shared" si="0"/>
        <v>#DIV/0!</v>
      </c>
    </row>
    <row r="39" spans="2:13" s="91" customFormat="1" ht="13.5">
      <c r="B39" s="24" t="s">
        <v>72</v>
      </c>
      <c r="C39" s="132"/>
      <c r="D39" s="84"/>
      <c r="E39" s="85"/>
      <c r="F39" s="86"/>
      <c r="G39" s="29">
        <f t="shared" si="2"/>
        <v>0</v>
      </c>
      <c r="H39" s="141" t="e">
        <f t="shared" si="1"/>
        <v>#DIV/0!</v>
      </c>
      <c r="I39" s="84"/>
      <c r="J39" s="85"/>
      <c r="K39" s="86"/>
      <c r="L39" s="223">
        <f t="shared" si="4"/>
        <v>0</v>
      </c>
      <c r="M39" s="182" t="e">
        <f t="shared" si="0"/>
        <v>#DIV/0!</v>
      </c>
    </row>
    <row r="40" spans="2:13" s="129" customFormat="1" ht="13.5">
      <c r="B40" s="24" t="s">
        <v>73</v>
      </c>
      <c r="C40" s="132"/>
      <c r="D40" s="84"/>
      <c r="E40" s="85"/>
      <c r="F40" s="86"/>
      <c r="G40" s="29">
        <f>SUM(D40:F40)</f>
        <v>0</v>
      </c>
      <c r="H40" s="141" t="e">
        <f>(G40-C40)/C40</f>
        <v>#DIV/0!</v>
      </c>
      <c r="I40" s="84"/>
      <c r="J40" s="85"/>
      <c r="K40" s="86"/>
      <c r="L40" s="223">
        <f>SUM(I40:K40)</f>
        <v>0</v>
      </c>
      <c r="M40" s="182" t="e">
        <f t="shared" si="0"/>
        <v>#DIV/0!</v>
      </c>
    </row>
    <row r="41" spans="2:13" s="87" customFormat="1" ht="13.5">
      <c r="B41" s="24" t="s">
        <v>74</v>
      </c>
      <c r="C41" s="132"/>
      <c r="D41" s="84"/>
      <c r="E41" s="85"/>
      <c r="F41" s="86"/>
      <c r="G41" s="29">
        <f t="shared" si="2"/>
        <v>0</v>
      </c>
      <c r="H41" s="141" t="e">
        <f t="shared" si="1"/>
        <v>#DIV/0!</v>
      </c>
      <c r="I41" s="84"/>
      <c r="J41" s="85"/>
      <c r="K41" s="86"/>
      <c r="L41" s="223">
        <f t="shared" si="4"/>
        <v>0</v>
      </c>
      <c r="M41" s="182" t="e">
        <f t="shared" si="0"/>
        <v>#DIV/0!</v>
      </c>
    </row>
    <row r="42" spans="2:13" s="87" customFormat="1" ht="13.5">
      <c r="B42" s="24" t="s">
        <v>75</v>
      </c>
      <c r="C42" s="132"/>
      <c r="D42" s="84"/>
      <c r="E42" s="85"/>
      <c r="F42" s="86"/>
      <c r="G42" s="29">
        <f t="shared" si="2"/>
        <v>0</v>
      </c>
      <c r="H42" s="141" t="e">
        <f t="shared" si="1"/>
        <v>#DIV/0!</v>
      </c>
      <c r="I42" s="84"/>
      <c r="J42" s="85"/>
      <c r="K42" s="86"/>
      <c r="L42" s="223">
        <f t="shared" si="4"/>
        <v>0</v>
      </c>
      <c r="M42" s="182" t="e">
        <f t="shared" si="0"/>
        <v>#DIV/0!</v>
      </c>
    </row>
    <row r="43" spans="2:13" s="87" customFormat="1" ht="13.5">
      <c r="B43" s="24" t="s">
        <v>76</v>
      </c>
      <c r="C43" s="132"/>
      <c r="D43" s="84"/>
      <c r="E43" s="85"/>
      <c r="F43" s="86"/>
      <c r="G43" s="29">
        <f>SUM(D43:F43)</f>
        <v>0</v>
      </c>
      <c r="H43" s="141" t="e">
        <f t="shared" si="1"/>
        <v>#DIV/0!</v>
      </c>
      <c r="I43" s="84"/>
      <c r="J43" s="85"/>
      <c r="K43" s="86"/>
      <c r="L43" s="223">
        <f t="shared" si="4"/>
        <v>0</v>
      </c>
      <c r="M43" s="182" t="e">
        <f t="shared" si="0"/>
        <v>#DIV/0!</v>
      </c>
    </row>
    <row r="44" spans="2:13" s="87" customFormat="1" ht="13.5">
      <c r="B44" s="24" t="s">
        <v>77</v>
      </c>
      <c r="C44" s="132"/>
      <c r="D44" s="84"/>
      <c r="E44" s="85"/>
      <c r="F44" s="86"/>
      <c r="G44" s="29">
        <f>SUM(D44:F44)</f>
        <v>0</v>
      </c>
      <c r="H44" s="141" t="e">
        <f t="shared" si="1"/>
        <v>#DIV/0!</v>
      </c>
      <c r="I44" s="84"/>
      <c r="J44" s="85"/>
      <c r="K44" s="86"/>
      <c r="L44" s="223">
        <f t="shared" si="4"/>
        <v>0</v>
      </c>
      <c r="M44" s="182" t="e">
        <f t="shared" si="0"/>
        <v>#DIV/0!</v>
      </c>
    </row>
    <row r="45" spans="2:13" s="87" customFormat="1" ht="13.5">
      <c r="B45" s="24" t="s">
        <v>78</v>
      </c>
      <c r="C45" s="132"/>
      <c r="D45" s="84"/>
      <c r="E45" s="85"/>
      <c r="F45" s="86"/>
      <c r="G45" s="29">
        <f>SUM(D45:F45)</f>
        <v>0</v>
      </c>
      <c r="H45" s="141" t="e">
        <f t="shared" si="1"/>
        <v>#DIV/0!</v>
      </c>
      <c r="I45" s="84"/>
      <c r="J45" s="85"/>
      <c r="K45" s="86"/>
      <c r="L45" s="223">
        <f t="shared" si="4"/>
        <v>0</v>
      </c>
      <c r="M45" s="182" t="e">
        <f t="shared" si="0"/>
        <v>#DIV/0!</v>
      </c>
    </row>
    <row r="46" spans="2:13" s="87" customFormat="1" ht="13.5">
      <c r="B46" s="24" t="s">
        <v>79</v>
      </c>
      <c r="C46" s="132"/>
      <c r="D46" s="84"/>
      <c r="E46" s="85"/>
      <c r="F46" s="86"/>
      <c r="G46" s="29">
        <f>SUM(D46:F46)</f>
        <v>0</v>
      </c>
      <c r="H46" s="141" t="e">
        <f t="shared" si="1"/>
        <v>#DIV/0!</v>
      </c>
      <c r="I46" s="84"/>
      <c r="J46" s="85"/>
      <c r="K46" s="86"/>
      <c r="L46" s="223">
        <f t="shared" si="4"/>
        <v>0</v>
      </c>
      <c r="M46" s="182" t="e">
        <f t="shared" si="0"/>
        <v>#DIV/0!</v>
      </c>
    </row>
    <row r="47" spans="2:13" s="129" customFormat="1" ht="14.25" thickBot="1">
      <c r="B47" s="24" t="s">
        <v>25</v>
      </c>
      <c r="C47" s="132"/>
      <c r="D47" s="84"/>
      <c r="E47" s="85"/>
      <c r="F47" s="86"/>
      <c r="G47" s="29">
        <f>SUM(D47:F47)</f>
        <v>0</v>
      </c>
      <c r="H47" s="141" t="e">
        <f>(G47-C47)/C47</f>
        <v>#DIV/0!</v>
      </c>
      <c r="I47" s="84"/>
      <c r="J47" s="85"/>
      <c r="K47" s="86"/>
      <c r="L47" s="223">
        <f>SUM(I47:K47)</f>
        <v>0</v>
      </c>
      <c r="M47" s="184" t="e">
        <f t="shared" si="0"/>
        <v>#DIV/0!</v>
      </c>
    </row>
    <row r="48" spans="2:13" s="14" customFormat="1" ht="15.75" thickBot="1">
      <c r="B48" s="185" t="s">
        <v>29</v>
      </c>
      <c r="C48" s="186">
        <f>C5-C25</f>
        <v>0</v>
      </c>
      <c r="D48" s="187">
        <f>D5-D25</f>
        <v>0</v>
      </c>
      <c r="E48" s="188">
        <f>E5-E25</f>
        <v>0</v>
      </c>
      <c r="F48" s="189">
        <f>F5-F25</f>
        <v>0</v>
      </c>
      <c r="G48" s="126">
        <f>G5-G25</f>
        <v>0</v>
      </c>
      <c r="H48" s="190" t="e">
        <f>(G48-C48)/C48</f>
        <v>#DIV/0!</v>
      </c>
      <c r="I48" s="187">
        <f>I5-I25</f>
        <v>0</v>
      </c>
      <c r="J48" s="188">
        <f>J5-J25</f>
        <v>0</v>
      </c>
      <c r="K48" s="191">
        <f>K5-K25</f>
        <v>0</v>
      </c>
      <c r="L48" s="226">
        <f t="shared" si="4"/>
        <v>0</v>
      </c>
      <c r="M48" s="227" t="e">
        <f t="shared" si="0"/>
        <v>#DIV/0!</v>
      </c>
    </row>
    <row r="49" spans="8:13" s="36" customFormat="1" ht="13.5">
      <c r="H49" s="123"/>
      <c r="M49" s="120"/>
    </row>
    <row r="50" spans="8:13" s="36" customFormat="1" ht="14.25" thickBot="1">
      <c r="H50" s="123"/>
      <c r="M50" s="120"/>
    </row>
    <row r="51" spans="2:11" s="36" customFormat="1" ht="15.75" thickBot="1">
      <c r="B51" s="157"/>
      <c r="C51" s="296" t="s">
        <v>84</v>
      </c>
      <c r="D51" s="297"/>
      <c r="E51" s="297"/>
      <c r="F51" s="297"/>
      <c r="G51" s="298" t="s">
        <v>37</v>
      </c>
      <c r="H51" s="297"/>
      <c r="I51" s="297"/>
      <c r="J51" s="299"/>
      <c r="K51" s="300" t="s">
        <v>85</v>
      </c>
    </row>
    <row r="52" spans="2:11" s="36" customFormat="1" ht="26.25" customHeight="1" thickBot="1">
      <c r="B52" s="203" t="s">
        <v>96</v>
      </c>
      <c r="C52" s="193" t="s">
        <v>80</v>
      </c>
      <c r="D52" s="194" t="s">
        <v>81</v>
      </c>
      <c r="E52" s="195" t="s">
        <v>82</v>
      </c>
      <c r="F52" s="197" t="s">
        <v>86</v>
      </c>
      <c r="G52" s="199" t="s">
        <v>80</v>
      </c>
      <c r="H52" s="194" t="s">
        <v>81</v>
      </c>
      <c r="I52" s="195" t="s">
        <v>82</v>
      </c>
      <c r="J52" s="196" t="s">
        <v>86</v>
      </c>
      <c r="K52" s="301"/>
    </row>
    <row r="53" spans="2:11" s="36" customFormat="1" ht="13.5">
      <c r="B53" s="217"/>
      <c r="C53" s="156"/>
      <c r="D53" s="192"/>
      <c r="E53" s="155">
        <f>D53-C53</f>
        <v>0</v>
      </c>
      <c r="F53" s="158"/>
      <c r="G53" s="200"/>
      <c r="H53" s="192"/>
      <c r="I53" s="155">
        <f>H53-G53</f>
        <v>0</v>
      </c>
      <c r="J53" s="154"/>
      <c r="K53" s="202" t="e">
        <f>(J53-F53)/F53</f>
        <v>#DIV/0!</v>
      </c>
    </row>
    <row r="54" spans="2:11" s="36" customFormat="1" ht="13.5">
      <c r="B54" s="217"/>
      <c r="C54" s="153"/>
      <c r="D54" s="152"/>
      <c r="E54" s="155">
        <f>D54-C54</f>
        <v>0</v>
      </c>
      <c r="F54" s="159"/>
      <c r="G54" s="201"/>
      <c r="H54" s="152"/>
      <c r="I54" s="155">
        <f>H54-G54</f>
        <v>0</v>
      </c>
      <c r="J54" s="151"/>
      <c r="K54" s="182" t="e">
        <f>(J54-F54)/F54</f>
        <v>#DIV/0!</v>
      </c>
    </row>
    <row r="55" spans="2:11" s="36" customFormat="1" ht="13.5">
      <c r="B55" s="217" t="s">
        <v>116</v>
      </c>
      <c r="C55" s="153">
        <v>1125</v>
      </c>
      <c r="D55" s="152">
        <v>1125</v>
      </c>
      <c r="E55" s="155">
        <f>D55-C55</f>
        <v>0</v>
      </c>
      <c r="F55" s="159">
        <v>1125</v>
      </c>
      <c r="G55" s="201">
        <v>1125</v>
      </c>
      <c r="H55" s="152">
        <v>1125</v>
      </c>
      <c r="I55" s="155">
        <f>H55-G55</f>
        <v>0</v>
      </c>
      <c r="J55" s="151">
        <v>1125</v>
      </c>
      <c r="K55" s="182">
        <f>(J55-F55)/F55</f>
        <v>0</v>
      </c>
    </row>
    <row r="56" spans="2:11" s="36" customFormat="1" ht="13.5">
      <c r="B56" s="247"/>
      <c r="C56" s="153"/>
      <c r="D56" s="152"/>
      <c r="E56" s="246"/>
      <c r="F56" s="159"/>
      <c r="G56" s="201"/>
      <c r="H56" s="152"/>
      <c r="I56" s="246"/>
      <c r="J56" s="151"/>
      <c r="K56" s="182"/>
    </row>
    <row r="57" spans="2:11" s="36" customFormat="1" ht="13.5">
      <c r="B57" s="247"/>
      <c r="C57" s="153"/>
      <c r="D57" s="152"/>
      <c r="E57" s="246"/>
      <c r="F57" s="159"/>
      <c r="G57" s="201"/>
      <c r="H57" s="152"/>
      <c r="I57" s="246"/>
      <c r="J57" s="151"/>
      <c r="K57" s="182"/>
    </row>
    <row r="58" spans="2:11" s="198" customFormat="1" ht="14.25" thickBot="1">
      <c r="B58" s="238" t="s">
        <v>83</v>
      </c>
      <c r="C58" s="239">
        <f>SUM(C53:C55)</f>
        <v>1125</v>
      </c>
      <c r="D58" s="240">
        <f>SUM(D53:D55)</f>
        <v>1125</v>
      </c>
      <c r="E58" s="241">
        <f>D58-C58</f>
        <v>0</v>
      </c>
      <c r="F58" s="242">
        <f>SUM(F53:F55)</f>
        <v>1125</v>
      </c>
      <c r="G58" s="243">
        <f>SUM(G53:G55)</f>
        <v>1125</v>
      </c>
      <c r="H58" s="240">
        <f>SUM(H53:H55)</f>
        <v>1125</v>
      </c>
      <c r="I58" s="241">
        <f>H58-G58</f>
        <v>0</v>
      </c>
      <c r="J58" s="244">
        <f>SUM(J53:J55)</f>
        <v>1125</v>
      </c>
      <c r="K58" s="245">
        <f>(J58-F58)/F58</f>
        <v>0</v>
      </c>
    </row>
    <row r="59" spans="2:10" s="36" customFormat="1" ht="14.25" thickBot="1">
      <c r="B59" s="149"/>
      <c r="C59" s="150"/>
      <c r="D59" s="150"/>
      <c r="E59" s="302">
        <f>E58+F58</f>
        <v>1125</v>
      </c>
      <c r="F59" s="303"/>
      <c r="G59" s="150"/>
      <c r="H59" s="150"/>
      <c r="I59" s="302">
        <f>I58+J58</f>
        <v>1125</v>
      </c>
      <c r="J59" s="303"/>
    </row>
    <row r="60" spans="2:10" s="161" customFormat="1" ht="14.25" thickBot="1">
      <c r="B60" s="162"/>
      <c r="C60" s="163"/>
      <c r="D60" s="163"/>
      <c r="E60" s="164"/>
      <c r="F60" s="164"/>
      <c r="G60" s="163"/>
      <c r="H60" s="163"/>
      <c r="I60" s="164"/>
      <c r="J60" s="164"/>
    </row>
    <row r="61" spans="2:16" s="161" customFormat="1" ht="14.25" thickBot="1">
      <c r="B61" s="169"/>
      <c r="C61" s="304" t="s">
        <v>101</v>
      </c>
      <c r="D61" s="305"/>
      <c r="E61" s="305"/>
      <c r="F61" s="305"/>
      <c r="G61" s="305"/>
      <c r="H61" s="305"/>
      <c r="I61" s="306"/>
      <c r="J61" s="305" t="s">
        <v>102</v>
      </c>
      <c r="K61" s="305"/>
      <c r="L61" s="305"/>
      <c r="M61" s="305"/>
      <c r="N61" s="305"/>
      <c r="O61" s="305"/>
      <c r="P61" s="307"/>
    </row>
    <row r="62" spans="2:16" s="161" customFormat="1" ht="26.25" customHeight="1" thickBot="1">
      <c r="B62" s="219" t="s">
        <v>95</v>
      </c>
      <c r="C62" s="166" t="s">
        <v>87</v>
      </c>
      <c r="D62" s="167" t="s">
        <v>88</v>
      </c>
      <c r="E62" s="168" t="s">
        <v>89</v>
      </c>
      <c r="F62" s="166" t="s">
        <v>90</v>
      </c>
      <c r="G62" s="167" t="s">
        <v>91</v>
      </c>
      <c r="H62" s="168" t="s">
        <v>92</v>
      </c>
      <c r="I62" s="267" t="s">
        <v>82</v>
      </c>
      <c r="J62" s="264" t="s">
        <v>87</v>
      </c>
      <c r="K62" s="167" t="s">
        <v>88</v>
      </c>
      <c r="L62" s="168" t="s">
        <v>89</v>
      </c>
      <c r="M62" s="166" t="s">
        <v>90</v>
      </c>
      <c r="N62" s="263" t="s">
        <v>91</v>
      </c>
      <c r="O62" s="168" t="s">
        <v>92</v>
      </c>
      <c r="P62" s="160" t="s">
        <v>82</v>
      </c>
    </row>
    <row r="63" spans="2:16" s="161" customFormat="1" ht="13.5">
      <c r="B63" s="217"/>
      <c r="C63" s="256"/>
      <c r="D63" s="259"/>
      <c r="E63" s="258">
        <f>C63+D63</f>
        <v>0</v>
      </c>
      <c r="F63" s="260"/>
      <c r="G63" s="216"/>
      <c r="H63" s="258">
        <f>F63+G63</f>
        <v>0</v>
      </c>
      <c r="I63" s="268">
        <f>H63-E63</f>
        <v>0</v>
      </c>
      <c r="J63" s="265"/>
      <c r="K63" s="259"/>
      <c r="L63" s="258">
        <f>J63+K63</f>
        <v>0</v>
      </c>
      <c r="M63" s="260"/>
      <c r="N63" s="216"/>
      <c r="O63" s="258">
        <f>M63+N63</f>
        <v>0</v>
      </c>
      <c r="P63" s="204">
        <f>O63-L63</f>
        <v>0</v>
      </c>
    </row>
    <row r="64" spans="2:16" s="161" customFormat="1" ht="13.5">
      <c r="B64" s="217"/>
      <c r="C64" s="257"/>
      <c r="D64" s="259"/>
      <c r="E64" s="204">
        <f>C64+D64</f>
        <v>0</v>
      </c>
      <c r="F64" s="261"/>
      <c r="G64" s="216"/>
      <c r="H64" s="204">
        <f>F64+G64</f>
        <v>0</v>
      </c>
      <c r="I64" s="268">
        <f>H64-E64</f>
        <v>0</v>
      </c>
      <c r="J64" s="266"/>
      <c r="K64" s="259"/>
      <c r="L64" s="204">
        <f>J64+K64</f>
        <v>0</v>
      </c>
      <c r="M64" s="261"/>
      <c r="N64" s="216"/>
      <c r="O64" s="204">
        <f>M64+N64</f>
        <v>0</v>
      </c>
      <c r="P64" s="204">
        <f>O64-L64</f>
        <v>0</v>
      </c>
    </row>
    <row r="65" spans="2:16" s="161" customFormat="1" ht="13.5">
      <c r="B65" s="217" t="s">
        <v>116</v>
      </c>
      <c r="C65" s="257">
        <v>1125</v>
      </c>
      <c r="D65" s="259"/>
      <c r="E65" s="204">
        <f>C65+D65</f>
        <v>1125</v>
      </c>
      <c r="F65" s="261">
        <v>1125</v>
      </c>
      <c r="G65" s="216"/>
      <c r="H65" s="204">
        <f>F65+G65</f>
        <v>1125</v>
      </c>
      <c r="I65" s="268">
        <f>H65-E65</f>
        <v>0</v>
      </c>
      <c r="J65" s="266">
        <v>514.3</v>
      </c>
      <c r="K65" s="259"/>
      <c r="L65" s="204">
        <f>J65+K65</f>
        <v>514.3</v>
      </c>
      <c r="M65" s="261">
        <v>514.3</v>
      </c>
      <c r="N65" s="216"/>
      <c r="O65" s="204">
        <f>M65+N65</f>
        <v>514.3</v>
      </c>
      <c r="P65" s="204">
        <f>O65-L65</f>
        <v>0</v>
      </c>
    </row>
    <row r="66" spans="2:16" s="161" customFormat="1" ht="13.5">
      <c r="B66" s="221"/>
      <c r="C66" s="248"/>
      <c r="D66" s="259"/>
      <c r="E66" s="205">
        <f>C66+D66</f>
        <v>0</v>
      </c>
      <c r="F66" s="250"/>
      <c r="G66" s="216"/>
      <c r="H66" s="205">
        <f>F66+G66</f>
        <v>0</v>
      </c>
      <c r="I66" s="269">
        <f>H66-E66</f>
        <v>0</v>
      </c>
      <c r="J66" s="249"/>
      <c r="K66" s="259"/>
      <c r="L66" s="205">
        <f>J66+K66</f>
        <v>0</v>
      </c>
      <c r="M66" s="250"/>
      <c r="N66" s="216"/>
      <c r="O66" s="205">
        <f>M66+N66</f>
        <v>0</v>
      </c>
      <c r="P66" s="205">
        <f>O66-L66</f>
        <v>0</v>
      </c>
    </row>
    <row r="67" spans="2:16" s="161" customFormat="1" ht="13.5">
      <c r="B67" s="221"/>
      <c r="C67" s="248"/>
      <c r="D67" s="259"/>
      <c r="E67" s="205"/>
      <c r="F67" s="250"/>
      <c r="G67" s="216"/>
      <c r="H67" s="205"/>
      <c r="I67" s="269"/>
      <c r="J67" s="249"/>
      <c r="K67" s="259"/>
      <c r="L67" s="205"/>
      <c r="M67" s="250"/>
      <c r="N67" s="216"/>
      <c r="O67" s="205"/>
      <c r="P67" s="205"/>
    </row>
    <row r="68" spans="2:16" s="161" customFormat="1" ht="14.25" thickBot="1">
      <c r="B68" s="251"/>
      <c r="C68" s="252"/>
      <c r="D68" s="259"/>
      <c r="E68" s="254"/>
      <c r="F68" s="255"/>
      <c r="G68" s="216"/>
      <c r="H68" s="254"/>
      <c r="I68" s="270"/>
      <c r="J68" s="253"/>
      <c r="K68" s="259"/>
      <c r="L68" s="254"/>
      <c r="M68" s="255"/>
      <c r="N68" s="216"/>
      <c r="O68" s="254"/>
      <c r="P68" s="254"/>
    </row>
    <row r="69" spans="2:16" s="210" customFormat="1" ht="14.25" thickBot="1">
      <c r="B69" s="220" t="s">
        <v>83</v>
      </c>
      <c r="C69" s="308" t="s">
        <v>93</v>
      </c>
      <c r="D69" s="309"/>
      <c r="E69" s="218">
        <f>SUM(F63:F66)-SUM(C63:C66)</f>
        <v>0</v>
      </c>
      <c r="F69" s="170" t="s">
        <v>94</v>
      </c>
      <c r="G69" s="262"/>
      <c r="H69" s="218">
        <f>SUM(G63:G66)-SUM(D63:D66)</f>
        <v>0</v>
      </c>
      <c r="I69" s="271">
        <f>E69+H69</f>
        <v>0</v>
      </c>
      <c r="J69" s="310" t="s">
        <v>93</v>
      </c>
      <c r="K69" s="309"/>
      <c r="L69" s="218">
        <f>SUM(M63:M66)-SUM(J63:J66)</f>
        <v>0</v>
      </c>
      <c r="M69" s="170" t="s">
        <v>94</v>
      </c>
      <c r="N69" s="262"/>
      <c r="O69" s="218">
        <f>SUM(N63:N66)-SUM(K63:K66)</f>
        <v>0</v>
      </c>
      <c r="P69" s="171">
        <f>L69+O69</f>
        <v>0</v>
      </c>
    </row>
    <row r="70" spans="2:10" s="161" customFormat="1" ht="13.5">
      <c r="B70" s="162"/>
      <c r="C70" s="163"/>
      <c r="D70" s="163"/>
      <c r="E70" s="164"/>
      <c r="F70" s="164"/>
      <c r="G70" s="163"/>
      <c r="H70" s="163"/>
      <c r="I70" s="164"/>
      <c r="J70" s="164"/>
    </row>
    <row r="71" spans="1:16" s="161" customFormat="1" ht="13.5">
      <c r="A71" s="172"/>
      <c r="B71" s="172"/>
      <c r="C71" s="173"/>
      <c r="D71" s="173"/>
      <c r="E71" s="175"/>
      <c r="F71" s="174"/>
      <c r="G71" s="174"/>
      <c r="H71" s="175"/>
      <c r="I71" s="38"/>
      <c r="J71" s="38"/>
      <c r="K71" s="38"/>
      <c r="L71" s="176"/>
      <c r="M71" s="176"/>
      <c r="N71" s="176"/>
      <c r="O71" s="177"/>
      <c r="P71" s="178"/>
    </row>
    <row r="72" spans="7:13" ht="14.25" thickBot="1">
      <c r="G72" s="112"/>
      <c r="H72" s="111"/>
      <c r="M72" s="38"/>
    </row>
    <row r="73" spans="2:13" ht="13.5">
      <c r="B73" s="206" t="s">
        <v>46</v>
      </c>
      <c r="C73" s="209" t="s">
        <v>98</v>
      </c>
      <c r="G73" s="110"/>
      <c r="H73" s="113"/>
      <c r="M73" s="38"/>
    </row>
    <row r="74" spans="2:13" ht="14.25" thickBot="1">
      <c r="B74" s="207"/>
      <c r="C74" s="208"/>
      <c r="G74" s="110"/>
      <c r="H74" s="113"/>
      <c r="M74" s="38"/>
    </row>
    <row r="75" spans="7:13" ht="13.5">
      <c r="G75" s="110"/>
      <c r="H75" s="113"/>
      <c r="M75" s="38"/>
    </row>
    <row r="76" spans="2:13" ht="13.5">
      <c r="B76" s="110" t="s">
        <v>8</v>
      </c>
      <c r="C76" s="131">
        <v>42652</v>
      </c>
      <c r="D76" s="111"/>
      <c r="G76" s="110"/>
      <c r="H76" s="114"/>
      <c r="M76" s="38"/>
    </row>
    <row r="77" spans="2:13" ht="13.5">
      <c r="B77" s="112"/>
      <c r="C77" s="111"/>
      <c r="D77" s="111"/>
      <c r="H77" s="38"/>
      <c r="M77" s="38"/>
    </row>
    <row r="78" spans="2:13" ht="13.5">
      <c r="B78" s="110" t="s">
        <v>9</v>
      </c>
      <c r="C78" s="113" t="s">
        <v>118</v>
      </c>
      <c r="D78" s="113"/>
      <c r="H78" s="38"/>
      <c r="M78" s="38"/>
    </row>
    <row r="79" spans="2:13" ht="13.5">
      <c r="B79" s="110"/>
      <c r="C79" s="113"/>
      <c r="D79" s="113"/>
      <c r="H79" s="38"/>
      <c r="M79" s="38"/>
    </row>
    <row r="80" spans="2:13" ht="13.5" hidden="1">
      <c r="B80" s="110" t="s">
        <v>6</v>
      </c>
      <c r="C80" s="113" t="e">
        <f>Identifikace!#REF!</f>
        <v>#REF!</v>
      </c>
      <c r="D80" s="113"/>
      <c r="H80" s="38"/>
      <c r="M80" s="38"/>
    </row>
    <row r="81" spans="2:13" ht="13.5">
      <c r="B81" s="110" t="s">
        <v>67</v>
      </c>
      <c r="C81" s="114" t="s">
        <v>119</v>
      </c>
      <c r="D81" s="113"/>
      <c r="H81" s="38"/>
      <c r="M81" s="38"/>
    </row>
    <row r="82" spans="8:13" ht="13.5">
      <c r="H82" s="38"/>
      <c r="M82" s="38"/>
    </row>
    <row r="83" spans="8:13" ht="13.5">
      <c r="H83" s="38"/>
      <c r="M83" s="38"/>
    </row>
    <row r="84" spans="8:13" ht="13.5" hidden="1">
      <c r="H84" s="38"/>
      <c r="M84" s="38"/>
    </row>
    <row r="85" spans="8:13" ht="13.5" hidden="1">
      <c r="H85" s="38"/>
      <c r="M85" s="38"/>
    </row>
    <row r="86" spans="8:13" ht="13.5" hidden="1">
      <c r="H86" s="38"/>
      <c r="M86" s="38"/>
    </row>
    <row r="87" spans="8:13" ht="13.5" hidden="1">
      <c r="H87" s="38"/>
      <c r="M87" s="38"/>
    </row>
    <row r="88" spans="8:13" ht="13.5" hidden="1">
      <c r="H88" s="38"/>
      <c r="M88" s="38"/>
    </row>
    <row r="89" spans="8:13" ht="13.5" hidden="1">
      <c r="H89" s="38"/>
      <c r="M89" s="38"/>
    </row>
    <row r="90" spans="8:13" ht="13.5">
      <c r="H90" s="38"/>
      <c r="M90" s="38"/>
    </row>
    <row r="91" spans="8:13" ht="13.5" hidden="1">
      <c r="H91" s="38"/>
      <c r="M91" s="38"/>
    </row>
    <row r="92" spans="8:13" ht="13.5" hidden="1">
      <c r="H92" s="38"/>
      <c r="M92" s="38"/>
    </row>
    <row r="93" spans="8:13" ht="13.5" hidden="1">
      <c r="H93" s="38"/>
      <c r="M93" s="38"/>
    </row>
    <row r="94" spans="8:13" ht="13.5" hidden="1">
      <c r="H94" s="38"/>
      <c r="M94" s="38"/>
    </row>
    <row r="95" spans="8:13" ht="13.5" hidden="1">
      <c r="H95" s="38"/>
      <c r="M95" s="38"/>
    </row>
    <row r="96" spans="8:13" ht="13.5" hidden="1">
      <c r="H96" s="38"/>
      <c r="M96" s="38"/>
    </row>
    <row r="97" spans="8:13" ht="13.5" hidden="1">
      <c r="H97" s="38"/>
      <c r="M97" s="38"/>
    </row>
    <row r="98" spans="8:13" ht="13.5" hidden="1">
      <c r="H98" s="38"/>
      <c r="M98" s="38"/>
    </row>
    <row r="99" spans="8:13" ht="13.5" hidden="1">
      <c r="H99" s="38"/>
      <c r="M99" s="38"/>
    </row>
    <row r="100" spans="8:13" ht="13.5" hidden="1">
      <c r="H100" s="38"/>
      <c r="M100" s="38"/>
    </row>
    <row r="101" spans="8:13" ht="13.5" hidden="1">
      <c r="H101" s="38"/>
      <c r="M101" s="38"/>
    </row>
    <row r="102" spans="8:13" ht="13.5" hidden="1">
      <c r="H102" s="38"/>
      <c r="M102" s="38"/>
    </row>
    <row r="103" spans="8:13" ht="13.5" hidden="1">
      <c r="H103" s="38"/>
      <c r="M103" s="38"/>
    </row>
    <row r="104" spans="8:13" ht="13.5" hidden="1">
      <c r="H104" s="38"/>
      <c r="M104" s="38"/>
    </row>
    <row r="105" spans="8:13" ht="13.5" hidden="1">
      <c r="H105" s="38"/>
      <c r="M105" s="38"/>
    </row>
    <row r="106" spans="8:13" ht="13.5" hidden="1">
      <c r="H106" s="38"/>
      <c r="M106" s="38"/>
    </row>
    <row r="107" spans="8:13" ht="13.5" hidden="1">
      <c r="H107" s="38"/>
      <c r="M107" s="38"/>
    </row>
    <row r="108" spans="8:13" ht="13.5" hidden="1">
      <c r="H108" s="38"/>
      <c r="M108" s="38"/>
    </row>
    <row r="109" spans="8:13" ht="13.5" hidden="1">
      <c r="H109" s="38"/>
      <c r="M109" s="38"/>
    </row>
    <row r="110" spans="8:13" ht="13.5" hidden="1">
      <c r="H110" s="38"/>
      <c r="M110" s="38"/>
    </row>
    <row r="111" spans="8:13" ht="13.5" hidden="1">
      <c r="H111" s="38"/>
      <c r="M111" s="38"/>
    </row>
    <row r="112" spans="8:13" ht="13.5" hidden="1">
      <c r="H112" s="38"/>
      <c r="M112" s="38"/>
    </row>
    <row r="113" spans="8:13" ht="13.5" hidden="1">
      <c r="H113" s="38"/>
      <c r="M113" s="38"/>
    </row>
    <row r="114" spans="8:13" ht="13.5" hidden="1">
      <c r="H114" s="38"/>
      <c r="M114" s="38"/>
    </row>
    <row r="115" spans="8:13" ht="13.5" hidden="1">
      <c r="H115" s="38"/>
      <c r="M115" s="38"/>
    </row>
    <row r="116" spans="8:13" ht="13.5" hidden="1">
      <c r="H116" s="38"/>
      <c r="M116" s="38"/>
    </row>
    <row r="117" spans="8:13" ht="13.5" hidden="1">
      <c r="H117" s="38"/>
      <c r="M117" s="38"/>
    </row>
    <row r="118" spans="8:13" ht="13.5" hidden="1">
      <c r="H118" s="38"/>
      <c r="M118" s="38"/>
    </row>
    <row r="119" spans="8:13" ht="13.5" hidden="1">
      <c r="H119" s="38"/>
      <c r="M119" s="38"/>
    </row>
    <row r="120" spans="8:13" ht="13.5" hidden="1">
      <c r="H120" s="38"/>
      <c r="M120" s="38"/>
    </row>
    <row r="121" spans="8:13" ht="13.5" hidden="1">
      <c r="H121" s="38"/>
      <c r="M121" s="38"/>
    </row>
    <row r="122" spans="8:13" ht="13.5" hidden="1">
      <c r="H122" s="38"/>
      <c r="M122" s="38"/>
    </row>
    <row r="123" spans="8:13" ht="13.5" hidden="1">
      <c r="H123" s="38"/>
      <c r="M123" s="38"/>
    </row>
    <row r="124" spans="8:13" ht="13.5" hidden="1">
      <c r="H124" s="38"/>
      <c r="M124" s="38"/>
    </row>
    <row r="125" spans="8:13" ht="13.5" hidden="1">
      <c r="H125" s="38"/>
      <c r="M125" s="38"/>
    </row>
    <row r="126" spans="8:13" ht="13.5" hidden="1">
      <c r="H126" s="38"/>
      <c r="M126" s="38"/>
    </row>
    <row r="127" spans="8:13" ht="13.5" hidden="1">
      <c r="H127" s="38"/>
      <c r="M127" s="38"/>
    </row>
    <row r="128" spans="8:13" ht="13.5" hidden="1">
      <c r="H128" s="38"/>
      <c r="M128" s="38"/>
    </row>
    <row r="129" spans="8:13" ht="13.5" hidden="1">
      <c r="H129" s="38"/>
      <c r="M129" s="38"/>
    </row>
    <row r="130" spans="8:13" ht="13.5" hidden="1">
      <c r="H130" s="38"/>
      <c r="M130" s="38"/>
    </row>
    <row r="131" spans="8:13" ht="13.5" hidden="1">
      <c r="H131" s="38"/>
      <c r="M131" s="38"/>
    </row>
    <row r="132" spans="8:13" ht="13.5" hidden="1">
      <c r="H132" s="38"/>
      <c r="M132" s="38"/>
    </row>
    <row r="133" spans="8:13" ht="13.5" hidden="1">
      <c r="H133" s="38"/>
      <c r="M133" s="38"/>
    </row>
    <row r="134" spans="8:13" ht="13.5" hidden="1">
      <c r="H134" s="38"/>
      <c r="M134" s="38"/>
    </row>
    <row r="135" spans="8:13" ht="13.5" hidden="1">
      <c r="H135" s="38"/>
      <c r="M135" s="38"/>
    </row>
    <row r="136" spans="8:13" ht="13.5" hidden="1">
      <c r="H136" s="38"/>
      <c r="M136" s="38"/>
    </row>
    <row r="137" spans="8:13" ht="13.5" hidden="1">
      <c r="H137" s="38"/>
      <c r="M137" s="38"/>
    </row>
    <row r="138" spans="8:13" ht="13.5" hidden="1">
      <c r="H138" s="38"/>
      <c r="M138" s="38"/>
    </row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12">
    <mergeCell ref="E59:F59"/>
    <mergeCell ref="I59:J59"/>
    <mergeCell ref="C61:I61"/>
    <mergeCell ref="J61:P61"/>
    <mergeCell ref="C69:D69"/>
    <mergeCell ref="J69:K69"/>
    <mergeCell ref="C2:I2"/>
    <mergeCell ref="D3:G3"/>
    <mergeCell ref="I3:L3"/>
    <mergeCell ref="C51:F51"/>
    <mergeCell ref="G51:J51"/>
    <mergeCell ref="K51:K52"/>
  </mergeCells>
  <conditionalFormatting sqref="H77:H65536 M6:M24 H1:H2 H49:H50 H6:H24 K53:K58 H26:H47">
    <cfRule type="cellIs" priority="21" dxfId="2" operator="greaterThan">
      <formula>5%</formula>
    </cfRule>
    <cfRule type="cellIs" priority="22" dxfId="1" operator="greaterThan">
      <formula>2.51%</formula>
    </cfRule>
    <cfRule type="cellIs" priority="23" dxfId="0" operator="between">
      <formula>0.01%</formula>
      <formula>2.5%</formula>
    </cfRule>
    <cfRule type="cellIs" priority="24" dxfId="45" operator="lessThan">
      <formula>0</formula>
    </cfRule>
  </conditionalFormatting>
  <dataValidations count="2">
    <dataValidation type="decimal" allowBlank="1" showInputMessage="1" showErrorMessage="1" sqref="B74">
      <formula1>1</formula1>
      <formula2>999</formula2>
    </dataValidation>
    <dataValidation type="decimal" showInputMessage="1" showErrorMessage="1" errorTitle="Chyba vyplnění" error="Hodnota není vyplněna nebo zadána nesprávná hodnota" sqref="K53:K58 C5:M48">
      <formula1>-99999</formula1>
      <formula2>99999</formula2>
    </dataValidation>
  </dataValidations>
  <printOptions horizontalCentered="1"/>
  <pageMargins left="0.7874015748031497" right="0.7874015748031497" top="0" bottom="0" header="0.1968503937007874" footer="0.11811023622047245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1:P103"/>
  <sheetViews>
    <sheetView showGridLines="0" zoomScale="90" zoomScaleNormal="90" zoomScalePageLayoutView="0" workbookViewId="0" topLeftCell="A70">
      <selection activeCell="E93" sqref="E93"/>
    </sheetView>
  </sheetViews>
  <sheetFormatPr defaultColWidth="0" defaultRowHeight="12.75" customHeight="1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4" bestFit="1" customWidth="1"/>
    <col min="9" max="12" width="20.00390625" style="38" customWidth="1"/>
    <col min="13" max="13" width="21.8515625" style="118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18"/>
    </row>
    <row r="2" spans="2:13" s="3" customFormat="1" ht="29.25" customHeight="1" thickBot="1">
      <c r="B2" s="278" t="s">
        <v>4</v>
      </c>
      <c r="C2" s="291" t="s">
        <v>122</v>
      </c>
      <c r="D2" s="292"/>
      <c r="E2" s="292"/>
      <c r="F2" s="292"/>
      <c r="G2" s="292"/>
      <c r="H2" s="293"/>
      <c r="I2" s="292"/>
      <c r="J2" s="74" t="s">
        <v>62</v>
      </c>
      <c r="K2" s="279" t="s">
        <v>121</v>
      </c>
      <c r="L2" s="73"/>
      <c r="M2" s="122"/>
    </row>
    <row r="3" spans="2:13" s="14" customFormat="1" ht="27.75" customHeight="1" thickBot="1">
      <c r="B3" s="12"/>
      <c r="C3" s="13" t="s">
        <v>109</v>
      </c>
      <c r="D3" s="294" t="s">
        <v>110</v>
      </c>
      <c r="E3" s="294"/>
      <c r="F3" s="294"/>
      <c r="G3" s="294"/>
      <c r="H3" s="119" t="s">
        <v>68</v>
      </c>
      <c r="I3" s="295" t="s">
        <v>105</v>
      </c>
      <c r="J3" s="295"/>
      <c r="K3" s="295"/>
      <c r="L3" s="295"/>
      <c r="M3" s="119" t="s">
        <v>68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21" t="s">
        <v>69</v>
      </c>
      <c r="I4" s="17" t="s">
        <v>5</v>
      </c>
      <c r="J4" s="18" t="s">
        <v>27</v>
      </c>
      <c r="K4" s="19" t="s">
        <v>26</v>
      </c>
      <c r="L4" s="20" t="s">
        <v>111</v>
      </c>
      <c r="M4" s="180" t="s">
        <v>112</v>
      </c>
    </row>
    <row r="5" spans="2:13" s="14" customFormat="1" ht="15.75" thickBot="1">
      <c r="B5" s="21" t="s">
        <v>0</v>
      </c>
      <c r="C5" s="222">
        <f>C6+C9+C10+C11+C12+C13+C14+C15+C16+C17+C18+C22+C23+C24+C7</f>
        <v>0</v>
      </c>
      <c r="D5" s="7">
        <f>D11+D12+D13+D14+D15+D16+D17+D18+D22+D23+D24</f>
        <v>2300</v>
      </c>
      <c r="E5" s="8">
        <f>E9+E11+E12+E13+E14+E15+E16+E17+E18+E22+E23+E24</f>
        <v>700</v>
      </c>
      <c r="F5" s="10">
        <f>F6+F11+F12+F13+F14+F15+F16+F17+F18+F22+F23+F24+F7</f>
        <v>4600</v>
      </c>
      <c r="G5" s="11">
        <f>SUM(D5:F5)</f>
        <v>7600</v>
      </c>
      <c r="H5" s="125" t="e">
        <f>(G5-C5)/C5</f>
        <v>#DIV/0!</v>
      </c>
      <c r="I5" s="7">
        <f>I11+I12+I13+I14+I15+I16+I17+I18+I22+I23+I24</f>
        <v>5000</v>
      </c>
      <c r="J5" s="8">
        <f>J9+J11+J12+J13+J14+J15+J16+J17+J18+J22+J23+J24</f>
        <v>500</v>
      </c>
      <c r="K5" s="10">
        <f>K6+K11+K12+K13+K14+K15+K16+K17+K18+K22+K23+K24</f>
        <v>3280</v>
      </c>
      <c r="L5" s="11">
        <f>SUM(I5:K5)</f>
        <v>8780</v>
      </c>
      <c r="M5" s="227">
        <f>(L5-G5)/G5</f>
        <v>0.15526315789473685</v>
      </c>
    </row>
    <row r="6" spans="2:13" s="97" customFormat="1" ht="14.25" thickBot="1">
      <c r="B6" s="106" t="s">
        <v>10</v>
      </c>
      <c r="C6" s="76"/>
      <c r="D6" s="31"/>
      <c r="E6" s="32"/>
      <c r="F6" s="81">
        <v>4600</v>
      </c>
      <c r="G6" s="82">
        <f>SUM(F6)</f>
        <v>4600</v>
      </c>
      <c r="H6" s="138" t="e">
        <f>(G6-C6)/C6</f>
        <v>#DIV/0!</v>
      </c>
      <c r="I6" s="31"/>
      <c r="J6" s="32"/>
      <c r="K6" s="136">
        <v>3280</v>
      </c>
      <c r="L6" s="82">
        <f>SUM(K6)</f>
        <v>3280</v>
      </c>
      <c r="M6" s="181">
        <f aca="true" t="shared" si="0" ref="M6:M48">(L6-G6)/G6</f>
        <v>-0.28695652173913044</v>
      </c>
    </row>
    <row r="7" spans="2:13" s="97" customFormat="1" ht="13.5">
      <c r="B7" s="24" t="s">
        <v>100</v>
      </c>
      <c r="C7" s="105"/>
      <c r="D7" s="234"/>
      <c r="E7" s="235"/>
      <c r="F7" s="90"/>
      <c r="G7" s="82">
        <f>SUM(F7)</f>
        <v>0</v>
      </c>
      <c r="H7" s="138" t="e">
        <f>(G7-C7)/C7</f>
        <v>#DIV/0!</v>
      </c>
      <c r="I7" s="234"/>
      <c r="J7" s="235"/>
      <c r="K7" s="237"/>
      <c r="L7" s="236"/>
      <c r="M7" s="181" t="e">
        <f>(L7-G7)/G7</f>
        <v>#DIV/0!</v>
      </c>
    </row>
    <row r="8" spans="2:13" s="97" customFormat="1" ht="14.25" thickBot="1">
      <c r="B8" s="230" t="s">
        <v>99</v>
      </c>
      <c r="C8" s="77"/>
      <c r="D8" s="33"/>
      <c r="E8" s="34"/>
      <c r="F8" s="83"/>
      <c r="G8" s="231">
        <f>SUM(F8)</f>
        <v>0</v>
      </c>
      <c r="H8" s="232" t="e">
        <f aca="true" t="shared" si="1" ref="H8:H46">(G8-C8)/C8</f>
        <v>#DIV/0!</v>
      </c>
      <c r="I8" s="33"/>
      <c r="J8" s="34"/>
      <c r="K8" s="233">
        <v>1000</v>
      </c>
      <c r="L8" s="229">
        <f>SUM(K8)</f>
        <v>1000</v>
      </c>
      <c r="M8" s="181" t="e">
        <f>(L8-G8)/G8</f>
        <v>#DIV/0!</v>
      </c>
    </row>
    <row r="9" spans="2:13" s="97" customFormat="1" ht="13.5">
      <c r="B9" s="107" t="s">
        <v>11</v>
      </c>
      <c r="C9" s="76"/>
      <c r="D9" s="31"/>
      <c r="E9" s="80">
        <v>700</v>
      </c>
      <c r="F9" s="35"/>
      <c r="G9" s="82">
        <f>SUM(E9)</f>
        <v>700</v>
      </c>
      <c r="H9" s="138" t="e">
        <f t="shared" si="1"/>
        <v>#DIV/0!</v>
      </c>
      <c r="I9" s="31"/>
      <c r="J9" s="80">
        <v>500</v>
      </c>
      <c r="K9" s="144"/>
      <c r="L9" s="82">
        <f>SUM(J9)</f>
        <v>500</v>
      </c>
      <c r="M9" s="182">
        <f t="shared" si="0"/>
        <v>-0.2857142857142857</v>
      </c>
    </row>
    <row r="10" spans="2:13" s="87" customFormat="1" ht="14.25" thickBot="1">
      <c r="B10" s="22" t="s">
        <v>12</v>
      </c>
      <c r="C10" s="98"/>
      <c r="D10" s="99"/>
      <c r="E10" s="94"/>
      <c r="F10" s="100"/>
      <c r="G10" s="79">
        <f>SUM(E10)</f>
        <v>0</v>
      </c>
      <c r="H10" s="139" t="e">
        <f t="shared" si="1"/>
        <v>#DIV/0!</v>
      </c>
      <c r="I10" s="99"/>
      <c r="J10" s="94"/>
      <c r="K10" s="145"/>
      <c r="L10" s="79">
        <f>SUM(J10)</f>
        <v>0</v>
      </c>
      <c r="M10" s="182" t="e">
        <f t="shared" si="0"/>
        <v>#DIV/0!</v>
      </c>
    </row>
    <row r="11" spans="2:13" s="87" customFormat="1" ht="13.5">
      <c r="B11" s="108" t="s">
        <v>61</v>
      </c>
      <c r="C11" s="101"/>
      <c r="D11" s="102"/>
      <c r="E11" s="103"/>
      <c r="F11" s="104"/>
      <c r="G11" s="30">
        <f aca="true" t="shared" si="2" ref="G11:G42">SUM(D11:F11)</f>
        <v>0</v>
      </c>
      <c r="H11" s="140" t="e">
        <f t="shared" si="1"/>
        <v>#DIV/0!</v>
      </c>
      <c r="I11" s="102"/>
      <c r="J11" s="103"/>
      <c r="K11" s="146">
        <v>0</v>
      </c>
      <c r="L11" s="30">
        <f aca="true" t="shared" si="3" ref="L11:L25">SUM(I11:K11)</f>
        <v>0</v>
      </c>
      <c r="M11" s="182" t="e">
        <f t="shared" si="0"/>
        <v>#DIV/0!</v>
      </c>
    </row>
    <row r="12" spans="2:13" s="87" customFormat="1" ht="13.5">
      <c r="B12" s="24" t="s">
        <v>57</v>
      </c>
      <c r="C12" s="105"/>
      <c r="D12" s="84">
        <v>2300</v>
      </c>
      <c r="E12" s="85"/>
      <c r="F12" s="90"/>
      <c r="G12" s="29">
        <f>SUM(D12:F12)</f>
        <v>2300</v>
      </c>
      <c r="H12" s="141" t="e">
        <f t="shared" si="1"/>
        <v>#DIV/0!</v>
      </c>
      <c r="I12" s="84">
        <v>2000</v>
      </c>
      <c r="J12" s="85"/>
      <c r="K12" s="90"/>
      <c r="L12" s="29">
        <f>SUM(I12:K12)</f>
        <v>2000</v>
      </c>
      <c r="M12" s="182">
        <f t="shared" si="0"/>
        <v>-0.13043478260869565</v>
      </c>
    </row>
    <row r="13" spans="2:13" s="87" customFormat="1" ht="13.5">
      <c r="B13" s="24" t="s">
        <v>56</v>
      </c>
      <c r="C13" s="105"/>
      <c r="D13" s="84"/>
      <c r="E13" s="85"/>
      <c r="F13" s="90"/>
      <c r="G13" s="29">
        <f t="shared" si="2"/>
        <v>0</v>
      </c>
      <c r="H13" s="141" t="e">
        <f t="shared" si="1"/>
        <v>#DIV/0!</v>
      </c>
      <c r="I13" s="84">
        <v>3000</v>
      </c>
      <c r="J13" s="85"/>
      <c r="K13" s="86"/>
      <c r="L13" s="29">
        <f t="shared" si="3"/>
        <v>3000</v>
      </c>
      <c r="M13" s="182" t="e">
        <f t="shared" si="0"/>
        <v>#DIV/0!</v>
      </c>
    </row>
    <row r="14" spans="2:13" s="87" customFormat="1" ht="13.5">
      <c r="B14" s="24" t="s">
        <v>55</v>
      </c>
      <c r="C14" s="105"/>
      <c r="D14" s="84"/>
      <c r="E14" s="85"/>
      <c r="F14" s="90"/>
      <c r="G14" s="29">
        <f t="shared" si="2"/>
        <v>0</v>
      </c>
      <c r="H14" s="141" t="e">
        <f t="shared" si="1"/>
        <v>#DIV/0!</v>
      </c>
      <c r="I14" s="84"/>
      <c r="J14" s="85"/>
      <c r="K14" s="86"/>
      <c r="L14" s="29">
        <f t="shared" si="3"/>
        <v>0</v>
      </c>
      <c r="M14" s="182" t="e">
        <f t="shared" si="0"/>
        <v>#DIV/0!</v>
      </c>
    </row>
    <row r="15" spans="2:13" s="129" customFormat="1" ht="13.5">
      <c r="B15" s="24" t="s">
        <v>13</v>
      </c>
      <c r="C15" s="84"/>
      <c r="D15" s="84"/>
      <c r="E15" s="85"/>
      <c r="F15" s="90"/>
      <c r="G15" s="29">
        <f>SUM(D15:F15)</f>
        <v>0</v>
      </c>
      <c r="H15" s="141" t="e">
        <f t="shared" si="1"/>
        <v>#DIV/0!</v>
      </c>
      <c r="I15" s="84"/>
      <c r="J15" s="85"/>
      <c r="K15" s="86"/>
      <c r="L15" s="29">
        <f>SUM(I15:K15)</f>
        <v>0</v>
      </c>
      <c r="M15" s="182" t="e">
        <f t="shared" si="0"/>
        <v>#DIV/0!</v>
      </c>
    </row>
    <row r="16" spans="2:13" s="87" customFormat="1" ht="13.5">
      <c r="B16" s="24" t="s">
        <v>54</v>
      </c>
      <c r="C16" s="84"/>
      <c r="D16" s="84"/>
      <c r="E16" s="85"/>
      <c r="F16" s="90"/>
      <c r="G16" s="29">
        <f t="shared" si="2"/>
        <v>0</v>
      </c>
      <c r="H16" s="141" t="e">
        <f t="shared" si="1"/>
        <v>#DIV/0!</v>
      </c>
      <c r="I16" s="84"/>
      <c r="J16" s="85"/>
      <c r="K16" s="86"/>
      <c r="L16" s="29">
        <f t="shared" si="3"/>
        <v>0</v>
      </c>
      <c r="M16" s="182" t="e">
        <f t="shared" si="0"/>
        <v>#DIV/0!</v>
      </c>
    </row>
    <row r="17" spans="2:13" s="87" customFormat="1" ht="13.5">
      <c r="B17" s="24" t="s">
        <v>53</v>
      </c>
      <c r="C17" s="127"/>
      <c r="D17" s="84"/>
      <c r="E17" s="85"/>
      <c r="F17" s="90"/>
      <c r="G17" s="29">
        <f t="shared" si="2"/>
        <v>0</v>
      </c>
      <c r="H17" s="141" t="e">
        <f>(G17-C17)/C17</f>
        <v>#DIV/0!</v>
      </c>
      <c r="I17" s="84"/>
      <c r="J17" s="85"/>
      <c r="K17" s="86"/>
      <c r="L17" s="29">
        <f t="shared" si="3"/>
        <v>0</v>
      </c>
      <c r="M17" s="182" t="e">
        <f t="shared" si="0"/>
        <v>#DIV/0!</v>
      </c>
    </row>
    <row r="18" spans="2:13" s="129" customFormat="1" ht="13.5">
      <c r="B18" s="24" t="s">
        <v>52</v>
      </c>
      <c r="C18" s="88">
        <f>SUM(C19:C21)</f>
        <v>0</v>
      </c>
      <c r="D18" s="89">
        <f>SUM(D19:D21)</f>
        <v>0</v>
      </c>
      <c r="E18" s="89">
        <f>SUM(E19:E21)</f>
        <v>0</v>
      </c>
      <c r="F18" s="92">
        <f>SUM(F19:F21)</f>
        <v>0</v>
      </c>
      <c r="G18" s="78">
        <f>SUM(D18:F18)</f>
        <v>0</v>
      </c>
      <c r="H18" s="142" t="e">
        <f t="shared" si="1"/>
        <v>#DIV/0!</v>
      </c>
      <c r="I18" s="88">
        <f>SUM(I19:I21)</f>
        <v>0</v>
      </c>
      <c r="J18" s="89">
        <f>SUM(J19:J21)</f>
        <v>0</v>
      </c>
      <c r="K18" s="135">
        <f>SUM(K19:K21)</f>
        <v>0</v>
      </c>
      <c r="L18" s="78">
        <f>SUM(I18:K18)</f>
        <v>0</v>
      </c>
      <c r="M18" s="183" t="e">
        <f>(L18-H18)/H18</f>
        <v>#DIV/0!</v>
      </c>
    </row>
    <row r="19" spans="2:13" s="3" customFormat="1" ht="13.5">
      <c r="B19" s="1" t="s">
        <v>15</v>
      </c>
      <c r="C19" s="127"/>
      <c r="D19" s="4"/>
      <c r="E19" s="5"/>
      <c r="F19" s="6"/>
      <c r="G19" s="29">
        <f t="shared" si="2"/>
        <v>0</v>
      </c>
      <c r="H19" s="141" t="e">
        <f t="shared" si="1"/>
        <v>#DIV/0!</v>
      </c>
      <c r="I19" s="4"/>
      <c r="J19" s="5"/>
      <c r="K19" s="134"/>
      <c r="L19" s="29">
        <f t="shared" si="3"/>
        <v>0</v>
      </c>
      <c r="M19" s="182" t="e">
        <f t="shared" si="0"/>
        <v>#DIV/0!</v>
      </c>
    </row>
    <row r="20" spans="2:13" s="3" customFormat="1" ht="13.5">
      <c r="B20" s="1" t="s">
        <v>16</v>
      </c>
      <c r="C20" s="127"/>
      <c r="D20" s="4"/>
      <c r="E20" s="5"/>
      <c r="F20" s="6"/>
      <c r="G20" s="29">
        <f t="shared" si="2"/>
        <v>0</v>
      </c>
      <c r="H20" s="141" t="e">
        <f t="shared" si="1"/>
        <v>#DIV/0!</v>
      </c>
      <c r="I20" s="4"/>
      <c r="J20" s="5"/>
      <c r="K20" s="134"/>
      <c r="L20" s="29">
        <f t="shared" si="3"/>
        <v>0</v>
      </c>
      <c r="M20" s="182" t="e">
        <f t="shared" si="0"/>
        <v>#DIV/0!</v>
      </c>
    </row>
    <row r="21" spans="2:13" s="3" customFormat="1" ht="13.5">
      <c r="B21" s="1" t="s">
        <v>17</v>
      </c>
      <c r="C21" s="127"/>
      <c r="D21" s="4"/>
      <c r="E21" s="5"/>
      <c r="F21" s="6"/>
      <c r="G21" s="29">
        <f t="shared" si="2"/>
        <v>0</v>
      </c>
      <c r="H21" s="141" t="e">
        <f t="shared" si="1"/>
        <v>#DIV/0!</v>
      </c>
      <c r="I21" s="4"/>
      <c r="J21" s="5"/>
      <c r="K21" s="134"/>
      <c r="L21" s="29">
        <f t="shared" si="3"/>
        <v>0</v>
      </c>
      <c r="M21" s="182" t="e">
        <f t="shared" si="0"/>
        <v>#DIV/0!</v>
      </c>
    </row>
    <row r="22" spans="2:13" s="129" customFormat="1" ht="13.5">
      <c r="B22" s="24" t="s">
        <v>51</v>
      </c>
      <c r="C22" s="127"/>
      <c r="D22" s="84"/>
      <c r="E22" s="85"/>
      <c r="F22" s="90"/>
      <c r="G22" s="29">
        <f>SUM(D22:F22)</f>
        <v>0</v>
      </c>
      <c r="H22" s="141" t="e">
        <f t="shared" si="1"/>
        <v>#DIV/0!</v>
      </c>
      <c r="I22" s="84"/>
      <c r="J22" s="85"/>
      <c r="K22" s="86"/>
      <c r="L22" s="29">
        <f>SUM(I22:K22)</f>
        <v>0</v>
      </c>
      <c r="M22" s="182" t="e">
        <f>(L22-G22)/G22</f>
        <v>#DIV/0!</v>
      </c>
    </row>
    <row r="23" spans="2:13" s="87" customFormat="1" ht="13.5">
      <c r="B23" s="24" t="s">
        <v>50</v>
      </c>
      <c r="C23" s="127"/>
      <c r="D23" s="84"/>
      <c r="E23" s="85"/>
      <c r="F23" s="90"/>
      <c r="G23" s="29">
        <f t="shared" si="2"/>
        <v>0</v>
      </c>
      <c r="H23" s="141" t="e">
        <f t="shared" si="1"/>
        <v>#DIV/0!</v>
      </c>
      <c r="I23" s="84"/>
      <c r="J23" s="85"/>
      <c r="K23" s="86"/>
      <c r="L23" s="29">
        <f t="shared" si="3"/>
        <v>0</v>
      </c>
      <c r="M23" s="182" t="e">
        <f t="shared" si="0"/>
        <v>#DIV/0!</v>
      </c>
    </row>
    <row r="24" spans="2:13" s="96" customFormat="1" ht="12.75" customHeight="1" thickBot="1">
      <c r="B24" s="22" t="s">
        <v>14</v>
      </c>
      <c r="C24" s="128"/>
      <c r="D24" s="93"/>
      <c r="E24" s="94"/>
      <c r="F24" s="95"/>
      <c r="G24" s="79">
        <f t="shared" si="2"/>
        <v>0</v>
      </c>
      <c r="H24" s="139" t="e">
        <f t="shared" si="1"/>
        <v>#DIV/0!</v>
      </c>
      <c r="I24" s="93"/>
      <c r="J24" s="94"/>
      <c r="K24" s="137"/>
      <c r="L24" s="79">
        <f t="shared" si="3"/>
        <v>0</v>
      </c>
      <c r="M24" s="184" t="e">
        <f t="shared" si="0"/>
        <v>#DIV/0!</v>
      </c>
    </row>
    <row r="25" spans="2:13" s="14" customFormat="1" ht="15.75" thickBot="1">
      <c r="B25" s="23" t="s">
        <v>1</v>
      </c>
      <c r="C25" s="7">
        <f>C26+C27+C32+C33+C34+C35+C36+SUM(C37:C40)+SUM(C41:C47)</f>
        <v>0</v>
      </c>
      <c r="D25" s="7">
        <f>D26+D27+D32+D33+D34+D35+D36+SUM(D37:D40)+SUM(D41:D47)</f>
        <v>2300</v>
      </c>
      <c r="E25" s="8">
        <f>E26+E27+E32+E33+E34+E35+E36+SUM(E37:E40)+SUM(E41:E47)</f>
        <v>700</v>
      </c>
      <c r="F25" s="9">
        <f>F26+F27+F32+F33+F34+F35+F36+SUM(F37:F40)+SUM(F41:F47)</f>
        <v>4600</v>
      </c>
      <c r="G25" s="11">
        <f>SUM(D25:F25)</f>
        <v>7600</v>
      </c>
      <c r="H25" s="143" t="e">
        <f t="shared" si="1"/>
        <v>#DIV/0!</v>
      </c>
      <c r="I25" s="7">
        <f>I26+I27+I32+I33+I34+I35+I36+SUM(I37:I40)+SUM(I41:I47)</f>
        <v>5000</v>
      </c>
      <c r="J25" s="8">
        <f>J26+J27+J32+J33+J34+J35+J36+SUM(J37:J40)+SUM(J41:J47)</f>
        <v>500</v>
      </c>
      <c r="K25" s="9">
        <f>K26+K27+K32+K33+K34+K35+K36+SUM(K37:K40)+SUM(K41:K47)</f>
        <v>3280</v>
      </c>
      <c r="L25" s="11">
        <f t="shared" si="3"/>
        <v>8780</v>
      </c>
      <c r="M25" s="228">
        <f t="shared" si="0"/>
        <v>0.15526315789473685</v>
      </c>
    </row>
    <row r="26" spans="2:13" s="129" customFormat="1" ht="13.5">
      <c r="B26" s="107" t="s">
        <v>18</v>
      </c>
      <c r="C26" s="132"/>
      <c r="D26" s="84">
        <v>500</v>
      </c>
      <c r="E26" s="85"/>
      <c r="F26" s="86"/>
      <c r="G26" s="29">
        <f>SUM(D26:F26)</f>
        <v>500</v>
      </c>
      <c r="H26" s="141" t="e">
        <f>(G26-C26)/C26</f>
        <v>#DIV/0!</v>
      </c>
      <c r="I26" s="84">
        <v>500</v>
      </c>
      <c r="J26" s="85"/>
      <c r="K26" s="86"/>
      <c r="L26" s="223">
        <f>SUM(I26:K26)</f>
        <v>500</v>
      </c>
      <c r="M26" s="202">
        <f t="shared" si="0"/>
        <v>0</v>
      </c>
    </row>
    <row r="27" spans="2:13" s="129" customFormat="1" ht="13.5">
      <c r="B27" s="24" t="s">
        <v>20</v>
      </c>
      <c r="C27" s="133">
        <f>SUM(C28:C31)</f>
        <v>0</v>
      </c>
      <c r="D27" s="88">
        <f>SUM(D28:D31)</f>
        <v>500</v>
      </c>
      <c r="E27" s="89">
        <f>SUM(E28:E31)</f>
        <v>0</v>
      </c>
      <c r="F27" s="135">
        <f>SUM(F28:F31)</f>
        <v>0</v>
      </c>
      <c r="G27" s="78">
        <f>SUM(D27:F27)</f>
        <v>500</v>
      </c>
      <c r="H27" s="142" t="e">
        <f t="shared" si="1"/>
        <v>#DIV/0!</v>
      </c>
      <c r="I27" s="88">
        <f>SUM(I28:I31)</f>
        <v>580</v>
      </c>
      <c r="J27" s="89">
        <f>SUM(J28:J31)</f>
        <v>0</v>
      </c>
      <c r="K27" s="135">
        <f>SUM(K28:K31)</f>
        <v>0</v>
      </c>
      <c r="L27" s="224">
        <f>SUM(I27:K27)</f>
        <v>580</v>
      </c>
      <c r="M27" s="183">
        <f t="shared" si="0"/>
        <v>0.16</v>
      </c>
    </row>
    <row r="28" spans="2:13" s="3" customFormat="1" ht="13.5">
      <c r="B28" s="1" t="s">
        <v>70</v>
      </c>
      <c r="C28" s="132"/>
      <c r="D28" s="4">
        <v>150</v>
      </c>
      <c r="E28" s="5"/>
      <c r="F28" s="134"/>
      <c r="G28" s="29">
        <f t="shared" si="2"/>
        <v>150</v>
      </c>
      <c r="H28" s="141" t="e">
        <f t="shared" si="1"/>
        <v>#DIV/0!</v>
      </c>
      <c r="I28" s="4">
        <v>250</v>
      </c>
      <c r="J28" s="5"/>
      <c r="K28" s="134"/>
      <c r="L28" s="225">
        <f aca="true" t="shared" si="4" ref="L28:L48">SUM(I28:K28)</f>
        <v>250</v>
      </c>
      <c r="M28" s="182">
        <f t="shared" si="0"/>
        <v>0.6666666666666666</v>
      </c>
    </row>
    <row r="29" spans="2:13" s="3" customFormat="1" ht="13.5">
      <c r="B29" s="1" t="s">
        <v>21</v>
      </c>
      <c r="C29" s="132"/>
      <c r="D29" s="4"/>
      <c r="E29" s="5"/>
      <c r="F29" s="134"/>
      <c r="G29" s="29">
        <f t="shared" si="2"/>
        <v>0</v>
      </c>
      <c r="H29" s="141" t="e">
        <f t="shared" si="1"/>
        <v>#DIV/0!</v>
      </c>
      <c r="I29" s="4"/>
      <c r="J29" s="5"/>
      <c r="K29" s="134"/>
      <c r="L29" s="225">
        <f t="shared" si="4"/>
        <v>0</v>
      </c>
      <c r="M29" s="182" t="e">
        <f t="shared" si="0"/>
        <v>#DIV/0!</v>
      </c>
    </row>
    <row r="30" spans="2:13" s="3" customFormat="1" ht="13.5">
      <c r="B30" s="1" t="s">
        <v>22</v>
      </c>
      <c r="C30" s="132"/>
      <c r="D30" s="4">
        <v>50</v>
      </c>
      <c r="E30" s="5"/>
      <c r="F30" s="134"/>
      <c r="G30" s="29">
        <f t="shared" si="2"/>
        <v>50</v>
      </c>
      <c r="H30" s="141" t="e">
        <f t="shared" si="1"/>
        <v>#DIV/0!</v>
      </c>
      <c r="I30" s="4">
        <v>100</v>
      </c>
      <c r="J30" s="5"/>
      <c r="K30" s="134"/>
      <c r="L30" s="225">
        <f t="shared" si="4"/>
        <v>100</v>
      </c>
      <c r="M30" s="182">
        <f t="shared" si="0"/>
        <v>1</v>
      </c>
    </row>
    <row r="31" spans="2:13" s="3" customFormat="1" ht="13.5">
      <c r="B31" s="1" t="s">
        <v>23</v>
      </c>
      <c r="C31" s="132"/>
      <c r="D31" s="4">
        <v>300</v>
      </c>
      <c r="E31" s="5"/>
      <c r="F31" s="134"/>
      <c r="G31" s="29">
        <f t="shared" si="2"/>
        <v>300</v>
      </c>
      <c r="H31" s="141" t="e">
        <f t="shared" si="1"/>
        <v>#DIV/0!</v>
      </c>
      <c r="I31" s="4">
        <v>230</v>
      </c>
      <c r="J31" s="5"/>
      <c r="K31" s="134"/>
      <c r="L31" s="225">
        <f t="shared" si="4"/>
        <v>230</v>
      </c>
      <c r="M31" s="182">
        <f t="shared" si="0"/>
        <v>-0.23333333333333334</v>
      </c>
    </row>
    <row r="32" spans="2:13" s="87" customFormat="1" ht="13.5">
      <c r="B32" s="24" t="s">
        <v>19</v>
      </c>
      <c r="C32" s="132"/>
      <c r="D32" s="84"/>
      <c r="E32" s="85"/>
      <c r="F32" s="86"/>
      <c r="G32" s="29">
        <f t="shared" si="2"/>
        <v>0</v>
      </c>
      <c r="H32" s="141" t="e">
        <f t="shared" si="1"/>
        <v>#DIV/0!</v>
      </c>
      <c r="I32" s="84"/>
      <c r="J32" s="85"/>
      <c r="K32" s="86"/>
      <c r="L32" s="223">
        <f t="shared" si="4"/>
        <v>0</v>
      </c>
      <c r="M32" s="182" t="e">
        <f t="shared" si="0"/>
        <v>#DIV/0!</v>
      </c>
    </row>
    <row r="33" spans="2:13" s="87" customFormat="1" ht="13.5">
      <c r="B33" s="24" t="s">
        <v>24</v>
      </c>
      <c r="C33" s="132"/>
      <c r="D33" s="84">
        <v>200</v>
      </c>
      <c r="E33" s="85"/>
      <c r="F33" s="86"/>
      <c r="G33" s="29">
        <f t="shared" si="2"/>
        <v>200</v>
      </c>
      <c r="H33" s="141" t="e">
        <f t="shared" si="1"/>
        <v>#DIV/0!</v>
      </c>
      <c r="I33" s="84">
        <v>422</v>
      </c>
      <c r="J33" s="85"/>
      <c r="K33" s="86"/>
      <c r="L33" s="223">
        <f t="shared" si="4"/>
        <v>422</v>
      </c>
      <c r="M33" s="182">
        <f t="shared" si="0"/>
        <v>1.11</v>
      </c>
    </row>
    <row r="34" spans="2:13" s="87" customFormat="1" ht="13.5">
      <c r="B34" s="109" t="s">
        <v>47</v>
      </c>
      <c r="C34" s="132"/>
      <c r="D34" s="84">
        <v>36</v>
      </c>
      <c r="E34" s="85"/>
      <c r="F34" s="86"/>
      <c r="G34" s="29">
        <f t="shared" si="2"/>
        <v>36</v>
      </c>
      <c r="H34" s="141" t="e">
        <f t="shared" si="1"/>
        <v>#DIV/0!</v>
      </c>
      <c r="I34" s="84">
        <v>20</v>
      </c>
      <c r="J34" s="85"/>
      <c r="K34" s="86"/>
      <c r="L34" s="223">
        <f t="shared" si="4"/>
        <v>20</v>
      </c>
      <c r="M34" s="182">
        <f t="shared" si="0"/>
        <v>-0.4444444444444444</v>
      </c>
    </row>
    <row r="35" spans="2:13" s="87" customFormat="1" ht="13.5">
      <c r="B35" s="109" t="s">
        <v>48</v>
      </c>
      <c r="C35" s="132"/>
      <c r="D35" s="84"/>
      <c r="E35" s="85"/>
      <c r="F35" s="86"/>
      <c r="G35" s="29">
        <f>SUM(D35:F35)</f>
        <v>0</v>
      </c>
      <c r="H35" s="141" t="e">
        <f t="shared" si="1"/>
        <v>#DIV/0!</v>
      </c>
      <c r="I35" s="84"/>
      <c r="J35" s="85"/>
      <c r="K35" s="86"/>
      <c r="L35" s="223">
        <f t="shared" si="4"/>
        <v>0</v>
      </c>
      <c r="M35" s="182" t="e">
        <f t="shared" si="0"/>
        <v>#DIV/0!</v>
      </c>
    </row>
    <row r="36" spans="2:13" s="129" customFormat="1" ht="13.5">
      <c r="B36" s="130" t="s">
        <v>49</v>
      </c>
      <c r="C36" s="132"/>
      <c r="D36" s="84">
        <v>764</v>
      </c>
      <c r="E36" s="85"/>
      <c r="F36" s="86">
        <v>336</v>
      </c>
      <c r="G36" s="29">
        <f>SUM(D36:F36)</f>
        <v>1100</v>
      </c>
      <c r="H36" s="141" t="e">
        <f>(G36-C36)/C36</f>
        <v>#DIV/0!</v>
      </c>
      <c r="I36" s="84">
        <v>1100</v>
      </c>
      <c r="J36" s="85"/>
      <c r="K36" s="86"/>
      <c r="L36" s="223">
        <f>SUM(I36:K36)</f>
        <v>1100</v>
      </c>
      <c r="M36" s="182">
        <f t="shared" si="0"/>
        <v>0</v>
      </c>
    </row>
    <row r="37" spans="2:13" s="87" customFormat="1" ht="13.5">
      <c r="B37" s="109" t="s">
        <v>97</v>
      </c>
      <c r="C37" s="132"/>
      <c r="D37" s="84"/>
      <c r="E37" s="85"/>
      <c r="F37" s="86">
        <v>3600</v>
      </c>
      <c r="G37" s="29">
        <f t="shared" si="2"/>
        <v>3600</v>
      </c>
      <c r="H37" s="141" t="e">
        <f t="shared" si="1"/>
        <v>#DIV/0!</v>
      </c>
      <c r="I37" s="84">
        <v>600</v>
      </c>
      <c r="J37" s="85">
        <v>500</v>
      </c>
      <c r="K37" s="86">
        <v>3056</v>
      </c>
      <c r="L37" s="223">
        <f t="shared" si="4"/>
        <v>4156</v>
      </c>
      <c r="M37" s="182">
        <f t="shared" si="0"/>
        <v>0.15444444444444444</v>
      </c>
    </row>
    <row r="38" spans="2:13" s="91" customFormat="1" ht="13.5">
      <c r="B38" s="24" t="s">
        <v>71</v>
      </c>
      <c r="C38" s="132"/>
      <c r="D38" s="84"/>
      <c r="E38" s="85">
        <v>700</v>
      </c>
      <c r="F38" s="86">
        <v>524</v>
      </c>
      <c r="G38" s="29">
        <f t="shared" si="2"/>
        <v>1224</v>
      </c>
      <c r="H38" s="141" t="e">
        <f t="shared" si="1"/>
        <v>#DIV/0!</v>
      </c>
      <c r="I38" s="84">
        <v>1224</v>
      </c>
      <c r="J38" s="85"/>
      <c r="K38" s="86">
        <v>224</v>
      </c>
      <c r="L38" s="223">
        <f t="shared" si="4"/>
        <v>1448</v>
      </c>
      <c r="M38" s="182">
        <f t="shared" si="0"/>
        <v>0.1830065359477124</v>
      </c>
    </row>
    <row r="39" spans="2:13" s="91" customFormat="1" ht="13.5">
      <c r="B39" s="24" t="s">
        <v>72</v>
      </c>
      <c r="C39" s="132"/>
      <c r="D39" s="84"/>
      <c r="E39" s="85"/>
      <c r="F39" s="86">
        <v>15</v>
      </c>
      <c r="G39" s="29">
        <f t="shared" si="2"/>
        <v>15</v>
      </c>
      <c r="H39" s="141" t="e">
        <f t="shared" si="1"/>
        <v>#DIV/0!</v>
      </c>
      <c r="I39" s="84">
        <v>15</v>
      </c>
      <c r="J39" s="85"/>
      <c r="K39" s="86"/>
      <c r="L39" s="223">
        <f t="shared" si="4"/>
        <v>15</v>
      </c>
      <c r="M39" s="182">
        <f t="shared" si="0"/>
        <v>0</v>
      </c>
    </row>
    <row r="40" spans="2:13" s="129" customFormat="1" ht="13.5">
      <c r="B40" s="24" t="s">
        <v>73</v>
      </c>
      <c r="C40" s="132"/>
      <c r="D40" s="84"/>
      <c r="E40" s="85"/>
      <c r="F40" s="86">
        <v>54</v>
      </c>
      <c r="G40" s="29">
        <f>SUM(D40:F40)</f>
        <v>54</v>
      </c>
      <c r="H40" s="141" t="e">
        <f>(G40-C40)/C40</f>
        <v>#DIV/0!</v>
      </c>
      <c r="I40" s="84">
        <v>72</v>
      </c>
      <c r="J40" s="85"/>
      <c r="K40" s="86"/>
      <c r="L40" s="223">
        <f>SUM(I40:K40)</f>
        <v>72</v>
      </c>
      <c r="M40" s="182">
        <f t="shared" si="0"/>
        <v>0.3333333333333333</v>
      </c>
    </row>
    <row r="41" spans="2:13" s="87" customFormat="1" ht="13.5">
      <c r="B41" s="24" t="s">
        <v>74</v>
      </c>
      <c r="C41" s="132"/>
      <c r="D41" s="84"/>
      <c r="E41" s="85"/>
      <c r="F41" s="86">
        <v>71</v>
      </c>
      <c r="G41" s="29">
        <f t="shared" si="2"/>
        <v>71</v>
      </c>
      <c r="H41" s="141" t="e">
        <f t="shared" si="1"/>
        <v>#DIV/0!</v>
      </c>
      <c r="I41" s="84">
        <v>124</v>
      </c>
      <c r="J41" s="85"/>
      <c r="K41" s="86"/>
      <c r="L41" s="223">
        <f t="shared" si="4"/>
        <v>124</v>
      </c>
      <c r="M41" s="182">
        <f t="shared" si="0"/>
        <v>0.7464788732394366</v>
      </c>
    </row>
    <row r="42" spans="2:13" s="87" customFormat="1" ht="13.5">
      <c r="B42" s="24" t="s">
        <v>75</v>
      </c>
      <c r="C42" s="132"/>
      <c r="D42" s="84"/>
      <c r="E42" s="85"/>
      <c r="F42" s="86"/>
      <c r="G42" s="29">
        <f t="shared" si="2"/>
        <v>0</v>
      </c>
      <c r="H42" s="141" t="e">
        <f t="shared" si="1"/>
        <v>#DIV/0!</v>
      </c>
      <c r="I42" s="84"/>
      <c r="J42" s="85"/>
      <c r="K42" s="86"/>
      <c r="L42" s="223">
        <f t="shared" si="4"/>
        <v>0</v>
      </c>
      <c r="M42" s="182" t="e">
        <f t="shared" si="0"/>
        <v>#DIV/0!</v>
      </c>
    </row>
    <row r="43" spans="2:13" s="87" customFormat="1" ht="13.5">
      <c r="B43" s="24" t="s">
        <v>76</v>
      </c>
      <c r="C43" s="132"/>
      <c r="D43" s="84"/>
      <c r="E43" s="85"/>
      <c r="F43" s="86"/>
      <c r="G43" s="29">
        <f>SUM(D43:F43)</f>
        <v>0</v>
      </c>
      <c r="H43" s="141" t="e">
        <f t="shared" si="1"/>
        <v>#DIV/0!</v>
      </c>
      <c r="I43" s="84"/>
      <c r="J43" s="85"/>
      <c r="K43" s="86"/>
      <c r="L43" s="223">
        <f t="shared" si="4"/>
        <v>0</v>
      </c>
      <c r="M43" s="182" t="e">
        <f t="shared" si="0"/>
        <v>#DIV/0!</v>
      </c>
    </row>
    <row r="44" spans="2:13" s="87" customFormat="1" ht="13.5">
      <c r="B44" s="24" t="s">
        <v>77</v>
      </c>
      <c r="C44" s="132"/>
      <c r="D44" s="84"/>
      <c r="E44" s="85"/>
      <c r="F44" s="86"/>
      <c r="G44" s="29">
        <f>SUM(D44:F44)</f>
        <v>0</v>
      </c>
      <c r="H44" s="141" t="e">
        <f t="shared" si="1"/>
        <v>#DIV/0!</v>
      </c>
      <c r="I44" s="84"/>
      <c r="J44" s="85"/>
      <c r="K44" s="86"/>
      <c r="L44" s="223">
        <f t="shared" si="4"/>
        <v>0</v>
      </c>
      <c r="M44" s="182" t="e">
        <f t="shared" si="0"/>
        <v>#DIV/0!</v>
      </c>
    </row>
    <row r="45" spans="2:13" s="87" customFormat="1" ht="13.5">
      <c r="B45" s="24" t="s">
        <v>78</v>
      </c>
      <c r="C45" s="132"/>
      <c r="D45" s="84"/>
      <c r="E45" s="85"/>
      <c r="F45" s="86"/>
      <c r="G45" s="29">
        <f>SUM(D45:F45)</f>
        <v>0</v>
      </c>
      <c r="H45" s="141" t="e">
        <f t="shared" si="1"/>
        <v>#DIV/0!</v>
      </c>
      <c r="I45" s="84"/>
      <c r="J45" s="85"/>
      <c r="K45" s="86"/>
      <c r="L45" s="223">
        <f t="shared" si="4"/>
        <v>0</v>
      </c>
      <c r="M45" s="182" t="e">
        <f t="shared" si="0"/>
        <v>#DIV/0!</v>
      </c>
    </row>
    <row r="46" spans="2:13" s="87" customFormat="1" ht="13.5">
      <c r="B46" s="24" t="s">
        <v>79</v>
      </c>
      <c r="C46" s="132"/>
      <c r="D46" s="84">
        <v>200</v>
      </c>
      <c r="E46" s="85"/>
      <c r="F46" s="86"/>
      <c r="G46" s="29">
        <f>SUM(D46:F46)</f>
        <v>200</v>
      </c>
      <c r="H46" s="141" t="e">
        <f t="shared" si="1"/>
        <v>#DIV/0!</v>
      </c>
      <c r="I46" s="84">
        <v>243</v>
      </c>
      <c r="J46" s="85"/>
      <c r="K46" s="86"/>
      <c r="L46" s="223">
        <f t="shared" si="4"/>
        <v>243</v>
      </c>
      <c r="M46" s="182">
        <f t="shared" si="0"/>
        <v>0.215</v>
      </c>
    </row>
    <row r="47" spans="2:13" s="129" customFormat="1" ht="14.25" thickBot="1">
      <c r="B47" s="24" t="s">
        <v>25</v>
      </c>
      <c r="C47" s="132"/>
      <c r="D47" s="84">
        <v>100</v>
      </c>
      <c r="E47" s="85"/>
      <c r="F47" s="86"/>
      <c r="G47" s="29">
        <f>SUM(D47:F47)</f>
        <v>100</v>
      </c>
      <c r="H47" s="141" t="e">
        <f>(G47-C47)/C47</f>
        <v>#DIV/0!</v>
      </c>
      <c r="I47" s="84">
        <v>100</v>
      </c>
      <c r="J47" s="85"/>
      <c r="K47" s="86"/>
      <c r="L47" s="223">
        <f>SUM(I47:K47)</f>
        <v>100</v>
      </c>
      <c r="M47" s="184">
        <f t="shared" si="0"/>
        <v>0</v>
      </c>
    </row>
    <row r="48" spans="2:13" s="14" customFormat="1" ht="15.75" thickBot="1">
      <c r="B48" s="185" t="s">
        <v>29</v>
      </c>
      <c r="C48" s="186">
        <f>C5-C25</f>
        <v>0</v>
      </c>
      <c r="D48" s="187">
        <f>D5-D25</f>
        <v>0</v>
      </c>
      <c r="E48" s="188">
        <f>E5-E25</f>
        <v>0</v>
      </c>
      <c r="F48" s="189">
        <f>F5-F25</f>
        <v>0</v>
      </c>
      <c r="G48" s="126">
        <f>G5-G25</f>
        <v>0</v>
      </c>
      <c r="H48" s="190" t="e">
        <f>(G48-C48)/C48</f>
        <v>#DIV/0!</v>
      </c>
      <c r="I48" s="187">
        <f>I5-I25</f>
        <v>0</v>
      </c>
      <c r="J48" s="188">
        <f>J5-J25</f>
        <v>0</v>
      </c>
      <c r="K48" s="191">
        <f>K5-K25</f>
        <v>0</v>
      </c>
      <c r="L48" s="226">
        <f t="shared" si="4"/>
        <v>0</v>
      </c>
      <c r="M48" s="227" t="e">
        <f t="shared" si="0"/>
        <v>#DIV/0!</v>
      </c>
    </row>
    <row r="49" spans="8:13" s="36" customFormat="1" ht="13.5">
      <c r="H49" s="123"/>
      <c r="M49" s="120"/>
    </row>
    <row r="50" spans="8:13" s="36" customFormat="1" ht="14.25" thickBot="1">
      <c r="H50" s="123"/>
      <c r="M50" s="120"/>
    </row>
    <row r="51" spans="2:11" s="36" customFormat="1" ht="15.75" thickBot="1">
      <c r="B51" s="157"/>
      <c r="C51" s="296" t="s">
        <v>84</v>
      </c>
      <c r="D51" s="297"/>
      <c r="E51" s="297"/>
      <c r="F51" s="297"/>
      <c r="G51" s="298" t="s">
        <v>37</v>
      </c>
      <c r="H51" s="297"/>
      <c r="I51" s="297"/>
      <c r="J51" s="299"/>
      <c r="K51" s="300" t="s">
        <v>85</v>
      </c>
    </row>
    <row r="52" spans="2:11" s="36" customFormat="1" ht="26.25" customHeight="1" thickBot="1">
      <c r="B52" s="203" t="s">
        <v>96</v>
      </c>
      <c r="C52" s="193" t="s">
        <v>80</v>
      </c>
      <c r="D52" s="194" t="s">
        <v>81</v>
      </c>
      <c r="E52" s="195" t="s">
        <v>82</v>
      </c>
      <c r="F52" s="197" t="s">
        <v>86</v>
      </c>
      <c r="G52" s="199" t="s">
        <v>80</v>
      </c>
      <c r="H52" s="194" t="s">
        <v>81</v>
      </c>
      <c r="I52" s="195" t="s">
        <v>82</v>
      </c>
      <c r="J52" s="196" t="s">
        <v>86</v>
      </c>
      <c r="K52" s="301"/>
    </row>
    <row r="53" spans="2:11" s="36" customFormat="1" ht="13.5">
      <c r="B53" s="217"/>
      <c r="C53" s="156"/>
      <c r="D53" s="192"/>
      <c r="E53" s="155">
        <f>D53-C53</f>
        <v>0</v>
      </c>
      <c r="F53" s="158"/>
      <c r="G53" s="200"/>
      <c r="H53" s="192"/>
      <c r="I53" s="155">
        <f>H53-G53</f>
        <v>0</v>
      </c>
      <c r="J53" s="154"/>
      <c r="K53" s="202" t="e">
        <f>(J53-F53)/F53</f>
        <v>#DIV/0!</v>
      </c>
    </row>
    <row r="54" spans="2:11" s="36" customFormat="1" ht="13.5">
      <c r="B54" s="217" t="s">
        <v>115</v>
      </c>
      <c r="C54" s="153">
        <v>0</v>
      </c>
      <c r="D54" s="152">
        <v>0</v>
      </c>
      <c r="E54" s="155">
        <f>D54-C54</f>
        <v>0</v>
      </c>
      <c r="F54" s="159">
        <v>0</v>
      </c>
      <c r="G54" s="201">
        <v>7600</v>
      </c>
      <c r="H54" s="152">
        <v>3000</v>
      </c>
      <c r="I54" s="155">
        <f>H54-G54</f>
        <v>-4600</v>
      </c>
      <c r="J54" s="151">
        <v>4600</v>
      </c>
      <c r="K54" s="182" t="e">
        <f>(J54-F54)/F54</f>
        <v>#DIV/0!</v>
      </c>
    </row>
    <row r="55" spans="2:11" s="36" customFormat="1" ht="13.5">
      <c r="B55" s="217"/>
      <c r="C55" s="153"/>
      <c r="D55" s="152"/>
      <c r="E55" s="155">
        <f>D55-C55</f>
        <v>0</v>
      </c>
      <c r="F55" s="159"/>
      <c r="G55" s="201"/>
      <c r="H55" s="152"/>
      <c r="I55" s="155">
        <f>H55-G55</f>
        <v>0</v>
      </c>
      <c r="J55" s="151"/>
      <c r="K55" s="182" t="e">
        <f>(J55-F55)/F55</f>
        <v>#DIV/0!</v>
      </c>
    </row>
    <row r="56" spans="2:11" s="36" customFormat="1" ht="13.5">
      <c r="B56" s="247"/>
      <c r="C56" s="153"/>
      <c r="D56" s="152"/>
      <c r="E56" s="246"/>
      <c r="F56" s="159"/>
      <c r="G56" s="201"/>
      <c r="H56" s="152"/>
      <c r="I56" s="246"/>
      <c r="J56" s="151"/>
      <c r="K56" s="182"/>
    </row>
    <row r="57" spans="2:11" s="36" customFormat="1" ht="13.5">
      <c r="B57" s="247"/>
      <c r="C57" s="153"/>
      <c r="D57" s="152"/>
      <c r="E57" s="246"/>
      <c r="F57" s="159"/>
      <c r="G57" s="201"/>
      <c r="H57" s="152"/>
      <c r="I57" s="246"/>
      <c r="J57" s="151"/>
      <c r="K57" s="182"/>
    </row>
    <row r="58" spans="2:11" s="198" customFormat="1" ht="14.25" thickBot="1">
      <c r="B58" s="238" t="s">
        <v>83</v>
      </c>
      <c r="C58" s="239">
        <f>SUM(C53:C55)</f>
        <v>0</v>
      </c>
      <c r="D58" s="240">
        <f>SUM(D53:D55)</f>
        <v>0</v>
      </c>
      <c r="E58" s="241">
        <f>D58-C58</f>
        <v>0</v>
      </c>
      <c r="F58" s="242">
        <f>SUM(F53:F55)</f>
        <v>0</v>
      </c>
      <c r="G58" s="243">
        <f>SUM(G53:G55)</f>
        <v>7600</v>
      </c>
      <c r="H58" s="240">
        <f>SUM(H53:H55)</f>
        <v>3000</v>
      </c>
      <c r="I58" s="241">
        <f>H58-G58</f>
        <v>-4600</v>
      </c>
      <c r="J58" s="244">
        <f>SUM(J53:J55)</f>
        <v>4600</v>
      </c>
      <c r="K58" s="245" t="e">
        <f>(J58-F58)/F58</f>
        <v>#DIV/0!</v>
      </c>
    </row>
    <row r="59" spans="2:10" s="36" customFormat="1" ht="14.25" thickBot="1">
      <c r="B59" s="149"/>
      <c r="C59" s="150"/>
      <c r="D59" s="150"/>
      <c r="E59" s="302">
        <f>E58+F58</f>
        <v>0</v>
      </c>
      <c r="F59" s="303"/>
      <c r="G59" s="150"/>
      <c r="H59" s="150"/>
      <c r="I59" s="302">
        <f>I58+J58</f>
        <v>0</v>
      </c>
      <c r="J59" s="303"/>
    </row>
    <row r="60" spans="2:10" s="161" customFormat="1" ht="13.5">
      <c r="B60" s="162"/>
      <c r="C60" s="163"/>
      <c r="D60" s="163"/>
      <c r="E60" s="164"/>
      <c r="F60" s="164"/>
      <c r="G60" s="163"/>
      <c r="H60" s="163"/>
      <c r="I60" s="164"/>
      <c r="J60" s="164"/>
    </row>
    <row r="61" spans="2:10" s="161" customFormat="1" ht="14.25" thickBot="1">
      <c r="B61" s="162"/>
      <c r="C61" s="163"/>
      <c r="D61" s="163"/>
      <c r="E61" s="164"/>
      <c r="F61" s="164"/>
      <c r="G61" s="163"/>
      <c r="H61" s="163"/>
      <c r="I61" s="164"/>
      <c r="J61" s="164"/>
    </row>
    <row r="62" spans="2:16" s="161" customFormat="1" ht="14.25" thickBot="1">
      <c r="B62" s="280"/>
      <c r="C62" s="304" t="s">
        <v>101</v>
      </c>
      <c r="D62" s="305"/>
      <c r="E62" s="305"/>
      <c r="F62" s="305"/>
      <c r="G62" s="305"/>
      <c r="H62" s="305"/>
      <c r="I62" s="306"/>
      <c r="J62" s="305" t="s">
        <v>102</v>
      </c>
      <c r="K62" s="305"/>
      <c r="L62" s="305"/>
      <c r="M62" s="305"/>
      <c r="N62" s="305"/>
      <c r="O62" s="305"/>
      <c r="P62" s="307"/>
    </row>
    <row r="63" spans="2:16" s="161" customFormat="1" ht="26.25" customHeight="1" thickBot="1">
      <c r="B63" s="219" t="s">
        <v>95</v>
      </c>
      <c r="C63" s="166" t="s">
        <v>87</v>
      </c>
      <c r="D63" s="167" t="s">
        <v>88</v>
      </c>
      <c r="E63" s="168" t="s">
        <v>89</v>
      </c>
      <c r="F63" s="166" t="s">
        <v>90</v>
      </c>
      <c r="G63" s="167" t="s">
        <v>91</v>
      </c>
      <c r="H63" s="168" t="s">
        <v>92</v>
      </c>
      <c r="I63" s="267" t="s">
        <v>82</v>
      </c>
      <c r="J63" s="264" t="s">
        <v>87</v>
      </c>
      <c r="K63" s="167" t="s">
        <v>88</v>
      </c>
      <c r="L63" s="168" t="s">
        <v>89</v>
      </c>
      <c r="M63" s="166" t="s">
        <v>90</v>
      </c>
      <c r="N63" s="263" t="s">
        <v>91</v>
      </c>
      <c r="O63" s="168" t="s">
        <v>92</v>
      </c>
      <c r="P63" s="160" t="s">
        <v>82</v>
      </c>
    </row>
    <row r="64" spans="2:16" s="161" customFormat="1" ht="13.5">
      <c r="B64" s="221"/>
      <c r="C64" s="256"/>
      <c r="D64" s="259"/>
      <c r="E64" s="258">
        <f>C64+D64</f>
        <v>0</v>
      </c>
      <c r="F64" s="260"/>
      <c r="G64" s="216"/>
      <c r="H64" s="258">
        <f>F64+G64</f>
        <v>0</v>
      </c>
      <c r="I64" s="268">
        <f>H64-E64</f>
        <v>0</v>
      </c>
      <c r="J64" s="265"/>
      <c r="K64" s="259"/>
      <c r="L64" s="258">
        <f>J64+K64</f>
        <v>0</v>
      </c>
      <c r="M64" s="260"/>
      <c r="N64" s="216"/>
      <c r="O64" s="258">
        <f>M64+N64</f>
        <v>0</v>
      </c>
      <c r="P64" s="204">
        <f>O64-L64</f>
        <v>0</v>
      </c>
    </row>
    <row r="65" spans="2:16" s="161" customFormat="1" ht="13.5">
      <c r="B65" s="221" t="s">
        <v>115</v>
      </c>
      <c r="C65" s="257">
        <v>0</v>
      </c>
      <c r="D65" s="259">
        <v>0</v>
      </c>
      <c r="E65" s="204">
        <f>C65+D65</f>
        <v>0</v>
      </c>
      <c r="F65" s="261">
        <v>0</v>
      </c>
      <c r="G65" s="216">
        <v>0</v>
      </c>
      <c r="H65" s="204">
        <f>F65+G65</f>
        <v>0</v>
      </c>
      <c r="I65" s="268">
        <f>H65-E65</f>
        <v>0</v>
      </c>
      <c r="J65" s="266">
        <v>787</v>
      </c>
      <c r="K65" s="259">
        <v>0</v>
      </c>
      <c r="L65" s="204">
        <f>J65+K65</f>
        <v>787</v>
      </c>
      <c r="M65" s="261">
        <v>114</v>
      </c>
      <c r="N65" s="216"/>
      <c r="O65" s="204">
        <f>M65+N65</f>
        <v>114</v>
      </c>
      <c r="P65" s="204">
        <f>O65-L65</f>
        <v>-673</v>
      </c>
    </row>
    <row r="66" spans="2:16" s="161" customFormat="1" ht="13.5">
      <c r="B66" s="221"/>
      <c r="C66" s="257"/>
      <c r="D66" s="259"/>
      <c r="E66" s="204">
        <f>C66+D66</f>
        <v>0</v>
      </c>
      <c r="F66" s="261"/>
      <c r="G66" s="216"/>
      <c r="H66" s="204">
        <f>F66+G66</f>
        <v>0</v>
      </c>
      <c r="I66" s="268">
        <f>H66-E66</f>
        <v>0</v>
      </c>
      <c r="J66" s="266"/>
      <c r="K66" s="259"/>
      <c r="L66" s="204">
        <f>J66+K66</f>
        <v>0</v>
      </c>
      <c r="M66" s="261"/>
      <c r="N66" s="216"/>
      <c r="O66" s="204">
        <f>M66+N66</f>
        <v>0</v>
      </c>
      <c r="P66" s="204">
        <f>O66-L66</f>
        <v>0</v>
      </c>
    </row>
    <row r="67" spans="2:16" s="161" customFormat="1" ht="13.5">
      <c r="B67" s="221"/>
      <c r="C67" s="248"/>
      <c r="D67" s="259"/>
      <c r="E67" s="205">
        <f>C67+D67</f>
        <v>0</v>
      </c>
      <c r="F67" s="250"/>
      <c r="G67" s="216"/>
      <c r="H67" s="205">
        <f>F67+G67</f>
        <v>0</v>
      </c>
      <c r="I67" s="269">
        <f>H67-E67</f>
        <v>0</v>
      </c>
      <c r="J67" s="249"/>
      <c r="K67" s="259"/>
      <c r="L67" s="205">
        <f>J67+K67</f>
        <v>0</v>
      </c>
      <c r="M67" s="250"/>
      <c r="N67" s="216"/>
      <c r="O67" s="205">
        <f>M67+N67</f>
        <v>0</v>
      </c>
      <c r="P67" s="205">
        <f>O67-L67</f>
        <v>0</v>
      </c>
    </row>
    <row r="68" spans="2:16" s="161" customFormat="1" ht="13.5">
      <c r="B68" s="221"/>
      <c r="C68" s="248"/>
      <c r="D68" s="259"/>
      <c r="E68" s="205"/>
      <c r="F68" s="250"/>
      <c r="G68" s="216"/>
      <c r="H68" s="205"/>
      <c r="I68" s="269"/>
      <c r="J68" s="249"/>
      <c r="K68" s="259"/>
      <c r="L68" s="205"/>
      <c r="M68" s="250"/>
      <c r="N68" s="216"/>
      <c r="O68" s="205"/>
      <c r="P68" s="205"/>
    </row>
    <row r="69" spans="2:16" s="161" customFormat="1" ht="14.25" thickBot="1">
      <c r="B69" s="251"/>
      <c r="C69" s="252"/>
      <c r="D69" s="259"/>
      <c r="E69" s="254"/>
      <c r="F69" s="255"/>
      <c r="G69" s="216"/>
      <c r="H69" s="254"/>
      <c r="I69" s="270"/>
      <c r="J69" s="253"/>
      <c r="K69" s="259"/>
      <c r="L69" s="254"/>
      <c r="M69" s="255"/>
      <c r="N69" s="216"/>
      <c r="O69" s="254"/>
      <c r="P69" s="254"/>
    </row>
    <row r="70" spans="2:16" s="210" customFormat="1" ht="14.25" thickBot="1">
      <c r="B70" s="220" t="s">
        <v>83</v>
      </c>
      <c r="C70" s="308" t="s">
        <v>93</v>
      </c>
      <c r="D70" s="309"/>
      <c r="E70" s="218">
        <f>SUM(F64:F67)-SUM(C64:C67)</f>
        <v>0</v>
      </c>
      <c r="F70" s="170" t="s">
        <v>94</v>
      </c>
      <c r="G70" s="262"/>
      <c r="H70" s="218">
        <f>SUM(G64:G67)-SUM(D64:D67)</f>
        <v>0</v>
      </c>
      <c r="I70" s="271">
        <f>E70+H70</f>
        <v>0</v>
      </c>
      <c r="J70" s="310" t="s">
        <v>93</v>
      </c>
      <c r="K70" s="309"/>
      <c r="L70" s="218">
        <f>SUM(M64:M67)-SUM(J64:J67)</f>
        <v>-673</v>
      </c>
      <c r="M70" s="170" t="s">
        <v>94</v>
      </c>
      <c r="N70" s="262"/>
      <c r="O70" s="218">
        <f>SUM(N64:N67)-SUM(K64:K67)</f>
        <v>0</v>
      </c>
      <c r="P70" s="171">
        <f>L70+O70</f>
        <v>-673</v>
      </c>
    </row>
    <row r="71" spans="2:10" s="161" customFormat="1" ht="13.5">
      <c r="B71" s="162"/>
      <c r="C71" s="163"/>
      <c r="D71" s="163"/>
      <c r="E71" s="164"/>
      <c r="F71" s="164"/>
      <c r="G71" s="163"/>
      <c r="H71" s="163"/>
      <c r="I71" s="164"/>
      <c r="J71" s="164"/>
    </row>
    <row r="72" ht="14.25" thickBot="1"/>
    <row r="73" spans="2:7" ht="14.25" thickBot="1">
      <c r="B73" s="37" t="s">
        <v>30</v>
      </c>
      <c r="C73" s="25" t="s">
        <v>38</v>
      </c>
      <c r="D73" s="26" t="s">
        <v>108</v>
      </c>
      <c r="E73" s="26" t="s">
        <v>107</v>
      </c>
      <c r="F73" s="27" t="s">
        <v>106</v>
      </c>
      <c r="G73" s="272" t="s">
        <v>103</v>
      </c>
    </row>
    <row r="74" spans="2:7" ht="13.5">
      <c r="B74" s="39" t="s">
        <v>31</v>
      </c>
      <c r="C74" s="48">
        <f>SUM(C75:C77)</f>
        <v>192.44</v>
      </c>
      <c r="D74" s="48">
        <f>SUM(D75:D77)</f>
        <v>202</v>
      </c>
      <c r="E74" s="48">
        <f>SUM(E75:E77)</f>
        <v>502</v>
      </c>
      <c r="F74" s="48">
        <f>SUM(F75:F77)</f>
        <v>500</v>
      </c>
      <c r="G74" s="49">
        <f>D74+E74-F74</f>
        <v>204</v>
      </c>
    </row>
    <row r="75" spans="2:7" ht="13.5">
      <c r="B75" s="1" t="s">
        <v>34</v>
      </c>
      <c r="C75" s="273">
        <v>17.96</v>
      </c>
      <c r="D75" s="274">
        <v>22</v>
      </c>
      <c r="E75" s="275">
        <v>2</v>
      </c>
      <c r="F75" s="276">
        <v>0</v>
      </c>
      <c r="G75" s="277">
        <f aca="true" t="shared" si="5" ref="G75:G80">D75+E75-F75</f>
        <v>24</v>
      </c>
    </row>
    <row r="76" spans="2:7" ht="13.5">
      <c r="B76" s="1" t="s">
        <v>35</v>
      </c>
      <c r="C76" s="273">
        <v>174.48</v>
      </c>
      <c r="D76" s="274">
        <v>180</v>
      </c>
      <c r="E76" s="275">
        <v>500</v>
      </c>
      <c r="F76" s="276">
        <v>500</v>
      </c>
      <c r="G76" s="277">
        <f t="shared" si="5"/>
        <v>180</v>
      </c>
    </row>
    <row r="77" spans="2:7" ht="13.5">
      <c r="B77" s="1" t="s">
        <v>36</v>
      </c>
      <c r="C77" s="273">
        <v>0</v>
      </c>
      <c r="D77" s="274">
        <v>0</v>
      </c>
      <c r="E77" s="275">
        <v>0</v>
      </c>
      <c r="F77" s="276">
        <v>0</v>
      </c>
      <c r="G77" s="277">
        <f t="shared" si="5"/>
        <v>0</v>
      </c>
    </row>
    <row r="78" spans="2:7" ht="13.5">
      <c r="B78" s="2" t="s">
        <v>32</v>
      </c>
      <c r="C78" s="4">
        <v>3258.48</v>
      </c>
      <c r="D78" s="50">
        <v>1260</v>
      </c>
      <c r="E78" s="5">
        <v>11520</v>
      </c>
      <c r="F78" s="6">
        <v>10000</v>
      </c>
      <c r="G78" s="49">
        <f t="shared" si="5"/>
        <v>2780</v>
      </c>
    </row>
    <row r="79" spans="2:7" ht="13.5">
      <c r="B79" s="40" t="s">
        <v>33</v>
      </c>
      <c r="C79" s="51">
        <v>146.01</v>
      </c>
      <c r="D79" s="52">
        <v>146.01</v>
      </c>
      <c r="E79" s="53">
        <v>146.01</v>
      </c>
      <c r="F79" s="54">
        <v>146.01</v>
      </c>
      <c r="G79" s="49">
        <f t="shared" si="5"/>
        <v>146.01</v>
      </c>
    </row>
    <row r="80" spans="2:7" ht="14.25" thickBot="1">
      <c r="B80" s="41" t="s">
        <v>3</v>
      </c>
      <c r="C80" s="55">
        <v>244.17</v>
      </c>
      <c r="D80" s="56">
        <v>260</v>
      </c>
      <c r="E80" s="57">
        <v>345</v>
      </c>
      <c r="F80" s="58">
        <v>300</v>
      </c>
      <c r="G80" s="59">
        <f t="shared" si="5"/>
        <v>305</v>
      </c>
    </row>
    <row r="81" ht="12.75" customHeight="1" thickBot="1"/>
    <row r="82" spans="2:5" ht="12.75" customHeight="1">
      <c r="B82" s="45" t="s">
        <v>39</v>
      </c>
      <c r="C82" s="47">
        <v>2015</v>
      </c>
      <c r="D82" s="43" t="s">
        <v>104</v>
      </c>
      <c r="E82" s="44" t="s">
        <v>105</v>
      </c>
    </row>
    <row r="83" spans="2:5" ht="12.75" customHeight="1">
      <c r="B83" s="46" t="s">
        <v>39</v>
      </c>
      <c r="C83" s="70">
        <f>SUM(C84:C86)</f>
        <v>2686.2299999999996</v>
      </c>
      <c r="D83" s="71">
        <f>SUM(D84:D86)</f>
        <v>2600</v>
      </c>
      <c r="E83" s="72">
        <f>SUM(E84:E86)</f>
        <v>2600</v>
      </c>
    </row>
    <row r="84" spans="2:5" ht="12.75" customHeight="1">
      <c r="B84" s="147" t="s">
        <v>58</v>
      </c>
      <c r="C84" s="64">
        <v>2522.24</v>
      </c>
      <c r="D84" s="65">
        <v>2500</v>
      </c>
      <c r="E84" s="66">
        <v>2500</v>
      </c>
    </row>
    <row r="85" spans="2:5" ht="12.75" customHeight="1">
      <c r="B85" s="147" t="s">
        <v>59</v>
      </c>
      <c r="C85" s="64">
        <v>163.99</v>
      </c>
      <c r="D85" s="65">
        <v>100</v>
      </c>
      <c r="E85" s="66">
        <v>100</v>
      </c>
    </row>
    <row r="86" spans="2:5" ht="12.75" customHeight="1" thickBot="1">
      <c r="B86" s="148" t="s">
        <v>60</v>
      </c>
      <c r="C86" s="67">
        <v>0</v>
      </c>
      <c r="D86" s="68">
        <v>0</v>
      </c>
      <c r="E86" s="69">
        <v>0</v>
      </c>
    </row>
    <row r="87" ht="12.75" customHeight="1"/>
    <row r="88" ht="12.75" customHeight="1" thickBot="1"/>
    <row r="89" spans="2:5" ht="12.75" customHeight="1">
      <c r="B89" s="211" t="s">
        <v>40</v>
      </c>
      <c r="C89" s="47">
        <v>2015</v>
      </c>
      <c r="D89" s="43" t="s">
        <v>104</v>
      </c>
      <c r="E89" s="44" t="s">
        <v>105</v>
      </c>
    </row>
    <row r="90" spans="2:5" ht="12.75" customHeight="1">
      <c r="B90" s="212" t="s">
        <v>41</v>
      </c>
      <c r="C90" s="214"/>
      <c r="D90" s="60"/>
      <c r="E90" s="61"/>
    </row>
    <row r="91" spans="2:5" ht="12.75" customHeight="1">
      <c r="B91" s="212" t="s">
        <v>42</v>
      </c>
      <c r="C91" s="214"/>
      <c r="D91" s="60">
        <v>480</v>
      </c>
      <c r="E91" s="61"/>
    </row>
    <row r="92" spans="2:5" ht="12.75" customHeight="1">
      <c r="B92" s="212" t="s">
        <v>43</v>
      </c>
      <c r="C92" s="214"/>
      <c r="D92" s="60"/>
      <c r="E92" s="61"/>
    </row>
    <row r="93" spans="2:5" ht="12.75" customHeight="1">
      <c r="B93" s="212" t="s">
        <v>44</v>
      </c>
      <c r="C93" s="214"/>
      <c r="D93" s="60">
        <v>1320</v>
      </c>
      <c r="E93" s="61">
        <v>1000</v>
      </c>
    </row>
    <row r="94" spans="2:5" ht="12.75" customHeight="1" thickBot="1">
      <c r="B94" s="213" t="s">
        <v>45</v>
      </c>
      <c r="C94" s="215"/>
      <c r="D94" s="62"/>
      <c r="E94" s="63"/>
    </row>
    <row r="95" ht="12.75" customHeight="1" thickBot="1"/>
    <row r="96" spans="2:3" ht="12.75" customHeight="1">
      <c r="B96" s="206" t="s">
        <v>46</v>
      </c>
      <c r="C96" s="209" t="s">
        <v>98</v>
      </c>
    </row>
    <row r="97" spans="2:5" ht="12.75" customHeight="1" thickBot="1">
      <c r="B97" s="207">
        <v>50</v>
      </c>
      <c r="C97" s="208">
        <v>30</v>
      </c>
      <c r="E97" s="38" t="s">
        <v>129</v>
      </c>
    </row>
    <row r="98" ht="12.75" customHeight="1"/>
    <row r="99" spans="2:3" ht="12.75" customHeight="1">
      <c r="B99" s="110" t="s">
        <v>8</v>
      </c>
      <c r="C99" s="131">
        <v>42652</v>
      </c>
    </row>
    <row r="100" spans="2:3" ht="12.75" customHeight="1">
      <c r="B100" s="112"/>
      <c r="C100" s="111"/>
    </row>
    <row r="101" spans="2:3" ht="12.75" customHeight="1">
      <c r="B101" s="110" t="s">
        <v>9</v>
      </c>
      <c r="C101" s="113" t="s">
        <v>118</v>
      </c>
    </row>
    <row r="102" spans="2:3" ht="12.75" customHeight="1">
      <c r="B102" s="110"/>
      <c r="C102" s="113"/>
    </row>
    <row r="103" spans="2:3" ht="12.75" customHeight="1">
      <c r="B103" s="110" t="s">
        <v>67</v>
      </c>
      <c r="C103" s="114" t="s">
        <v>119</v>
      </c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12">
    <mergeCell ref="E59:F59"/>
    <mergeCell ref="I59:J59"/>
    <mergeCell ref="C62:I62"/>
    <mergeCell ref="J62:P62"/>
    <mergeCell ref="C70:D70"/>
    <mergeCell ref="J70:K70"/>
    <mergeCell ref="C2:I2"/>
    <mergeCell ref="D3:G3"/>
    <mergeCell ref="I3:L3"/>
    <mergeCell ref="C51:F51"/>
    <mergeCell ref="G51:J51"/>
    <mergeCell ref="K51:K52"/>
  </mergeCells>
  <conditionalFormatting sqref="H1:H2 H72:H65536 H49:H50 H6:H24 K53:K58 H26:H47 M6:M24">
    <cfRule type="cellIs" priority="21" dxfId="2" operator="greaterThan">
      <formula>5%</formula>
    </cfRule>
    <cfRule type="cellIs" priority="22" dxfId="1" operator="greaterThan">
      <formula>2.51%</formula>
    </cfRule>
    <cfRule type="cellIs" priority="23" dxfId="0" operator="between">
      <formula>0.01%</formula>
      <formula>2.5%</formula>
    </cfRule>
    <cfRule type="cellIs" priority="24" dxfId="45" operator="lessThan">
      <formula>0</formula>
    </cfRule>
  </conditionalFormatting>
  <dataValidations count="4">
    <dataValidation type="decimal" showInputMessage="1" showErrorMessage="1" errorTitle="Chyba vyplnění" error="Hodnota není vyplněna nebo zadána nesprávná hodnota" sqref="K53:K58 C5:M48">
      <formula1>-99999</formula1>
      <formula2>99999</formula2>
    </dataValidation>
    <dataValidation type="decimal" showInputMessage="1" showErrorMessage="1" errorTitle="Chybné vyplnění" error="Hodnota není vyplněna nebo zadána nesprávná hodnota" sqref="C74:G80 C83:E86">
      <formula1>0</formula1>
      <formula2>99999</formula2>
    </dataValidation>
    <dataValidation type="whole" showInputMessage="1" showErrorMessage="1" errorTitle="Chybové hlášení" error="Hodnota není vyplněna nebo vyplněna nesprávná hodnota" sqref="C90:E94">
      <formula1>0</formula1>
      <formula2>99999</formula2>
    </dataValidation>
    <dataValidation type="decimal" allowBlank="1" showInputMessage="1" showErrorMessage="1" sqref="B97">
      <formula1>1</formula1>
      <formula2>999</formula2>
    </dataValidation>
  </dataValidations>
  <printOptions horizontalCentered="1" verticalCentered="1"/>
  <pageMargins left="0.3937007874015748" right="0.3937007874015748" top="0.5905511811023623" bottom="0.1968503937007874" header="0" footer="0"/>
  <pageSetup fitToHeight="1" fitToWidth="1" horizontalDpi="600" verticalDpi="600" orientation="landscape" paperSize="8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1:P139"/>
  <sheetViews>
    <sheetView showGridLines="0" zoomScale="90" zoomScaleNormal="90" zoomScalePageLayoutView="0" workbookViewId="0" topLeftCell="A43">
      <selection activeCell="E53" sqref="E53"/>
    </sheetView>
  </sheetViews>
  <sheetFormatPr defaultColWidth="0" defaultRowHeight="12.75" customHeight="1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4" bestFit="1" customWidth="1"/>
    <col min="9" max="12" width="20.00390625" style="38" customWidth="1"/>
    <col min="13" max="13" width="21.8515625" style="118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18"/>
    </row>
    <row r="2" spans="2:13" s="3" customFormat="1" ht="29.25" customHeight="1" thickBot="1">
      <c r="B2" s="282" t="s">
        <v>4</v>
      </c>
      <c r="C2" s="311" t="s">
        <v>126</v>
      </c>
      <c r="D2" s="292"/>
      <c r="E2" s="292"/>
      <c r="F2" s="292"/>
      <c r="G2" s="292"/>
      <c r="H2" s="293"/>
      <c r="I2" s="292"/>
      <c r="J2" s="74" t="s">
        <v>62</v>
      </c>
      <c r="K2" s="279" t="s">
        <v>121</v>
      </c>
      <c r="L2" s="73"/>
      <c r="M2" s="122"/>
    </row>
    <row r="3" spans="2:13" s="14" customFormat="1" ht="27.75" customHeight="1" thickBot="1">
      <c r="B3" s="12"/>
      <c r="C3" s="13" t="s">
        <v>109</v>
      </c>
      <c r="D3" s="294" t="s">
        <v>110</v>
      </c>
      <c r="E3" s="294"/>
      <c r="F3" s="294"/>
      <c r="G3" s="294"/>
      <c r="H3" s="119" t="s">
        <v>68</v>
      </c>
      <c r="I3" s="295" t="s">
        <v>105</v>
      </c>
      <c r="J3" s="295"/>
      <c r="K3" s="295"/>
      <c r="L3" s="295"/>
      <c r="M3" s="119" t="s">
        <v>68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21" t="s">
        <v>69</v>
      </c>
      <c r="I4" s="17" t="s">
        <v>5</v>
      </c>
      <c r="J4" s="18" t="s">
        <v>27</v>
      </c>
      <c r="K4" s="19" t="s">
        <v>26</v>
      </c>
      <c r="L4" s="20" t="s">
        <v>111</v>
      </c>
      <c r="M4" s="180" t="s">
        <v>112</v>
      </c>
    </row>
    <row r="5" spans="2:13" s="14" customFormat="1" ht="15.75" thickBot="1">
      <c r="B5" s="21" t="s">
        <v>0</v>
      </c>
      <c r="C5" s="222">
        <f>C6+C9+C11+C12+C13+C14+C15+C16+C17+C18+C22+C23+C24+C7</f>
        <v>4610</v>
      </c>
      <c r="D5" s="7">
        <f>D11+D12+D13+D14+D15+D16+D17+D18+D22+D23+D24</f>
        <v>0</v>
      </c>
      <c r="E5" s="8">
        <f>E9+E11+E12+E13+E14+E15+E16+E17+E18+E22+E23+E24</f>
        <v>0</v>
      </c>
      <c r="F5" s="10">
        <f>F6+F11+F12+F13+F14+F15+F16+F17+F18+F22+F23+F24+F7</f>
        <v>5522</v>
      </c>
      <c r="G5" s="11">
        <f>SUM(D5:F5)</f>
        <v>5522</v>
      </c>
      <c r="H5" s="125">
        <f>(G5-C5)/C5</f>
        <v>0.19783080260303687</v>
      </c>
      <c r="I5" s="7">
        <f>I11+I12+I13+I14+I15+I16+I17+I18+I22+I23+I24</f>
        <v>0</v>
      </c>
      <c r="J5" s="8">
        <f>J9+J11+J12+J13+J14+J15+J16+J17+J18+J22+J23+J24</f>
        <v>0</v>
      </c>
      <c r="K5" s="10">
        <f>K6+K11+K12+K13+K14+K15+K16+K17+K18+K22+K23+K24</f>
        <v>6768</v>
      </c>
      <c r="L5" s="11">
        <f>SUM(I5:K5)</f>
        <v>6768</v>
      </c>
      <c r="M5" s="227">
        <f>(L5-G5)/G5</f>
        <v>0.22564288301340094</v>
      </c>
    </row>
    <row r="6" spans="2:13" s="97" customFormat="1" ht="14.25" thickBot="1">
      <c r="B6" s="106" t="s">
        <v>10</v>
      </c>
      <c r="C6" s="76">
        <v>4610</v>
      </c>
      <c r="D6" s="31"/>
      <c r="E6" s="32"/>
      <c r="F6" s="81">
        <v>5522</v>
      </c>
      <c r="G6" s="82">
        <f>SUM(F6)</f>
        <v>5522</v>
      </c>
      <c r="H6" s="138">
        <f>(G6-C6)/C6</f>
        <v>0.19783080260303687</v>
      </c>
      <c r="I6" s="31"/>
      <c r="J6" s="32"/>
      <c r="K6" s="136">
        <v>6768</v>
      </c>
      <c r="L6" s="82">
        <f>SUM(K6)</f>
        <v>6768</v>
      </c>
      <c r="M6" s="181">
        <f aca="true" t="shared" si="0" ref="M6:M48">(L6-G6)/G6</f>
        <v>0.22564288301340094</v>
      </c>
    </row>
    <row r="7" spans="2:13" s="97" customFormat="1" ht="13.5">
      <c r="B7" s="24" t="s">
        <v>100</v>
      </c>
      <c r="C7" s="105"/>
      <c r="D7" s="234"/>
      <c r="E7" s="235"/>
      <c r="F7" s="90"/>
      <c r="G7" s="82">
        <f>SUM(F7)</f>
        <v>0</v>
      </c>
      <c r="H7" s="138" t="e">
        <f>(G7-C7)/C7</f>
        <v>#DIV/0!</v>
      </c>
      <c r="I7" s="234"/>
      <c r="J7" s="235"/>
      <c r="K7" s="237"/>
      <c r="L7" s="236"/>
      <c r="M7" s="181" t="e">
        <f>(L7-G7)/G7</f>
        <v>#DIV/0!</v>
      </c>
    </row>
    <row r="8" spans="2:13" s="97" customFormat="1" ht="14.25" thickBot="1">
      <c r="B8" s="230" t="s">
        <v>99</v>
      </c>
      <c r="C8" s="77"/>
      <c r="D8" s="33"/>
      <c r="E8" s="34"/>
      <c r="F8" s="83"/>
      <c r="G8" s="231">
        <f>SUM(F8)</f>
        <v>0</v>
      </c>
      <c r="H8" s="232" t="e">
        <f aca="true" t="shared" si="1" ref="H8:H46">(G8-C8)/C8</f>
        <v>#DIV/0!</v>
      </c>
      <c r="I8" s="33"/>
      <c r="J8" s="34"/>
      <c r="K8" s="233">
        <v>1000</v>
      </c>
      <c r="L8" s="229">
        <f>SUM(K8)</f>
        <v>1000</v>
      </c>
      <c r="M8" s="181" t="e">
        <f>(L8-G8)/G8</f>
        <v>#DIV/0!</v>
      </c>
    </row>
    <row r="9" spans="2:13" s="97" customFormat="1" ht="13.5">
      <c r="B9" s="107" t="s">
        <v>11</v>
      </c>
      <c r="C9" s="76"/>
      <c r="D9" s="31"/>
      <c r="E9" s="80"/>
      <c r="F9" s="35"/>
      <c r="G9" s="82">
        <f>SUM(E9)</f>
        <v>0</v>
      </c>
      <c r="H9" s="138" t="e">
        <f t="shared" si="1"/>
        <v>#DIV/0!</v>
      </c>
      <c r="I9" s="31"/>
      <c r="J9" s="80"/>
      <c r="K9" s="144"/>
      <c r="L9" s="82">
        <f>SUM(J9)</f>
        <v>0</v>
      </c>
      <c r="M9" s="182" t="e">
        <f t="shared" si="0"/>
        <v>#DIV/0!</v>
      </c>
    </row>
    <row r="10" spans="2:13" s="87" customFormat="1" ht="14.25" thickBot="1">
      <c r="B10" s="281" t="s">
        <v>12</v>
      </c>
      <c r="C10" s="98"/>
      <c r="D10" s="99"/>
      <c r="E10" s="94"/>
      <c r="F10" s="100"/>
      <c r="G10" s="79">
        <f>SUM(E10)</f>
        <v>0</v>
      </c>
      <c r="H10" s="139" t="e">
        <f t="shared" si="1"/>
        <v>#DIV/0!</v>
      </c>
      <c r="I10" s="99"/>
      <c r="J10" s="94"/>
      <c r="K10" s="145"/>
      <c r="L10" s="79">
        <f>SUM(J10)</f>
        <v>0</v>
      </c>
      <c r="M10" s="182" t="e">
        <f t="shared" si="0"/>
        <v>#DIV/0!</v>
      </c>
    </row>
    <row r="11" spans="2:13" s="87" customFormat="1" ht="13.5">
      <c r="B11" s="108" t="s">
        <v>61</v>
      </c>
      <c r="C11" s="101"/>
      <c r="D11" s="102"/>
      <c r="E11" s="103"/>
      <c r="F11" s="104"/>
      <c r="G11" s="30">
        <f aca="true" t="shared" si="2" ref="G11:G42">SUM(D11:F11)</f>
        <v>0</v>
      </c>
      <c r="H11" s="140" t="e">
        <f t="shared" si="1"/>
        <v>#DIV/0!</v>
      </c>
      <c r="I11" s="102"/>
      <c r="J11" s="103"/>
      <c r="K11" s="146">
        <v>0</v>
      </c>
      <c r="L11" s="30">
        <f aca="true" t="shared" si="3" ref="L11:L25">SUM(I11:K11)</f>
        <v>0</v>
      </c>
      <c r="M11" s="182" t="e">
        <f t="shared" si="0"/>
        <v>#DIV/0!</v>
      </c>
    </row>
    <row r="12" spans="2:13" s="87" customFormat="1" ht="13.5">
      <c r="B12" s="24" t="s">
        <v>57</v>
      </c>
      <c r="C12" s="105"/>
      <c r="D12" s="84"/>
      <c r="E12" s="85"/>
      <c r="F12" s="90"/>
      <c r="G12" s="29">
        <f>SUM(D12:F12)</f>
        <v>0</v>
      </c>
      <c r="H12" s="141" t="e">
        <f t="shared" si="1"/>
        <v>#DIV/0!</v>
      </c>
      <c r="I12" s="84"/>
      <c r="J12" s="85"/>
      <c r="K12" s="90"/>
      <c r="L12" s="29">
        <f>SUM(I12:K12)</f>
        <v>0</v>
      </c>
      <c r="M12" s="182" t="e">
        <f t="shared" si="0"/>
        <v>#DIV/0!</v>
      </c>
    </row>
    <row r="13" spans="2:13" s="87" customFormat="1" ht="13.5">
      <c r="B13" s="24" t="s">
        <v>56</v>
      </c>
      <c r="C13" s="105"/>
      <c r="D13" s="84"/>
      <c r="E13" s="85"/>
      <c r="F13" s="90"/>
      <c r="G13" s="29">
        <f t="shared" si="2"/>
        <v>0</v>
      </c>
      <c r="H13" s="141" t="e">
        <f t="shared" si="1"/>
        <v>#DIV/0!</v>
      </c>
      <c r="I13" s="84"/>
      <c r="J13" s="85"/>
      <c r="K13" s="86"/>
      <c r="L13" s="29">
        <f t="shared" si="3"/>
        <v>0</v>
      </c>
      <c r="M13" s="182" t="e">
        <f t="shared" si="0"/>
        <v>#DIV/0!</v>
      </c>
    </row>
    <row r="14" spans="2:13" s="87" customFormat="1" ht="13.5">
      <c r="B14" s="24" t="s">
        <v>55</v>
      </c>
      <c r="C14" s="105"/>
      <c r="D14" s="84"/>
      <c r="E14" s="85"/>
      <c r="F14" s="90"/>
      <c r="G14" s="29">
        <f t="shared" si="2"/>
        <v>0</v>
      </c>
      <c r="H14" s="141" t="e">
        <f t="shared" si="1"/>
        <v>#DIV/0!</v>
      </c>
      <c r="I14" s="84"/>
      <c r="J14" s="85"/>
      <c r="K14" s="86"/>
      <c r="L14" s="29">
        <f t="shared" si="3"/>
        <v>0</v>
      </c>
      <c r="M14" s="182" t="e">
        <f t="shared" si="0"/>
        <v>#DIV/0!</v>
      </c>
    </row>
    <row r="15" spans="2:13" s="129" customFormat="1" ht="13.5">
      <c r="B15" s="24" t="s">
        <v>13</v>
      </c>
      <c r="C15" s="84"/>
      <c r="D15" s="84"/>
      <c r="E15" s="85"/>
      <c r="F15" s="90"/>
      <c r="G15" s="29">
        <f>SUM(D15:F15)</f>
        <v>0</v>
      </c>
      <c r="H15" s="141" t="e">
        <f t="shared" si="1"/>
        <v>#DIV/0!</v>
      </c>
      <c r="I15" s="84"/>
      <c r="J15" s="85"/>
      <c r="K15" s="86"/>
      <c r="L15" s="29">
        <f>SUM(I15:K15)</f>
        <v>0</v>
      </c>
      <c r="M15" s="182" t="e">
        <f t="shared" si="0"/>
        <v>#DIV/0!</v>
      </c>
    </row>
    <row r="16" spans="2:13" s="87" customFormat="1" ht="13.5">
      <c r="B16" s="24" t="s">
        <v>54</v>
      </c>
      <c r="C16" s="84"/>
      <c r="D16" s="84"/>
      <c r="E16" s="85"/>
      <c r="F16" s="90"/>
      <c r="G16" s="29">
        <f t="shared" si="2"/>
        <v>0</v>
      </c>
      <c r="H16" s="141" t="e">
        <f t="shared" si="1"/>
        <v>#DIV/0!</v>
      </c>
      <c r="I16" s="84"/>
      <c r="J16" s="85"/>
      <c r="K16" s="86"/>
      <c r="L16" s="29">
        <f t="shared" si="3"/>
        <v>0</v>
      </c>
      <c r="M16" s="182" t="e">
        <f t="shared" si="0"/>
        <v>#DIV/0!</v>
      </c>
    </row>
    <row r="17" spans="2:13" s="87" customFormat="1" ht="13.5">
      <c r="B17" s="24" t="s">
        <v>53</v>
      </c>
      <c r="C17" s="127"/>
      <c r="D17" s="84"/>
      <c r="E17" s="85"/>
      <c r="F17" s="90"/>
      <c r="G17" s="29">
        <f t="shared" si="2"/>
        <v>0</v>
      </c>
      <c r="H17" s="141" t="e">
        <f>(G17-C17)/C17</f>
        <v>#DIV/0!</v>
      </c>
      <c r="I17" s="84"/>
      <c r="J17" s="85"/>
      <c r="K17" s="86"/>
      <c r="L17" s="29">
        <f t="shared" si="3"/>
        <v>0</v>
      </c>
      <c r="M17" s="182" t="e">
        <f t="shared" si="0"/>
        <v>#DIV/0!</v>
      </c>
    </row>
    <row r="18" spans="2:13" s="129" customFormat="1" ht="13.5">
      <c r="B18" s="24" t="s">
        <v>52</v>
      </c>
      <c r="C18" s="88">
        <f>SUM(C19:C21)</f>
        <v>0</v>
      </c>
      <c r="D18" s="89">
        <f>SUM(D19:D21)</f>
        <v>0</v>
      </c>
      <c r="E18" s="89">
        <f>SUM(E19:E21)</f>
        <v>0</v>
      </c>
      <c r="F18" s="92">
        <f>SUM(F19:F21)</f>
        <v>0</v>
      </c>
      <c r="G18" s="78">
        <f>SUM(D18:F18)</f>
        <v>0</v>
      </c>
      <c r="H18" s="142" t="e">
        <f t="shared" si="1"/>
        <v>#DIV/0!</v>
      </c>
      <c r="I18" s="88">
        <f>SUM(I19:I21)</f>
        <v>0</v>
      </c>
      <c r="J18" s="89">
        <f>SUM(J19:J21)</f>
        <v>0</v>
      </c>
      <c r="K18" s="135">
        <f>SUM(K19:K21)</f>
        <v>0</v>
      </c>
      <c r="L18" s="78">
        <f>SUM(I18:K18)</f>
        <v>0</v>
      </c>
      <c r="M18" s="183" t="e">
        <f>(L18-H18)/H18</f>
        <v>#DIV/0!</v>
      </c>
    </row>
    <row r="19" spans="2:13" s="3" customFormat="1" ht="13.5">
      <c r="B19" s="1" t="s">
        <v>15</v>
      </c>
      <c r="C19" s="127"/>
      <c r="D19" s="4"/>
      <c r="E19" s="5"/>
      <c r="F19" s="6"/>
      <c r="G19" s="29">
        <f t="shared" si="2"/>
        <v>0</v>
      </c>
      <c r="H19" s="141" t="e">
        <f t="shared" si="1"/>
        <v>#DIV/0!</v>
      </c>
      <c r="I19" s="4"/>
      <c r="J19" s="5"/>
      <c r="K19" s="134"/>
      <c r="L19" s="29">
        <f t="shared" si="3"/>
        <v>0</v>
      </c>
      <c r="M19" s="182" t="e">
        <f t="shared" si="0"/>
        <v>#DIV/0!</v>
      </c>
    </row>
    <row r="20" spans="2:13" s="3" customFormat="1" ht="13.5">
      <c r="B20" s="1" t="s">
        <v>16</v>
      </c>
      <c r="C20" s="127"/>
      <c r="D20" s="4"/>
      <c r="E20" s="5"/>
      <c r="F20" s="6"/>
      <c r="G20" s="29">
        <f t="shared" si="2"/>
        <v>0</v>
      </c>
      <c r="H20" s="141" t="e">
        <f t="shared" si="1"/>
        <v>#DIV/0!</v>
      </c>
      <c r="I20" s="4"/>
      <c r="J20" s="5"/>
      <c r="K20" s="134"/>
      <c r="L20" s="29">
        <f t="shared" si="3"/>
        <v>0</v>
      </c>
      <c r="M20" s="182" t="e">
        <f t="shared" si="0"/>
        <v>#DIV/0!</v>
      </c>
    </row>
    <row r="21" spans="2:13" s="3" customFormat="1" ht="13.5">
      <c r="B21" s="1" t="s">
        <v>17</v>
      </c>
      <c r="C21" s="127"/>
      <c r="D21" s="4"/>
      <c r="E21" s="5"/>
      <c r="F21" s="6"/>
      <c r="G21" s="29">
        <f t="shared" si="2"/>
        <v>0</v>
      </c>
      <c r="H21" s="141" t="e">
        <f t="shared" si="1"/>
        <v>#DIV/0!</v>
      </c>
      <c r="I21" s="4"/>
      <c r="J21" s="5"/>
      <c r="K21" s="134"/>
      <c r="L21" s="29">
        <f t="shared" si="3"/>
        <v>0</v>
      </c>
      <c r="M21" s="182" t="e">
        <f t="shared" si="0"/>
        <v>#DIV/0!</v>
      </c>
    </row>
    <row r="22" spans="2:13" s="129" customFormat="1" ht="13.5">
      <c r="B22" s="24" t="s">
        <v>51</v>
      </c>
      <c r="C22" s="127"/>
      <c r="D22" s="84"/>
      <c r="E22" s="85"/>
      <c r="F22" s="90"/>
      <c r="G22" s="29">
        <f>SUM(D22:F22)</f>
        <v>0</v>
      </c>
      <c r="H22" s="141" t="e">
        <f t="shared" si="1"/>
        <v>#DIV/0!</v>
      </c>
      <c r="I22" s="84"/>
      <c r="J22" s="85"/>
      <c r="K22" s="86"/>
      <c r="L22" s="29">
        <f>SUM(I22:K22)</f>
        <v>0</v>
      </c>
      <c r="M22" s="182" t="e">
        <f>(L22-G22)/G22</f>
        <v>#DIV/0!</v>
      </c>
    </row>
    <row r="23" spans="2:13" s="87" customFormat="1" ht="13.5">
      <c r="B23" s="24" t="s">
        <v>50</v>
      </c>
      <c r="C23" s="127"/>
      <c r="D23" s="84"/>
      <c r="E23" s="85"/>
      <c r="F23" s="90"/>
      <c r="G23" s="29">
        <f t="shared" si="2"/>
        <v>0</v>
      </c>
      <c r="H23" s="141" t="e">
        <f t="shared" si="1"/>
        <v>#DIV/0!</v>
      </c>
      <c r="I23" s="84"/>
      <c r="J23" s="85"/>
      <c r="K23" s="86"/>
      <c r="L23" s="29">
        <f t="shared" si="3"/>
        <v>0</v>
      </c>
      <c r="M23" s="182" t="e">
        <f t="shared" si="0"/>
        <v>#DIV/0!</v>
      </c>
    </row>
    <row r="24" spans="2:13" s="96" customFormat="1" ht="12.75" customHeight="1" thickBot="1">
      <c r="B24" s="22" t="s">
        <v>14</v>
      </c>
      <c r="C24" s="128"/>
      <c r="D24" s="93"/>
      <c r="E24" s="94"/>
      <c r="F24" s="95"/>
      <c r="G24" s="79">
        <f t="shared" si="2"/>
        <v>0</v>
      </c>
      <c r="H24" s="139" t="e">
        <f t="shared" si="1"/>
        <v>#DIV/0!</v>
      </c>
      <c r="I24" s="93"/>
      <c r="J24" s="94"/>
      <c r="K24" s="137"/>
      <c r="L24" s="79">
        <f t="shared" si="3"/>
        <v>0</v>
      </c>
      <c r="M24" s="184" t="e">
        <f t="shared" si="0"/>
        <v>#DIV/0!</v>
      </c>
    </row>
    <row r="25" spans="2:13" s="14" customFormat="1" ht="15.75" thickBot="1">
      <c r="B25" s="23" t="s">
        <v>1</v>
      </c>
      <c r="C25" s="7">
        <f>C26+C27+C32+C33+C34+C35+C36+SUM(C37:C40)+SUM(C41:C47)</f>
        <v>4610</v>
      </c>
      <c r="D25" s="7">
        <f>D26+D27+D32+D33+D34+D35+D36+SUM(D37:D40)+SUM(D41:D47)</f>
        <v>0</v>
      </c>
      <c r="E25" s="8">
        <f>E26+E27+E32+E33+E34+E35+E36+SUM(E37:E40)+SUM(E41:E47)</f>
        <v>0</v>
      </c>
      <c r="F25" s="9">
        <f>F26+F27+F32+F33+F34+F35+F36+SUM(F37:F40)+SUM(F41:F47)</f>
        <v>5522</v>
      </c>
      <c r="G25" s="11">
        <f>SUM(D25:F25)</f>
        <v>5522</v>
      </c>
      <c r="H25" s="143">
        <f t="shared" si="1"/>
        <v>0.19783080260303687</v>
      </c>
      <c r="I25" s="7">
        <f>I26+I27+I32+I33+I34+I35+I36+SUM(I37:I40)+SUM(I41:I47)</f>
        <v>0</v>
      </c>
      <c r="J25" s="8">
        <f>J26+J27+J32+J33+J34+J35+J36+SUM(J37:J40)+SUM(J41:J47)</f>
        <v>0</v>
      </c>
      <c r="K25" s="9">
        <f>K26+K27+K32+K33+K34+K35+K36+SUM(K37:K40)+SUM(K41:K47)</f>
        <v>6768</v>
      </c>
      <c r="L25" s="11">
        <f t="shared" si="3"/>
        <v>6768</v>
      </c>
      <c r="M25" s="228">
        <f t="shared" si="0"/>
        <v>0.22564288301340094</v>
      </c>
    </row>
    <row r="26" spans="2:13" s="129" customFormat="1" ht="13.5">
      <c r="B26" s="107" t="s">
        <v>18</v>
      </c>
      <c r="C26" s="132">
        <v>97.25</v>
      </c>
      <c r="D26" s="84"/>
      <c r="E26" s="85"/>
      <c r="F26" s="86">
        <v>200</v>
      </c>
      <c r="G26" s="29">
        <f>SUM(D26:F26)</f>
        <v>200</v>
      </c>
      <c r="H26" s="141">
        <f>(G26-C26)/C26</f>
        <v>1.056555269922879</v>
      </c>
      <c r="I26" s="84"/>
      <c r="J26" s="85"/>
      <c r="K26" s="86">
        <v>200</v>
      </c>
      <c r="L26" s="223">
        <f>SUM(I26:K26)</f>
        <v>200</v>
      </c>
      <c r="M26" s="202">
        <f t="shared" si="0"/>
        <v>0</v>
      </c>
    </row>
    <row r="27" spans="2:13" s="129" customFormat="1" ht="13.5">
      <c r="B27" s="24" t="s">
        <v>20</v>
      </c>
      <c r="C27" s="133">
        <f>SUM(C28:C31)</f>
        <v>110</v>
      </c>
      <c r="D27" s="88">
        <f>SUM(D28:D31)</f>
        <v>0</v>
      </c>
      <c r="E27" s="89">
        <f>SUM(E28:E31)</f>
        <v>0</v>
      </c>
      <c r="F27" s="135">
        <f>SUM(F28:F31)</f>
        <v>120</v>
      </c>
      <c r="G27" s="78">
        <f>SUM(D27:F27)</f>
        <v>120</v>
      </c>
      <c r="H27" s="142">
        <f t="shared" si="1"/>
        <v>0.09090909090909091</v>
      </c>
      <c r="I27" s="88">
        <f>SUM(I28:I31)</f>
        <v>0</v>
      </c>
      <c r="J27" s="89">
        <f>SUM(J28:J31)</f>
        <v>0</v>
      </c>
      <c r="K27" s="135">
        <f>SUM(K28:K31)</f>
        <v>120</v>
      </c>
      <c r="L27" s="224">
        <f>SUM(I27:K27)</f>
        <v>120</v>
      </c>
      <c r="M27" s="183">
        <f t="shared" si="0"/>
        <v>0</v>
      </c>
    </row>
    <row r="28" spans="2:13" s="3" customFormat="1" ht="13.5">
      <c r="B28" s="1" t="s">
        <v>70</v>
      </c>
      <c r="C28" s="132">
        <v>6.32</v>
      </c>
      <c r="D28" s="4"/>
      <c r="E28" s="5"/>
      <c r="F28" s="134">
        <v>10</v>
      </c>
      <c r="G28" s="29">
        <f t="shared" si="2"/>
        <v>10</v>
      </c>
      <c r="H28" s="141">
        <f t="shared" si="1"/>
        <v>0.5822784810126581</v>
      </c>
      <c r="I28" s="4"/>
      <c r="J28" s="5"/>
      <c r="K28" s="134">
        <v>120</v>
      </c>
      <c r="L28" s="225">
        <f aca="true" t="shared" si="4" ref="L28:L48">SUM(I28:K28)</f>
        <v>120</v>
      </c>
      <c r="M28" s="182">
        <f t="shared" si="0"/>
        <v>11</v>
      </c>
    </row>
    <row r="29" spans="2:13" s="3" customFormat="1" ht="13.5">
      <c r="B29" s="1" t="s">
        <v>21</v>
      </c>
      <c r="C29" s="132"/>
      <c r="D29" s="4"/>
      <c r="E29" s="5"/>
      <c r="F29" s="134"/>
      <c r="G29" s="29">
        <f t="shared" si="2"/>
        <v>0</v>
      </c>
      <c r="H29" s="141" t="e">
        <f t="shared" si="1"/>
        <v>#DIV/0!</v>
      </c>
      <c r="I29" s="4"/>
      <c r="J29" s="5"/>
      <c r="K29" s="134"/>
      <c r="L29" s="225">
        <f t="shared" si="4"/>
        <v>0</v>
      </c>
      <c r="M29" s="182" t="e">
        <f t="shared" si="0"/>
        <v>#DIV/0!</v>
      </c>
    </row>
    <row r="30" spans="2:13" s="3" customFormat="1" ht="13.5">
      <c r="B30" s="1" t="s">
        <v>22</v>
      </c>
      <c r="C30" s="132">
        <v>29.59</v>
      </c>
      <c r="D30" s="4"/>
      <c r="E30" s="5"/>
      <c r="F30" s="134">
        <v>80</v>
      </c>
      <c r="G30" s="29">
        <f t="shared" si="2"/>
        <v>80</v>
      </c>
      <c r="H30" s="141">
        <f t="shared" si="1"/>
        <v>1.7036160865157146</v>
      </c>
      <c r="I30" s="4"/>
      <c r="J30" s="5"/>
      <c r="K30" s="134"/>
      <c r="L30" s="225">
        <f t="shared" si="4"/>
        <v>0</v>
      </c>
      <c r="M30" s="182">
        <f t="shared" si="0"/>
        <v>-1</v>
      </c>
    </row>
    <row r="31" spans="2:13" s="3" customFormat="1" ht="13.5">
      <c r="B31" s="1" t="s">
        <v>23</v>
      </c>
      <c r="C31" s="132">
        <v>74.09</v>
      </c>
      <c r="D31" s="4"/>
      <c r="E31" s="5"/>
      <c r="F31" s="134">
        <v>30</v>
      </c>
      <c r="G31" s="29">
        <f t="shared" si="2"/>
        <v>30</v>
      </c>
      <c r="H31" s="141">
        <f t="shared" si="1"/>
        <v>-0.5950870562828992</v>
      </c>
      <c r="I31" s="4"/>
      <c r="J31" s="5"/>
      <c r="K31" s="134"/>
      <c r="L31" s="225">
        <f t="shared" si="4"/>
        <v>0</v>
      </c>
      <c r="M31" s="182">
        <f t="shared" si="0"/>
        <v>-1</v>
      </c>
    </row>
    <row r="32" spans="2:13" s="87" customFormat="1" ht="13.5">
      <c r="B32" s="24" t="s">
        <v>19</v>
      </c>
      <c r="C32" s="132">
        <v>68</v>
      </c>
      <c r="D32" s="84"/>
      <c r="E32" s="85"/>
      <c r="F32" s="86"/>
      <c r="G32" s="29">
        <f t="shared" si="2"/>
        <v>0</v>
      </c>
      <c r="H32" s="141">
        <f t="shared" si="1"/>
        <v>-1</v>
      </c>
      <c r="I32" s="84"/>
      <c r="J32" s="85"/>
      <c r="K32" s="86"/>
      <c r="L32" s="223">
        <f t="shared" si="4"/>
        <v>0</v>
      </c>
      <c r="M32" s="182" t="e">
        <f t="shared" si="0"/>
        <v>#DIV/0!</v>
      </c>
    </row>
    <row r="33" spans="2:13" s="87" customFormat="1" ht="13.5">
      <c r="B33" s="24" t="s">
        <v>24</v>
      </c>
      <c r="C33" s="132"/>
      <c r="D33" s="84"/>
      <c r="E33" s="85"/>
      <c r="F33" s="86">
        <v>80</v>
      </c>
      <c r="G33" s="29">
        <f t="shared" si="2"/>
        <v>80</v>
      </c>
      <c r="H33" s="141" t="e">
        <f t="shared" si="1"/>
        <v>#DIV/0!</v>
      </c>
      <c r="I33" s="84"/>
      <c r="J33" s="85"/>
      <c r="K33" s="86">
        <v>100</v>
      </c>
      <c r="L33" s="223">
        <f t="shared" si="4"/>
        <v>100</v>
      </c>
      <c r="M33" s="182">
        <f t="shared" si="0"/>
        <v>0.25</v>
      </c>
    </row>
    <row r="34" spans="2:13" s="87" customFormat="1" ht="13.5">
      <c r="B34" s="109" t="s">
        <v>47</v>
      </c>
      <c r="C34" s="132"/>
      <c r="D34" s="84"/>
      <c r="E34" s="85"/>
      <c r="F34" s="86"/>
      <c r="G34" s="29">
        <f t="shared" si="2"/>
        <v>0</v>
      </c>
      <c r="H34" s="141" t="e">
        <f t="shared" si="1"/>
        <v>#DIV/0!</v>
      </c>
      <c r="I34" s="84"/>
      <c r="J34" s="85"/>
      <c r="K34" s="86"/>
      <c r="L34" s="223">
        <f t="shared" si="4"/>
        <v>0</v>
      </c>
      <c r="M34" s="182" t="e">
        <f t="shared" si="0"/>
        <v>#DIV/0!</v>
      </c>
    </row>
    <row r="35" spans="2:13" s="87" customFormat="1" ht="13.5">
      <c r="B35" s="109" t="s">
        <v>48</v>
      </c>
      <c r="C35" s="132">
        <v>21.23</v>
      </c>
      <c r="D35" s="84"/>
      <c r="E35" s="85"/>
      <c r="F35" s="86">
        <v>5</v>
      </c>
      <c r="G35" s="29">
        <f>SUM(D35:F35)</f>
        <v>5</v>
      </c>
      <c r="H35" s="141">
        <f t="shared" si="1"/>
        <v>-0.7644842204427696</v>
      </c>
      <c r="I35" s="84"/>
      <c r="J35" s="85"/>
      <c r="K35" s="86">
        <v>20</v>
      </c>
      <c r="L35" s="223">
        <f t="shared" si="4"/>
        <v>20</v>
      </c>
      <c r="M35" s="182">
        <f t="shared" si="0"/>
        <v>3</v>
      </c>
    </row>
    <row r="36" spans="2:13" s="129" customFormat="1" ht="13.5">
      <c r="B36" s="130" t="s">
        <v>49</v>
      </c>
      <c r="C36" s="132">
        <v>710</v>
      </c>
      <c r="D36" s="84"/>
      <c r="E36" s="85"/>
      <c r="F36" s="86">
        <v>1000</v>
      </c>
      <c r="G36" s="29">
        <f>SUM(D36:F36)</f>
        <v>1000</v>
      </c>
      <c r="H36" s="141">
        <f>(G36-C36)/C36</f>
        <v>0.4084507042253521</v>
      </c>
      <c r="I36" s="84"/>
      <c r="J36" s="85"/>
      <c r="K36" s="86">
        <v>1000</v>
      </c>
      <c r="L36" s="223">
        <f>SUM(I36:K36)</f>
        <v>1000</v>
      </c>
      <c r="M36" s="182">
        <f t="shared" si="0"/>
        <v>0</v>
      </c>
    </row>
    <row r="37" spans="2:13" s="87" customFormat="1" ht="13.5">
      <c r="B37" s="109" t="s">
        <v>97</v>
      </c>
      <c r="C37" s="132">
        <v>2619</v>
      </c>
      <c r="D37" s="84"/>
      <c r="E37" s="85"/>
      <c r="F37" s="86">
        <v>2845</v>
      </c>
      <c r="G37" s="29">
        <f t="shared" si="2"/>
        <v>2845</v>
      </c>
      <c r="H37" s="141">
        <f t="shared" si="1"/>
        <v>0.08629247804505537</v>
      </c>
      <c r="I37" s="84"/>
      <c r="J37" s="85"/>
      <c r="K37" s="86">
        <v>3656</v>
      </c>
      <c r="L37" s="223">
        <f t="shared" si="4"/>
        <v>3656</v>
      </c>
      <c r="M37" s="182">
        <f t="shared" si="0"/>
        <v>0.2850615114235501</v>
      </c>
    </row>
    <row r="38" spans="2:13" s="91" customFormat="1" ht="13.5">
      <c r="B38" s="24" t="s">
        <v>71</v>
      </c>
      <c r="C38" s="132">
        <v>806</v>
      </c>
      <c r="D38" s="84"/>
      <c r="E38" s="85"/>
      <c r="F38" s="86">
        <v>967</v>
      </c>
      <c r="G38" s="29">
        <f t="shared" si="2"/>
        <v>967</v>
      </c>
      <c r="H38" s="141">
        <f t="shared" si="1"/>
        <v>0.19975186104218362</v>
      </c>
      <c r="I38" s="84"/>
      <c r="J38" s="85"/>
      <c r="K38" s="86">
        <v>1243</v>
      </c>
      <c r="L38" s="223">
        <f t="shared" si="4"/>
        <v>1243</v>
      </c>
      <c r="M38" s="182">
        <f t="shared" si="0"/>
        <v>0.2854188210961737</v>
      </c>
    </row>
    <row r="39" spans="2:13" s="91" customFormat="1" ht="13.5">
      <c r="B39" s="24" t="s">
        <v>72</v>
      </c>
      <c r="C39" s="132">
        <v>1</v>
      </c>
      <c r="D39" s="84"/>
      <c r="E39" s="85"/>
      <c r="F39" s="86">
        <v>12</v>
      </c>
      <c r="G39" s="29">
        <f t="shared" si="2"/>
        <v>12</v>
      </c>
      <c r="H39" s="141">
        <f t="shared" si="1"/>
        <v>11</v>
      </c>
      <c r="I39" s="84"/>
      <c r="J39" s="85"/>
      <c r="K39" s="86">
        <v>15</v>
      </c>
      <c r="L39" s="223">
        <f t="shared" si="4"/>
        <v>15</v>
      </c>
      <c r="M39" s="182">
        <f t="shared" si="0"/>
        <v>0.25</v>
      </c>
    </row>
    <row r="40" spans="2:13" s="129" customFormat="1" ht="13.5">
      <c r="B40" s="24" t="s">
        <v>73</v>
      </c>
      <c r="C40" s="132">
        <v>26.19</v>
      </c>
      <c r="D40" s="84"/>
      <c r="E40" s="85"/>
      <c r="F40" s="86">
        <v>43</v>
      </c>
      <c r="G40" s="29">
        <f>SUM(D40:F40)</f>
        <v>43</v>
      </c>
      <c r="H40" s="141">
        <f>(G40-C40)/C40</f>
        <v>0.6418480336006108</v>
      </c>
      <c r="I40" s="84"/>
      <c r="J40" s="85"/>
      <c r="K40" s="86">
        <v>73</v>
      </c>
      <c r="L40" s="223">
        <f>SUM(I40:K40)</f>
        <v>73</v>
      </c>
      <c r="M40" s="182">
        <f t="shared" si="0"/>
        <v>0.6976744186046512</v>
      </c>
    </row>
    <row r="41" spans="2:13" s="87" customFormat="1" ht="13.5">
      <c r="B41" s="24" t="s">
        <v>74</v>
      </c>
      <c r="C41" s="132"/>
      <c r="D41" s="84"/>
      <c r="E41" s="85"/>
      <c r="F41" s="86">
        <v>50</v>
      </c>
      <c r="G41" s="29">
        <f t="shared" si="2"/>
        <v>50</v>
      </c>
      <c r="H41" s="141" t="e">
        <f t="shared" si="1"/>
        <v>#DIV/0!</v>
      </c>
      <c r="I41" s="84"/>
      <c r="J41" s="85"/>
      <c r="K41" s="86">
        <v>78</v>
      </c>
      <c r="L41" s="223">
        <f t="shared" si="4"/>
        <v>78</v>
      </c>
      <c r="M41" s="182">
        <f t="shared" si="0"/>
        <v>0.56</v>
      </c>
    </row>
    <row r="42" spans="2:13" s="87" customFormat="1" ht="13.5">
      <c r="B42" s="24" t="s">
        <v>75</v>
      </c>
      <c r="C42" s="132">
        <v>7.33</v>
      </c>
      <c r="D42" s="84"/>
      <c r="E42" s="85"/>
      <c r="F42" s="86"/>
      <c r="G42" s="29">
        <f t="shared" si="2"/>
        <v>0</v>
      </c>
      <c r="H42" s="141">
        <f t="shared" si="1"/>
        <v>-1</v>
      </c>
      <c r="I42" s="84"/>
      <c r="J42" s="85"/>
      <c r="K42" s="86"/>
      <c r="L42" s="223">
        <f t="shared" si="4"/>
        <v>0</v>
      </c>
      <c r="M42" s="182" t="e">
        <f t="shared" si="0"/>
        <v>#DIV/0!</v>
      </c>
    </row>
    <row r="43" spans="2:13" s="87" customFormat="1" ht="13.5">
      <c r="B43" s="24" t="s">
        <v>76</v>
      </c>
      <c r="C43" s="132"/>
      <c r="D43" s="84"/>
      <c r="E43" s="85"/>
      <c r="F43" s="86"/>
      <c r="G43" s="29">
        <f>SUM(D43:F43)</f>
        <v>0</v>
      </c>
      <c r="H43" s="141" t="e">
        <f t="shared" si="1"/>
        <v>#DIV/0!</v>
      </c>
      <c r="I43" s="84"/>
      <c r="J43" s="85"/>
      <c r="K43" s="86"/>
      <c r="L43" s="223">
        <f t="shared" si="4"/>
        <v>0</v>
      </c>
      <c r="M43" s="182" t="e">
        <f t="shared" si="0"/>
        <v>#DIV/0!</v>
      </c>
    </row>
    <row r="44" spans="2:13" s="87" customFormat="1" ht="13.5">
      <c r="B44" s="24" t="s">
        <v>77</v>
      </c>
      <c r="C44" s="132"/>
      <c r="D44" s="84"/>
      <c r="E44" s="85"/>
      <c r="F44" s="86"/>
      <c r="G44" s="29">
        <f>SUM(D44:F44)</f>
        <v>0</v>
      </c>
      <c r="H44" s="141" t="e">
        <f t="shared" si="1"/>
        <v>#DIV/0!</v>
      </c>
      <c r="I44" s="84"/>
      <c r="J44" s="85"/>
      <c r="K44" s="86"/>
      <c r="L44" s="223">
        <f t="shared" si="4"/>
        <v>0</v>
      </c>
      <c r="M44" s="182" t="e">
        <f t="shared" si="0"/>
        <v>#DIV/0!</v>
      </c>
    </row>
    <row r="45" spans="2:13" s="87" customFormat="1" ht="13.5">
      <c r="B45" s="24" t="s">
        <v>78</v>
      </c>
      <c r="C45" s="132"/>
      <c r="D45" s="84"/>
      <c r="E45" s="85"/>
      <c r="F45" s="86"/>
      <c r="G45" s="29">
        <f>SUM(D45:F45)</f>
        <v>0</v>
      </c>
      <c r="H45" s="141" t="e">
        <f t="shared" si="1"/>
        <v>#DIV/0!</v>
      </c>
      <c r="I45" s="84"/>
      <c r="J45" s="85"/>
      <c r="K45" s="86"/>
      <c r="L45" s="223">
        <f t="shared" si="4"/>
        <v>0</v>
      </c>
      <c r="M45" s="182" t="e">
        <f t="shared" si="0"/>
        <v>#DIV/0!</v>
      </c>
    </row>
    <row r="46" spans="2:13" s="87" customFormat="1" ht="13.5">
      <c r="B46" s="24" t="s">
        <v>79</v>
      </c>
      <c r="C46" s="132">
        <v>144</v>
      </c>
      <c r="D46" s="84"/>
      <c r="E46" s="85"/>
      <c r="F46" s="86">
        <v>200</v>
      </c>
      <c r="G46" s="29">
        <f>SUM(D46:F46)</f>
        <v>200</v>
      </c>
      <c r="H46" s="141">
        <f t="shared" si="1"/>
        <v>0.3888888888888889</v>
      </c>
      <c r="I46" s="84"/>
      <c r="J46" s="85"/>
      <c r="K46" s="86">
        <v>200</v>
      </c>
      <c r="L46" s="223">
        <f t="shared" si="4"/>
        <v>200</v>
      </c>
      <c r="M46" s="182">
        <f t="shared" si="0"/>
        <v>0</v>
      </c>
    </row>
    <row r="47" spans="2:13" s="129" customFormat="1" ht="14.25" thickBot="1">
      <c r="B47" s="24" t="s">
        <v>25</v>
      </c>
      <c r="C47" s="132"/>
      <c r="D47" s="84"/>
      <c r="E47" s="85"/>
      <c r="F47" s="86"/>
      <c r="G47" s="29">
        <f>SUM(D47:F47)</f>
        <v>0</v>
      </c>
      <c r="H47" s="141" t="e">
        <f>(G47-C47)/C47</f>
        <v>#DIV/0!</v>
      </c>
      <c r="I47" s="84"/>
      <c r="J47" s="85"/>
      <c r="K47" s="86">
        <v>63</v>
      </c>
      <c r="L47" s="223">
        <f>SUM(I47:K47)</f>
        <v>63</v>
      </c>
      <c r="M47" s="184" t="e">
        <f t="shared" si="0"/>
        <v>#DIV/0!</v>
      </c>
    </row>
    <row r="48" spans="2:13" s="14" customFormat="1" ht="15.75" thickBot="1">
      <c r="B48" s="185" t="s">
        <v>29</v>
      </c>
      <c r="C48" s="186">
        <f>C5-C25</f>
        <v>0</v>
      </c>
      <c r="D48" s="187">
        <f>D5-D25</f>
        <v>0</v>
      </c>
      <c r="E48" s="188">
        <f>E5-E25</f>
        <v>0</v>
      </c>
      <c r="F48" s="189">
        <f>F5-F25</f>
        <v>0</v>
      </c>
      <c r="G48" s="126">
        <f>G5-G25</f>
        <v>0</v>
      </c>
      <c r="H48" s="190" t="e">
        <f>(G48-C48)/C48</f>
        <v>#DIV/0!</v>
      </c>
      <c r="I48" s="187">
        <f>I5-I25</f>
        <v>0</v>
      </c>
      <c r="J48" s="188">
        <f>J5-J25</f>
        <v>0</v>
      </c>
      <c r="K48" s="191">
        <f>K5-K25</f>
        <v>0</v>
      </c>
      <c r="L48" s="226">
        <f t="shared" si="4"/>
        <v>0</v>
      </c>
      <c r="M48" s="227" t="e">
        <f t="shared" si="0"/>
        <v>#DIV/0!</v>
      </c>
    </row>
    <row r="49" spans="8:13" s="36" customFormat="1" ht="13.5">
      <c r="H49" s="123"/>
      <c r="M49" s="120"/>
    </row>
    <row r="50" spans="8:13" s="36" customFormat="1" ht="14.25" thickBot="1">
      <c r="H50" s="123"/>
      <c r="M50" s="120"/>
    </row>
    <row r="51" spans="2:11" s="36" customFormat="1" ht="15.75" thickBot="1">
      <c r="B51" s="157"/>
      <c r="C51" s="296" t="s">
        <v>84</v>
      </c>
      <c r="D51" s="297"/>
      <c r="E51" s="297"/>
      <c r="F51" s="297"/>
      <c r="G51" s="298" t="s">
        <v>37</v>
      </c>
      <c r="H51" s="297"/>
      <c r="I51" s="297"/>
      <c r="J51" s="299"/>
      <c r="K51" s="300" t="s">
        <v>85</v>
      </c>
    </row>
    <row r="52" spans="2:11" s="36" customFormat="1" ht="26.25" customHeight="1" thickBot="1">
      <c r="B52" s="203" t="s">
        <v>96</v>
      </c>
      <c r="C52" s="193" t="s">
        <v>80</v>
      </c>
      <c r="D52" s="194" t="s">
        <v>81</v>
      </c>
      <c r="E52" s="195" t="s">
        <v>82</v>
      </c>
      <c r="F52" s="197" t="s">
        <v>86</v>
      </c>
      <c r="G52" s="199" t="s">
        <v>80</v>
      </c>
      <c r="H52" s="194" t="s">
        <v>81</v>
      </c>
      <c r="I52" s="195" t="s">
        <v>82</v>
      </c>
      <c r="J52" s="196" t="s">
        <v>86</v>
      </c>
      <c r="K52" s="301"/>
    </row>
    <row r="53" spans="2:11" s="36" customFormat="1" ht="13.5">
      <c r="B53" s="217" t="s">
        <v>114</v>
      </c>
      <c r="C53" s="156">
        <v>41390</v>
      </c>
      <c r="D53" s="192">
        <v>21290</v>
      </c>
      <c r="E53" s="155">
        <f>D53-C53</f>
        <v>-20100</v>
      </c>
      <c r="F53" s="158">
        <v>20100</v>
      </c>
      <c r="G53" s="200">
        <v>43871</v>
      </c>
      <c r="H53" s="192">
        <v>21871</v>
      </c>
      <c r="I53" s="155">
        <f>H53-G53</f>
        <v>-22000</v>
      </c>
      <c r="J53" s="154">
        <v>22000</v>
      </c>
      <c r="K53" s="202">
        <f>(J53-F53)/F53</f>
        <v>0.0945273631840796</v>
      </c>
    </row>
    <row r="54" spans="2:11" s="36" customFormat="1" ht="13.5">
      <c r="B54" s="217"/>
      <c r="C54" s="153"/>
      <c r="D54" s="152"/>
      <c r="E54" s="155"/>
      <c r="F54" s="159"/>
      <c r="G54" s="201"/>
      <c r="H54" s="152"/>
      <c r="I54" s="155"/>
      <c r="J54" s="151"/>
      <c r="K54" s="182" t="e">
        <f>(J54-F54)/F54</f>
        <v>#DIV/0!</v>
      </c>
    </row>
    <row r="55" spans="2:11" s="36" customFormat="1" ht="13.5">
      <c r="B55" s="217"/>
      <c r="C55" s="153"/>
      <c r="D55" s="152"/>
      <c r="E55" s="155"/>
      <c r="F55" s="159"/>
      <c r="G55" s="201"/>
      <c r="H55" s="152"/>
      <c r="I55" s="155"/>
      <c r="J55" s="151"/>
      <c r="K55" s="182" t="e">
        <f>(J55-F55)/F55</f>
        <v>#DIV/0!</v>
      </c>
    </row>
    <row r="56" spans="2:11" s="36" customFormat="1" ht="13.5">
      <c r="B56" s="247"/>
      <c r="C56" s="153"/>
      <c r="D56" s="152"/>
      <c r="E56" s="246"/>
      <c r="F56" s="159"/>
      <c r="G56" s="201"/>
      <c r="H56" s="152"/>
      <c r="I56" s="246"/>
      <c r="J56" s="151"/>
      <c r="K56" s="182"/>
    </row>
    <row r="57" spans="2:11" s="36" customFormat="1" ht="13.5">
      <c r="B57" s="247"/>
      <c r="C57" s="153"/>
      <c r="D57" s="152"/>
      <c r="E57" s="246"/>
      <c r="F57" s="159"/>
      <c r="G57" s="201"/>
      <c r="H57" s="152"/>
      <c r="I57" s="246"/>
      <c r="J57" s="151"/>
      <c r="K57" s="182"/>
    </row>
    <row r="58" spans="2:11" s="198" customFormat="1" ht="14.25" thickBot="1">
      <c r="B58" s="238" t="s">
        <v>83</v>
      </c>
      <c r="C58" s="239">
        <f>SUM(C53:C55)</f>
        <v>41390</v>
      </c>
      <c r="D58" s="240">
        <f>SUM(D53:D55)</f>
        <v>21290</v>
      </c>
      <c r="E58" s="241">
        <f>D58-C58</f>
        <v>-20100</v>
      </c>
      <c r="F58" s="242">
        <f>SUM(F53:F55)</f>
        <v>20100</v>
      </c>
      <c r="G58" s="243">
        <f>SUM(G53:G55)</f>
        <v>43871</v>
      </c>
      <c r="H58" s="240">
        <f>SUM(H53:H55)</f>
        <v>21871</v>
      </c>
      <c r="I58" s="241">
        <f>H58-G58</f>
        <v>-22000</v>
      </c>
      <c r="J58" s="244">
        <f>SUM(J53:J55)</f>
        <v>22000</v>
      </c>
      <c r="K58" s="245">
        <f>(J58-F58)/F58</f>
        <v>0.0945273631840796</v>
      </c>
    </row>
    <row r="59" spans="2:10" s="36" customFormat="1" ht="14.25" thickBot="1">
      <c r="B59" s="149"/>
      <c r="C59" s="150"/>
      <c r="D59" s="150"/>
      <c r="E59" s="302">
        <f>E58+F58</f>
        <v>0</v>
      </c>
      <c r="F59" s="303"/>
      <c r="G59" s="150"/>
      <c r="H59" s="150"/>
      <c r="I59" s="302">
        <f>I58+J58</f>
        <v>0</v>
      </c>
      <c r="J59" s="303"/>
    </row>
    <row r="60" spans="2:10" s="161" customFormat="1" ht="13.5">
      <c r="B60" s="162"/>
      <c r="C60" s="163"/>
      <c r="D60" s="163"/>
      <c r="E60" s="164"/>
      <c r="F60" s="164"/>
      <c r="G60" s="163"/>
      <c r="H60" s="163"/>
      <c r="I60" s="164"/>
      <c r="J60" s="164"/>
    </row>
    <row r="61" spans="2:10" s="161" customFormat="1" ht="14.25" thickBot="1">
      <c r="B61" s="162"/>
      <c r="C61" s="163"/>
      <c r="D61" s="163"/>
      <c r="E61" s="164"/>
      <c r="F61" s="164"/>
      <c r="G61" s="163"/>
      <c r="H61" s="163"/>
      <c r="I61" s="164"/>
      <c r="J61" s="164"/>
    </row>
    <row r="62" spans="2:16" s="161" customFormat="1" ht="14.25" thickBot="1">
      <c r="B62" s="169"/>
      <c r="C62" s="304" t="s">
        <v>101</v>
      </c>
      <c r="D62" s="305"/>
      <c r="E62" s="305"/>
      <c r="F62" s="305"/>
      <c r="G62" s="305"/>
      <c r="H62" s="305"/>
      <c r="I62" s="306"/>
      <c r="J62" s="305" t="s">
        <v>102</v>
      </c>
      <c r="K62" s="305"/>
      <c r="L62" s="305"/>
      <c r="M62" s="305"/>
      <c r="N62" s="305"/>
      <c r="O62" s="305"/>
      <c r="P62" s="307"/>
    </row>
    <row r="63" spans="2:16" s="161" customFormat="1" ht="26.25" customHeight="1" thickBot="1">
      <c r="B63" s="219" t="s">
        <v>95</v>
      </c>
      <c r="C63" s="166" t="s">
        <v>87</v>
      </c>
      <c r="D63" s="167" t="s">
        <v>88</v>
      </c>
      <c r="E63" s="168" t="s">
        <v>89</v>
      </c>
      <c r="F63" s="166" t="s">
        <v>90</v>
      </c>
      <c r="G63" s="167" t="s">
        <v>91</v>
      </c>
      <c r="H63" s="168" t="s">
        <v>92</v>
      </c>
      <c r="I63" s="267" t="s">
        <v>82</v>
      </c>
      <c r="J63" s="264" t="s">
        <v>87</v>
      </c>
      <c r="K63" s="167" t="s">
        <v>88</v>
      </c>
      <c r="L63" s="168" t="s">
        <v>89</v>
      </c>
      <c r="M63" s="166" t="s">
        <v>90</v>
      </c>
      <c r="N63" s="263" t="s">
        <v>91</v>
      </c>
      <c r="O63" s="168" t="s">
        <v>92</v>
      </c>
      <c r="P63" s="160" t="s">
        <v>82</v>
      </c>
    </row>
    <row r="64" spans="2:16" s="161" customFormat="1" ht="13.5">
      <c r="B64" s="217" t="s">
        <v>114</v>
      </c>
      <c r="C64" s="256">
        <v>40712.8</v>
      </c>
      <c r="D64" s="259">
        <v>716.29</v>
      </c>
      <c r="E64" s="258">
        <f>C64+D64</f>
        <v>41429.090000000004</v>
      </c>
      <c r="F64" s="260">
        <v>40712.84</v>
      </c>
      <c r="G64" s="216">
        <v>718.78</v>
      </c>
      <c r="H64" s="258">
        <f>F64+G64</f>
        <v>41431.619999999995</v>
      </c>
      <c r="I64" s="268">
        <f>H64-E64</f>
        <v>2.52999999999156</v>
      </c>
      <c r="J64" s="265">
        <v>20453.49</v>
      </c>
      <c r="K64" s="259">
        <v>844.74</v>
      </c>
      <c r="L64" s="258">
        <f>J64+K64</f>
        <v>21298.230000000003</v>
      </c>
      <c r="M64" s="260">
        <v>26376.9</v>
      </c>
      <c r="N64" s="216">
        <v>523.07</v>
      </c>
      <c r="O64" s="258">
        <f>M64+N64</f>
        <v>26899.97</v>
      </c>
      <c r="P64" s="204">
        <f>O64-L64</f>
        <v>5601.739999999998</v>
      </c>
    </row>
    <row r="65" spans="2:16" s="161" customFormat="1" ht="13.5">
      <c r="B65" s="217"/>
      <c r="C65" s="257">
        <v>0</v>
      </c>
      <c r="D65" s="259">
        <v>0</v>
      </c>
      <c r="E65" s="204">
        <f>C65+D65</f>
        <v>0</v>
      </c>
      <c r="F65" s="261">
        <v>0</v>
      </c>
      <c r="G65" s="216">
        <v>0</v>
      </c>
      <c r="H65" s="204">
        <f>F65+G65</f>
        <v>0</v>
      </c>
      <c r="I65" s="268">
        <f>H65-E65</f>
        <v>0</v>
      </c>
      <c r="J65" s="266"/>
      <c r="K65" s="259"/>
      <c r="L65" s="204">
        <f>J65+K65</f>
        <v>0</v>
      </c>
      <c r="M65" s="261"/>
      <c r="N65" s="216"/>
      <c r="O65" s="204">
        <f>M65+N65</f>
        <v>0</v>
      </c>
      <c r="P65" s="204">
        <f>O65-L65</f>
        <v>0</v>
      </c>
    </row>
    <row r="66" spans="2:16" s="161" customFormat="1" ht="13.5">
      <c r="B66" s="217"/>
      <c r="C66" s="257"/>
      <c r="D66" s="259"/>
      <c r="E66" s="204">
        <f>C66+D66</f>
        <v>0</v>
      </c>
      <c r="F66" s="261"/>
      <c r="G66" s="216"/>
      <c r="H66" s="204">
        <f>F66+G66</f>
        <v>0</v>
      </c>
      <c r="I66" s="268">
        <f>H66-E66</f>
        <v>0</v>
      </c>
      <c r="J66" s="266"/>
      <c r="K66" s="259"/>
      <c r="L66" s="204">
        <f>J66+K66</f>
        <v>0</v>
      </c>
      <c r="M66" s="261"/>
      <c r="N66" s="216"/>
      <c r="O66" s="204">
        <f>M66+N66</f>
        <v>0</v>
      </c>
      <c r="P66" s="204">
        <f>O66-L66</f>
        <v>0</v>
      </c>
    </row>
    <row r="67" spans="2:16" s="161" customFormat="1" ht="13.5">
      <c r="B67" s="221"/>
      <c r="C67" s="248"/>
      <c r="D67" s="259"/>
      <c r="E67" s="205">
        <f>C67+D67</f>
        <v>0</v>
      </c>
      <c r="F67" s="250"/>
      <c r="G67" s="216"/>
      <c r="H67" s="205">
        <f>F67+G67</f>
        <v>0</v>
      </c>
      <c r="I67" s="269">
        <f>H67-E67</f>
        <v>0</v>
      </c>
      <c r="J67" s="249"/>
      <c r="K67" s="259"/>
      <c r="L67" s="205">
        <f>J67+K67</f>
        <v>0</v>
      </c>
      <c r="M67" s="250"/>
      <c r="N67" s="216"/>
      <c r="O67" s="205">
        <f>M67+N67</f>
        <v>0</v>
      </c>
      <c r="P67" s="205">
        <f>O67-L67</f>
        <v>0</v>
      </c>
    </row>
    <row r="68" spans="2:16" s="161" customFormat="1" ht="13.5">
      <c r="B68" s="221"/>
      <c r="C68" s="248"/>
      <c r="D68" s="259"/>
      <c r="E68" s="205"/>
      <c r="F68" s="250"/>
      <c r="G68" s="216"/>
      <c r="H68" s="205"/>
      <c r="I68" s="269"/>
      <c r="J68" s="249"/>
      <c r="K68" s="259"/>
      <c r="L68" s="205"/>
      <c r="M68" s="250"/>
      <c r="N68" s="216"/>
      <c r="O68" s="205"/>
      <c r="P68" s="205"/>
    </row>
    <row r="69" spans="2:16" s="161" customFormat="1" ht="14.25" thickBot="1">
      <c r="B69" s="251"/>
      <c r="C69" s="252"/>
      <c r="D69" s="259"/>
      <c r="E69" s="254"/>
      <c r="F69" s="255"/>
      <c r="G69" s="216"/>
      <c r="H69" s="254"/>
      <c r="I69" s="270"/>
      <c r="J69" s="253"/>
      <c r="K69" s="259"/>
      <c r="L69" s="254"/>
      <c r="M69" s="255"/>
      <c r="N69" s="216"/>
      <c r="O69" s="254"/>
      <c r="P69" s="254"/>
    </row>
    <row r="70" spans="2:16" s="210" customFormat="1" ht="14.25" thickBot="1">
      <c r="B70" s="220" t="s">
        <v>83</v>
      </c>
      <c r="C70" s="308" t="s">
        <v>93</v>
      </c>
      <c r="D70" s="309"/>
      <c r="E70" s="218">
        <f>SUM(F64:F67)-SUM(C64:C67)</f>
        <v>0.03999999999359716</v>
      </c>
      <c r="F70" s="170" t="s">
        <v>94</v>
      </c>
      <c r="G70" s="262"/>
      <c r="H70" s="218">
        <f>SUM(G64:G67)-SUM(D64:D67)</f>
        <v>2.490000000000009</v>
      </c>
      <c r="I70" s="271">
        <f>E70+H70</f>
        <v>2.5299999999936063</v>
      </c>
      <c r="J70" s="310" t="s">
        <v>93</v>
      </c>
      <c r="K70" s="309"/>
      <c r="L70" s="218">
        <f>SUM(M64:M67)-SUM(J64:J67)</f>
        <v>5923.41</v>
      </c>
      <c r="M70" s="170" t="s">
        <v>94</v>
      </c>
      <c r="N70" s="262"/>
      <c r="O70" s="218">
        <f>SUM(N64:N67)-SUM(K64:K67)</f>
        <v>-321.66999999999996</v>
      </c>
      <c r="P70" s="171">
        <f>L70+O70</f>
        <v>5601.74</v>
      </c>
    </row>
    <row r="71" spans="2:10" s="161" customFormat="1" ht="13.5">
      <c r="B71" s="162"/>
      <c r="C71" s="163"/>
      <c r="D71" s="163"/>
      <c r="E71" s="164"/>
      <c r="F71" s="164"/>
      <c r="G71" s="163"/>
      <c r="H71" s="163"/>
      <c r="I71" s="164"/>
      <c r="J71" s="164"/>
    </row>
    <row r="72" spans="8:13" s="36" customFormat="1" ht="13.5">
      <c r="H72" s="123"/>
      <c r="M72" s="120"/>
    </row>
    <row r="73" ht="14.25" thickBot="1">
      <c r="M73" s="38"/>
    </row>
    <row r="74" spans="2:13" ht="13.5">
      <c r="B74" s="206" t="s">
        <v>46</v>
      </c>
      <c r="C74" s="209" t="s">
        <v>98</v>
      </c>
      <c r="M74" s="38"/>
    </row>
    <row r="75" spans="2:13" ht="14.25" thickBot="1">
      <c r="B75" s="207"/>
      <c r="C75" s="208"/>
      <c r="M75" s="38"/>
    </row>
    <row r="76" ht="13.5">
      <c r="M76" s="38"/>
    </row>
    <row r="77" spans="2:13" ht="13.5">
      <c r="B77" s="110" t="s">
        <v>8</v>
      </c>
      <c r="C77" s="131">
        <v>42652</v>
      </c>
      <c r="D77" s="111"/>
      <c r="H77" s="38"/>
      <c r="M77" s="38"/>
    </row>
    <row r="78" spans="2:13" ht="13.5">
      <c r="B78" s="112"/>
      <c r="C78" s="111"/>
      <c r="D78" s="111"/>
      <c r="H78" s="38"/>
      <c r="M78" s="38"/>
    </row>
    <row r="79" spans="2:13" ht="13.5">
      <c r="B79" s="110" t="s">
        <v>9</v>
      </c>
      <c r="C79" s="113" t="s">
        <v>118</v>
      </c>
      <c r="D79" s="113"/>
      <c r="H79" s="38"/>
      <c r="M79" s="38"/>
    </row>
    <row r="80" spans="2:13" ht="13.5">
      <c r="B80" s="110"/>
      <c r="C80" s="113"/>
      <c r="D80" s="113"/>
      <c r="H80" s="38"/>
      <c r="M80" s="38"/>
    </row>
    <row r="81" spans="2:13" ht="13.5" hidden="1">
      <c r="B81" s="110" t="s">
        <v>6</v>
      </c>
      <c r="C81" s="113" t="e">
        <f>Identifikace!#REF!</f>
        <v>#REF!</v>
      </c>
      <c r="D81" s="113"/>
      <c r="H81" s="38"/>
      <c r="M81" s="38"/>
    </row>
    <row r="82" spans="2:13" ht="13.5">
      <c r="B82" s="110" t="s">
        <v>67</v>
      </c>
      <c r="C82" s="114" t="s">
        <v>119</v>
      </c>
      <c r="D82" s="113"/>
      <c r="H82" s="38"/>
      <c r="M82" s="38"/>
    </row>
    <row r="83" spans="8:13" ht="13.5">
      <c r="H83" s="38"/>
      <c r="M83" s="38"/>
    </row>
    <row r="84" spans="8:13" ht="13.5">
      <c r="H84" s="38"/>
      <c r="M84" s="38"/>
    </row>
    <row r="85" spans="8:13" ht="13.5" hidden="1">
      <c r="H85" s="38"/>
      <c r="M85" s="38"/>
    </row>
    <row r="86" spans="8:13" ht="13.5" hidden="1">
      <c r="H86" s="38"/>
      <c r="M86" s="38"/>
    </row>
    <row r="87" spans="8:13" ht="13.5" hidden="1">
      <c r="H87" s="38"/>
      <c r="M87" s="38"/>
    </row>
    <row r="88" spans="8:13" ht="13.5" hidden="1">
      <c r="H88" s="38"/>
      <c r="M88" s="38"/>
    </row>
    <row r="89" spans="8:13" ht="13.5" hidden="1">
      <c r="H89" s="38"/>
      <c r="M89" s="38"/>
    </row>
    <row r="90" spans="8:13" ht="13.5" hidden="1">
      <c r="H90" s="38"/>
      <c r="M90" s="38"/>
    </row>
    <row r="91" spans="8:13" ht="13.5">
      <c r="H91" s="38"/>
      <c r="M91" s="38"/>
    </row>
    <row r="92" spans="8:13" ht="13.5" hidden="1">
      <c r="H92" s="38"/>
      <c r="M92" s="38"/>
    </row>
    <row r="93" spans="8:13" ht="13.5" hidden="1">
      <c r="H93" s="38"/>
      <c r="M93" s="38"/>
    </row>
    <row r="94" spans="8:13" ht="13.5" hidden="1">
      <c r="H94" s="38"/>
      <c r="M94" s="38"/>
    </row>
    <row r="95" spans="8:13" ht="13.5" hidden="1">
      <c r="H95" s="38"/>
      <c r="M95" s="38"/>
    </row>
    <row r="96" spans="8:13" ht="13.5" hidden="1">
      <c r="H96" s="38"/>
      <c r="M96" s="38"/>
    </row>
    <row r="97" spans="8:13" ht="13.5" hidden="1">
      <c r="H97" s="38"/>
      <c r="M97" s="38"/>
    </row>
    <row r="98" spans="8:13" ht="13.5" hidden="1">
      <c r="H98" s="38"/>
      <c r="M98" s="38"/>
    </row>
    <row r="99" spans="8:13" ht="13.5" hidden="1">
      <c r="H99" s="38"/>
      <c r="M99" s="38"/>
    </row>
    <row r="100" spans="8:13" ht="13.5" hidden="1">
      <c r="H100" s="38"/>
      <c r="M100" s="38"/>
    </row>
    <row r="101" spans="8:13" ht="13.5" hidden="1">
      <c r="H101" s="38"/>
      <c r="M101" s="38"/>
    </row>
    <row r="102" spans="8:13" ht="13.5" hidden="1">
      <c r="H102" s="38"/>
      <c r="M102" s="38"/>
    </row>
    <row r="103" spans="8:13" ht="13.5" hidden="1">
      <c r="H103" s="38"/>
      <c r="M103" s="38"/>
    </row>
    <row r="104" spans="8:13" ht="13.5" hidden="1">
      <c r="H104" s="38"/>
      <c r="M104" s="38"/>
    </row>
    <row r="105" spans="8:13" ht="13.5" hidden="1">
      <c r="H105" s="38"/>
      <c r="M105" s="38"/>
    </row>
    <row r="106" spans="8:13" ht="13.5" hidden="1">
      <c r="H106" s="38"/>
      <c r="M106" s="38"/>
    </row>
    <row r="107" spans="8:13" ht="13.5" hidden="1">
      <c r="H107" s="38"/>
      <c r="M107" s="38"/>
    </row>
    <row r="108" spans="8:13" ht="13.5" hidden="1">
      <c r="H108" s="38"/>
      <c r="M108" s="38"/>
    </row>
    <row r="109" spans="8:13" ht="13.5" hidden="1">
      <c r="H109" s="38"/>
      <c r="M109" s="38"/>
    </row>
    <row r="110" spans="8:13" ht="13.5" hidden="1">
      <c r="H110" s="38"/>
      <c r="M110" s="38"/>
    </row>
    <row r="111" spans="8:13" ht="13.5" hidden="1">
      <c r="H111" s="38"/>
      <c r="M111" s="38"/>
    </row>
    <row r="112" spans="8:13" ht="13.5" hidden="1">
      <c r="H112" s="38"/>
      <c r="M112" s="38"/>
    </row>
    <row r="113" spans="8:13" ht="13.5" hidden="1">
      <c r="H113" s="38"/>
      <c r="M113" s="38"/>
    </row>
    <row r="114" spans="8:13" ht="13.5" hidden="1">
      <c r="H114" s="38"/>
      <c r="M114" s="38"/>
    </row>
    <row r="115" spans="8:13" ht="13.5" hidden="1">
      <c r="H115" s="38"/>
      <c r="M115" s="38"/>
    </row>
    <row r="116" spans="8:13" ht="13.5" hidden="1">
      <c r="H116" s="38"/>
      <c r="M116" s="38"/>
    </row>
    <row r="117" spans="8:13" ht="13.5" hidden="1">
      <c r="H117" s="38"/>
      <c r="M117" s="38"/>
    </row>
    <row r="118" spans="8:13" ht="13.5" hidden="1">
      <c r="H118" s="38"/>
      <c r="M118" s="38"/>
    </row>
    <row r="119" spans="8:13" ht="13.5" hidden="1">
      <c r="H119" s="38"/>
      <c r="M119" s="38"/>
    </row>
    <row r="120" spans="8:13" ht="13.5" hidden="1">
      <c r="H120" s="38"/>
      <c r="M120" s="38"/>
    </row>
    <row r="121" spans="8:13" ht="13.5" hidden="1">
      <c r="H121" s="38"/>
      <c r="M121" s="38"/>
    </row>
    <row r="122" spans="8:13" ht="13.5" hidden="1">
      <c r="H122" s="38"/>
      <c r="M122" s="38"/>
    </row>
    <row r="123" spans="8:13" ht="13.5" hidden="1">
      <c r="H123" s="38"/>
      <c r="M123" s="38"/>
    </row>
    <row r="124" spans="8:13" ht="13.5" hidden="1">
      <c r="H124" s="38"/>
      <c r="M124" s="38"/>
    </row>
    <row r="125" spans="8:13" ht="13.5" hidden="1">
      <c r="H125" s="38"/>
      <c r="M125" s="38"/>
    </row>
    <row r="126" spans="8:13" ht="13.5" hidden="1">
      <c r="H126" s="38"/>
      <c r="M126" s="38"/>
    </row>
    <row r="127" spans="8:13" ht="13.5" hidden="1">
      <c r="H127" s="38"/>
      <c r="M127" s="38"/>
    </row>
    <row r="128" spans="8:13" ht="13.5" hidden="1">
      <c r="H128" s="38"/>
      <c r="M128" s="38"/>
    </row>
    <row r="129" spans="8:13" ht="13.5" hidden="1">
      <c r="H129" s="38"/>
      <c r="M129" s="38"/>
    </row>
    <row r="130" spans="8:13" ht="13.5" hidden="1">
      <c r="H130" s="38"/>
      <c r="M130" s="38"/>
    </row>
    <row r="131" spans="8:13" ht="13.5" hidden="1">
      <c r="H131" s="38"/>
      <c r="M131" s="38"/>
    </row>
    <row r="132" spans="8:13" ht="13.5" hidden="1">
      <c r="H132" s="38"/>
      <c r="M132" s="38"/>
    </row>
    <row r="133" spans="8:13" ht="13.5" hidden="1">
      <c r="H133" s="38"/>
      <c r="M133" s="38"/>
    </row>
    <row r="134" spans="8:13" ht="13.5" hidden="1">
      <c r="H134" s="38"/>
      <c r="M134" s="38"/>
    </row>
    <row r="135" spans="8:13" ht="13.5" hidden="1">
      <c r="H135" s="38"/>
      <c r="M135" s="38"/>
    </row>
    <row r="136" spans="8:13" ht="13.5" hidden="1">
      <c r="H136" s="38"/>
      <c r="M136" s="38"/>
    </row>
    <row r="137" spans="8:13" ht="13.5" hidden="1">
      <c r="H137" s="38"/>
      <c r="M137" s="38"/>
    </row>
    <row r="138" spans="8:13" ht="13.5" hidden="1">
      <c r="H138" s="38"/>
      <c r="M138" s="38"/>
    </row>
    <row r="139" spans="8:13" ht="13.5" hidden="1">
      <c r="H139" s="38"/>
      <c r="M139" s="38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12">
    <mergeCell ref="C2:I2"/>
    <mergeCell ref="D3:G3"/>
    <mergeCell ref="I3:L3"/>
    <mergeCell ref="C51:F51"/>
    <mergeCell ref="G51:J51"/>
    <mergeCell ref="K51:K52"/>
    <mergeCell ref="E59:F59"/>
    <mergeCell ref="I59:J59"/>
    <mergeCell ref="C62:I62"/>
    <mergeCell ref="J62:P62"/>
    <mergeCell ref="C70:D70"/>
    <mergeCell ref="J70:K70"/>
  </mergeCells>
  <conditionalFormatting sqref="H1:H2 H72:H65536 H49:H50 H6:H24 K53:K58 H26:H47 M6:M24">
    <cfRule type="cellIs" priority="21" dxfId="2" operator="greaterThan">
      <formula>5%</formula>
    </cfRule>
    <cfRule type="cellIs" priority="22" dxfId="1" operator="greaterThan">
      <formula>2.51%</formula>
    </cfRule>
    <cfRule type="cellIs" priority="23" dxfId="0" operator="between">
      <formula>0.01%</formula>
      <formula>2.5%</formula>
    </cfRule>
    <cfRule type="cellIs" priority="24" dxfId="45" operator="lessThan">
      <formula>0</formula>
    </cfRule>
  </conditionalFormatting>
  <dataValidations count="2">
    <dataValidation type="decimal" allowBlank="1" showInputMessage="1" showErrorMessage="1" sqref="B75">
      <formula1>1</formula1>
      <formula2>999</formula2>
    </dataValidation>
    <dataValidation type="decimal" showInputMessage="1" showErrorMessage="1" errorTitle="Chyba vyplnění" error="Hodnota není vyplněna nebo zadána nesprávná hodnota" sqref="K53:K58 C5:M48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2016-10-10T11:46:58Z</cp:lastPrinted>
  <dcterms:created xsi:type="dcterms:W3CDTF">2006-03-21T13:33:46Z</dcterms:created>
  <dcterms:modified xsi:type="dcterms:W3CDTF">2016-10-18T09:09:16Z</dcterms:modified>
  <cp:category/>
  <cp:version/>
  <cp:contentType/>
  <cp:contentStatus/>
</cp:coreProperties>
</file>