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poselt\Downloads\"/>
    </mc:Choice>
  </mc:AlternateContent>
  <xr:revisionPtr revIDLastSave="0" documentId="8_{E02095B8-AE0D-4DF1-92B6-909A73C89E4F}" xr6:coauthVersionLast="36" xr6:coauthVersionMax="36" xr10:uidLastSave="{00000000-0000-0000-0000-000000000000}"/>
  <bookViews>
    <workbookView xWindow="0" yWindow="0" windowWidth="30885" windowHeight="17475" tabRatio="891" xr2:uid="{00000000-000D-0000-FFFF-FFFF00000000}"/>
  </bookViews>
  <sheets>
    <sheet name="Souhrnná tabulka" sheetId="5" r:id="rId1"/>
  </sheets>
  <definedNames>
    <definedName name="_xlnm._FilterDatabase" localSheetId="0" hidden="1">'Souhrnná tabulka'!$B$2:$K$76</definedName>
    <definedName name="_xlnm.Print_Area" localSheetId="0">'Souhrnná tabulka'!$B$2:$L$98</definedName>
  </definedNames>
  <calcPr calcId="191029"/>
</workbook>
</file>

<file path=xl/calcChain.xml><?xml version="1.0" encoding="utf-8"?>
<calcChain xmlns="http://schemas.openxmlformats.org/spreadsheetml/2006/main">
  <c r="I7" i="5" l="1"/>
  <c r="I6" i="5"/>
  <c r="G46" i="5" l="1"/>
  <c r="I56" i="5"/>
  <c r="I38" i="5"/>
  <c r="H56" i="5"/>
  <c r="H57" i="5" l="1"/>
  <c r="H59" i="5"/>
  <c r="H58" i="5"/>
  <c r="G31" i="5"/>
  <c r="J73" i="5" l="1"/>
  <c r="J72" i="5"/>
  <c r="I71" i="5"/>
  <c r="H71" i="5"/>
  <c r="G71" i="5"/>
  <c r="J71" i="5" s="1"/>
  <c r="J70" i="5"/>
  <c r="K70" i="5" s="1"/>
  <c r="J69" i="5"/>
  <c r="J68" i="5"/>
  <c r="J67" i="5"/>
  <c r="J66" i="5"/>
  <c r="J65" i="5"/>
  <c r="J64" i="5"/>
  <c r="J63" i="5"/>
  <c r="J62" i="5"/>
  <c r="I61" i="5"/>
  <c r="H61" i="5"/>
  <c r="H30" i="5" s="1"/>
  <c r="G61" i="5"/>
  <c r="J60" i="5"/>
  <c r="J59" i="5"/>
  <c r="J58" i="5"/>
  <c r="J57" i="5"/>
  <c r="J56" i="5"/>
  <c r="J55" i="5"/>
  <c r="J54" i="5"/>
  <c r="J53" i="5"/>
  <c r="J52" i="5"/>
  <c r="J51" i="5"/>
  <c r="J50" i="5"/>
  <c r="J49" i="5"/>
  <c r="I48" i="5"/>
  <c r="H48" i="5"/>
  <c r="G48" i="5"/>
  <c r="J47" i="5"/>
  <c r="J46" i="5"/>
  <c r="J45" i="5"/>
  <c r="J44" i="5"/>
  <c r="J43" i="5"/>
  <c r="J42" i="5"/>
  <c r="J41" i="5"/>
  <c r="J40" i="5"/>
  <c r="I39" i="5"/>
  <c r="H39" i="5"/>
  <c r="G39" i="5"/>
  <c r="J39" i="5" s="1"/>
  <c r="J38" i="5"/>
  <c r="J37" i="5"/>
  <c r="J36" i="5"/>
  <c r="K36" i="5" s="1"/>
  <c r="J35" i="5"/>
  <c r="J34" i="5"/>
  <c r="J33" i="5"/>
  <c r="J32" i="5"/>
  <c r="I31" i="5"/>
  <c r="H31" i="5"/>
  <c r="J29" i="5"/>
  <c r="J28" i="5"/>
  <c r="K28" i="5" s="1"/>
  <c r="J27" i="5"/>
  <c r="J26" i="5"/>
  <c r="K26" i="5" s="1"/>
  <c r="I25" i="5"/>
  <c r="H25" i="5"/>
  <c r="G25" i="5"/>
  <c r="J25" i="5" s="1"/>
  <c r="J24" i="5"/>
  <c r="J23" i="5"/>
  <c r="J22" i="5"/>
  <c r="I21" i="5"/>
  <c r="H21" i="5"/>
  <c r="J21" i="5" s="1"/>
  <c r="G21" i="5"/>
  <c r="G5" i="5" s="1"/>
  <c r="J20" i="5"/>
  <c r="J19" i="5"/>
  <c r="J18" i="5"/>
  <c r="J17" i="5"/>
  <c r="J16" i="5"/>
  <c r="K16" i="5" s="1"/>
  <c r="J15" i="5"/>
  <c r="J14" i="5"/>
  <c r="J13" i="5"/>
  <c r="I12" i="5"/>
  <c r="I5" i="5" s="1"/>
  <c r="H12" i="5"/>
  <c r="J11" i="5"/>
  <c r="J10" i="5"/>
  <c r="J9" i="5"/>
  <c r="K9" i="5" s="1"/>
  <c r="J8" i="5"/>
  <c r="J6" i="5"/>
  <c r="F73" i="5"/>
  <c r="F72" i="5"/>
  <c r="E71" i="5"/>
  <c r="D71" i="5"/>
  <c r="C71" i="5"/>
  <c r="F70" i="5"/>
  <c r="F69" i="5"/>
  <c r="F68" i="5"/>
  <c r="K68" i="5" s="1"/>
  <c r="F67" i="5"/>
  <c r="F66" i="5"/>
  <c r="F65" i="5"/>
  <c r="F64" i="5"/>
  <c r="F63" i="5"/>
  <c r="F62" i="5"/>
  <c r="E61" i="5"/>
  <c r="F60" i="5"/>
  <c r="F59" i="5"/>
  <c r="F58" i="5"/>
  <c r="F57" i="5"/>
  <c r="F56" i="5"/>
  <c r="F55" i="5"/>
  <c r="F54" i="5"/>
  <c r="F53" i="5"/>
  <c r="F52" i="5"/>
  <c r="F51" i="5"/>
  <c r="K51" i="5" s="1"/>
  <c r="F50" i="5"/>
  <c r="F49" i="5"/>
  <c r="E48" i="5"/>
  <c r="D48" i="5"/>
  <c r="C48" i="5"/>
  <c r="F47" i="5"/>
  <c r="F46" i="5"/>
  <c r="F45" i="5"/>
  <c r="F44" i="5"/>
  <c r="F43" i="5"/>
  <c r="F42" i="5"/>
  <c r="F41" i="5"/>
  <c r="F40" i="5"/>
  <c r="E39" i="5"/>
  <c r="D39" i="5"/>
  <c r="D30" i="5" s="1"/>
  <c r="C39" i="5"/>
  <c r="F38" i="5"/>
  <c r="F37" i="5"/>
  <c r="F36" i="5"/>
  <c r="F35" i="5"/>
  <c r="F34" i="5"/>
  <c r="F33" i="5"/>
  <c r="F32" i="5"/>
  <c r="K32" i="5" s="1"/>
  <c r="E31" i="5"/>
  <c r="D31" i="5"/>
  <c r="C31" i="5"/>
  <c r="F29" i="5"/>
  <c r="F28" i="5"/>
  <c r="F27" i="5"/>
  <c r="F26" i="5"/>
  <c r="E25" i="5"/>
  <c r="D25" i="5"/>
  <c r="C25" i="5"/>
  <c r="F24" i="5"/>
  <c r="F23" i="5"/>
  <c r="F22" i="5"/>
  <c r="E21" i="5"/>
  <c r="E5" i="5" s="1"/>
  <c r="D21" i="5"/>
  <c r="C21" i="5"/>
  <c r="F21" i="5" s="1"/>
  <c r="F20" i="5"/>
  <c r="F19" i="5"/>
  <c r="F18" i="5"/>
  <c r="F17" i="5"/>
  <c r="F16" i="5"/>
  <c r="F15" i="5"/>
  <c r="F14" i="5"/>
  <c r="F13" i="5"/>
  <c r="K13" i="5" s="1"/>
  <c r="E12" i="5"/>
  <c r="D12" i="5"/>
  <c r="D5" i="5" s="1"/>
  <c r="F11" i="5"/>
  <c r="F10" i="5"/>
  <c r="K10" i="5" s="1"/>
  <c r="F9" i="5"/>
  <c r="F8" i="5"/>
  <c r="K8" i="5" s="1"/>
  <c r="F6" i="5"/>
  <c r="K6" i="5" s="1"/>
  <c r="K7" i="5"/>
  <c r="K24" i="5"/>
  <c r="K18" i="5"/>
  <c r="K38" i="5"/>
  <c r="K17" i="5"/>
  <c r="F12" i="5"/>
  <c r="K29" i="5"/>
  <c r="J48" i="5"/>
  <c r="K63" i="5"/>
  <c r="K67" i="5"/>
  <c r="K72" i="5"/>
  <c r="K19" i="5"/>
  <c r="K65" i="5"/>
  <c r="K69" i="5"/>
  <c r="K14" i="5"/>
  <c r="K42" i="5"/>
  <c r="K20" i="5"/>
  <c r="K64" i="5"/>
  <c r="K53" i="5"/>
  <c r="K37" i="5"/>
  <c r="K11" i="5"/>
  <c r="K44" i="5"/>
  <c r="K49" i="5"/>
  <c r="F71" i="5"/>
  <c r="J12" i="5"/>
  <c r="K22" i="5"/>
  <c r="K60" i="5"/>
  <c r="F61" i="5"/>
  <c r="K50" i="5"/>
  <c r="K66" i="5"/>
  <c r="D74" i="5" l="1"/>
  <c r="K34" i="5"/>
  <c r="K40" i="5"/>
  <c r="K54" i="5"/>
  <c r="H5" i="5"/>
  <c r="K15" i="5"/>
  <c r="K35" i="5"/>
  <c r="K55" i="5"/>
  <c r="K23" i="5"/>
  <c r="K43" i="5"/>
  <c r="K71" i="5"/>
  <c r="F48" i="5"/>
  <c r="K45" i="5"/>
  <c r="C5" i="5"/>
  <c r="F5" i="5" s="1"/>
  <c r="K46" i="5"/>
  <c r="K33" i="5"/>
  <c r="K47" i="5"/>
  <c r="J61" i="5"/>
  <c r="G30" i="5"/>
  <c r="G74" i="5" s="1"/>
  <c r="I30" i="5"/>
  <c r="I74" i="5" s="1"/>
  <c r="K27" i="5"/>
  <c r="K21" i="5"/>
  <c r="K12" i="5"/>
  <c r="K61" i="5"/>
  <c r="K62" i="5"/>
  <c r="K56" i="5"/>
  <c r="K52" i="5"/>
  <c r="K48" i="5"/>
  <c r="J31" i="5"/>
  <c r="K73" i="5"/>
  <c r="K41" i="5"/>
  <c r="J5" i="5"/>
  <c r="K59" i="5"/>
  <c r="K58" i="5"/>
  <c r="H74" i="5"/>
  <c r="K57" i="5"/>
  <c r="E30" i="5"/>
  <c r="E74" i="5" s="1"/>
  <c r="C30" i="5"/>
  <c r="F30" i="5" s="1"/>
  <c r="F39" i="5"/>
  <c r="K39" i="5" s="1"/>
  <c r="F25" i="5"/>
  <c r="K25" i="5" s="1"/>
  <c r="F31" i="5"/>
  <c r="K5" i="5" l="1"/>
  <c r="K31" i="5"/>
  <c r="J30" i="5"/>
  <c r="K30" i="5" s="1"/>
  <c r="J74" i="5"/>
  <c r="C74" i="5"/>
  <c r="F74" i="5" s="1"/>
  <c r="K74" i="5" l="1"/>
</calcChain>
</file>

<file path=xl/sharedStrings.xml><?xml version="1.0" encoding="utf-8"?>
<sst xmlns="http://schemas.openxmlformats.org/spreadsheetml/2006/main" count="107" uniqueCount="103">
  <si>
    <t>Úprava rozpočtu příspěvkové organizace pro rok 2017</t>
  </si>
  <si>
    <t>Schválený rozpočet 2017</t>
  </si>
  <si>
    <t>Návrh změny rozpočtu  2017</t>
  </si>
  <si>
    <t>Změna v %</t>
  </si>
  <si>
    <t>tržby</t>
  </si>
  <si>
    <t>Ostatní dotace</t>
  </si>
  <si>
    <t>Příspěvek MMCH</t>
  </si>
  <si>
    <t>Celkem 2017</t>
  </si>
  <si>
    <t>VÝNOSY CELKEM</t>
  </si>
  <si>
    <t>Provozní příspěvek zřizovatel</t>
  </si>
  <si>
    <t>Dotace, granty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</si>
  <si>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</si>
  <si>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</si>
  <si>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</si>
  <si>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</si>
  <si>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</si>
  <si>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stravné</t>
  </si>
  <si>
    <t>školné</t>
  </si>
  <si>
    <t>ostatní</t>
  </si>
  <si>
    <t>Účet 603 - Výnosy z pronájmů</t>
  </si>
  <si>
    <t>Účet 604 - Výnosy z prodaného zboží</t>
  </si>
  <si>
    <t>Účet 609 - Jiné výnosy z vlastních výkonů</t>
  </si>
  <si>
    <t>Účet 644 - Výnosy z prodeje materiálu</t>
  </si>
  <si>
    <t>Účet 645, 646 - Výnosy z prodeje dlouhodobého nehmotného a nehmotného majetku</t>
  </si>
  <si>
    <t>Účet 648 - Čerpání fondů</t>
  </si>
  <si>
    <t>fond odměn</t>
  </si>
  <si>
    <t>rezervní fond</t>
  </si>
  <si>
    <t>fond investic</t>
  </si>
  <si>
    <t>Účet 649 - Ostatní výnosy z činnosti</t>
  </si>
  <si>
    <t>školní akce</t>
  </si>
  <si>
    <t>ostatní výnosy</t>
  </si>
  <si>
    <t>Účet 662 - Úroky</t>
  </si>
  <si>
    <t>Ostatní finanční výnosy</t>
  </si>
  <si>
    <t>NÁKLADY CELKEM</t>
  </si>
  <si>
    <t xml:space="preserve">Účet 501 - Spotřeba materiálu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</si>
  <si>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</si>
  <si>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</si>
  <si>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</si>
  <si>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</si>
  <si>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</si>
  <si>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</si>
  <si>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</si>
  <si>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</si>
  <si>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voda</t>
  </si>
  <si>
    <t>teplo + TUV</t>
  </si>
  <si>
    <t>plyn</t>
  </si>
  <si>
    <t>elektrická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</si>
  <si>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</si>
  <si>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</si>
  <si>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</si>
  <si>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</si>
  <si>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</si>
  <si>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poštovné</t>
  </si>
  <si>
    <t>telekomunikace a radiotelekomunikace</t>
  </si>
  <si>
    <t>software</t>
  </si>
  <si>
    <t>nájemné</t>
  </si>
  <si>
    <t>likvidace odpadů</t>
  </si>
  <si>
    <t>internet</t>
  </si>
  <si>
    <t>služby peněžních ústavů</t>
  </si>
  <si>
    <t>jiné ostatní služby</t>
  </si>
  <si>
    <t>účet 521 - Mzdové náklady (bez DPP)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</si>
  <si>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</si>
  <si>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</si>
  <si>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</si>
  <si>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</si>
  <si>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FKSP 2% z platů, PN</t>
  </si>
  <si>
    <t>zdravotní preventivní péče</t>
  </si>
  <si>
    <t>vzdělávání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</si>
  <si>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</si>
  <si>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</si>
  <si>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</si>
  <si>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</si>
  <si>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</si>
  <si>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</si>
  <si>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Ostatní náklady z činnosti</t>
  </si>
  <si>
    <t>pojistné</t>
  </si>
  <si>
    <t>ostatní náklady</t>
  </si>
  <si>
    <t>VÝSLEDEK HOSPODAŘENÍ</t>
  </si>
  <si>
    <t>z toho hlavní činnost</t>
  </si>
  <si>
    <t>z toho doplňková činnost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</si>
  <si>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</si>
  <si>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</si>
  <si>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</si>
  <si>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</si>
  <si>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Organizace obdržela  v roce 2017  následující dotace:</t>
  </si>
  <si>
    <t>……….. ,- Kč rozpočtová opatření týkající se navýšení schváleného rozpočtu (zaslané OŠ)</t>
  </si>
  <si>
    <t>V důsledku těchto změn žádá organizace o úpravu rozpočtu na rok 2017.</t>
  </si>
  <si>
    <t>450.000 ,- Kč účelová provozní dotace na zájmové vzdělávání, volnočasové aktivity od SMCH (zaslané OE)</t>
  </si>
  <si>
    <t xml:space="preserve">100.000,- Kč dotace z fondu Ústeckého kraje na projekty   ( Šermíři v Domečku)   </t>
  </si>
  <si>
    <t>142.000,- Kč dotace od MMCH na projekty (Galerie Domeček, Tradiční řemesla, Tradiční slavnosti, Maňáskové divadlo, Bylinková zahrada)</t>
  </si>
  <si>
    <t xml:space="preserve">160.000,- Kč dotace z MŠMT na projekty  (olympiády, soutěže)     </t>
  </si>
  <si>
    <t>731.232,- Kč dotace od ÚP na mzdy</t>
  </si>
  <si>
    <t xml:space="preserve">134.879,-Kč rozdíl plánované a skutečné dotace na platy ped. a nep. pracovníků od Ústeckého kraje včetně zvýšení v 7/2017, odvodů. OON a ONIV </t>
  </si>
  <si>
    <t>153.500 vyplacené poukázky</t>
  </si>
  <si>
    <t>246.000 vyplacené poukázky</t>
  </si>
  <si>
    <t>246.000,- Kč  poukázky na volnočasové aktivity ZŠ a SŠ</t>
  </si>
  <si>
    <t>1.964.111,- Kč   Celkem provedená změna</t>
  </si>
  <si>
    <t>Rozdíl ve výši 399.500 Kč je způsoben poukázkami na volnočasové aktivity - 246.000 + 153.500 (dotace ZÚ formou volnočasových poukázek z částky 450.000) - SVČ má o tuto částku snížené vlastní příjmy (jsou pokryté z příspěvku MMCH).</t>
  </si>
  <si>
    <t>Sestavil dne: 19.12.2017                                    Jméno    Bc. Blanka Vavrušková                                         Podpis</t>
  </si>
  <si>
    <t xml:space="preserve">Organizace: Středisko volného času Domeček, příspěvková organizace         </t>
  </si>
  <si>
    <t>Schválil dne: 19.12.2017                                     Jméno    Mgr. Milan Märc                                                   Podpis</t>
  </si>
  <si>
    <t>IČ: 71294147</t>
  </si>
  <si>
    <t>Na straně výnosů i nákladů dochází ke změně v celkové výši 1 964 111,- Kč.   Změny v tvorbě a čerpání jsou vyznačeny žlutě.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</si>
</sst>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0_ ;[Red]\-0.00\ "/>
  </numFmts>
  <fonts count="10" x14ac:knownFonts="1">
    <font>
      <sz val="10"/>
      <name val="Arial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3" fillId="0" borderId="1" xfId="2" applyFont="1" applyBorder="1" applyAlignment="1" applyProtection="1">
      <alignment horizontal="left" indent="4"/>
    </xf>
    <xf numFmtId="0" fontId="3" fillId="0" borderId="0" xfId="2" applyFont="1"/>
    <xf numFmtId="164" fontId="3" fillId="0" borderId="2" xfId="2" applyNumberFormat="1" applyFont="1" applyBorder="1" applyAlignment="1" applyProtection="1">
      <alignment horizontal="right" indent="1"/>
      <protection locked="0"/>
    </xf>
    <xf numFmtId="164" fontId="3" fillId="0" borderId="3" xfId="2" applyNumberFormat="1" applyFont="1" applyBorder="1" applyAlignment="1" applyProtection="1">
      <alignment horizontal="right" indent="1"/>
      <protection locked="0"/>
    </xf>
    <xf numFmtId="164" fontId="3" fillId="0" borderId="2" xfId="2" applyNumberFormat="1" applyFont="1" applyFill="1" applyBorder="1" applyAlignment="1" applyProtection="1">
      <alignment horizontal="right" indent="1"/>
      <protection locked="0"/>
    </xf>
    <xf numFmtId="164" fontId="3" fillId="0" borderId="3" xfId="2" applyNumberFormat="1" applyFont="1" applyFill="1" applyBorder="1" applyAlignment="1" applyProtection="1">
      <alignment horizontal="right" indent="1"/>
      <protection locked="0"/>
    </xf>
    <xf numFmtId="164" fontId="3" fillId="0" borderId="4" xfId="2" applyNumberFormat="1" applyFont="1" applyFill="1" applyBorder="1" applyAlignment="1" applyProtection="1">
      <alignment horizontal="right" indent="1"/>
      <protection locked="0"/>
    </xf>
    <xf numFmtId="164" fontId="4" fillId="3" borderId="5" xfId="2" applyNumberFormat="1" applyFont="1" applyFill="1" applyBorder="1" applyAlignment="1" applyProtection="1">
      <alignment horizontal="right" indent="1"/>
    </xf>
    <xf numFmtId="164" fontId="4" fillId="3" borderId="6" xfId="2" applyNumberFormat="1" applyFont="1" applyFill="1" applyBorder="1" applyAlignment="1" applyProtection="1">
      <alignment horizontal="right" indent="1"/>
    </xf>
    <xf numFmtId="164" fontId="4" fillId="3" borderId="7" xfId="2" applyNumberFormat="1" applyFont="1" applyFill="1" applyBorder="1" applyAlignment="1" applyProtection="1">
      <alignment horizontal="right" indent="1"/>
    </xf>
    <xf numFmtId="164" fontId="4" fillId="3" borderId="8" xfId="2" applyNumberFormat="1" applyFont="1" applyFill="1" applyBorder="1" applyAlignment="1" applyProtection="1">
      <alignment horizontal="right" indent="1"/>
    </xf>
    <xf numFmtId="164" fontId="4" fillId="3" borderId="9" xfId="2" applyNumberFormat="1" applyFont="1" applyFill="1" applyBorder="1" applyAlignment="1" applyProtection="1">
      <alignment horizontal="right" indent="1"/>
    </xf>
    <xf numFmtId="0" fontId="4" fillId="0" borderId="10" xfId="2" applyFont="1" applyBorder="1" applyAlignment="1" applyProtection="1">
      <alignment horizontal="left" vertical="center" indent="1"/>
    </xf>
    <xf numFmtId="0" fontId="5" fillId="0" borderId="0" xfId="2" applyFont="1"/>
    <xf numFmtId="0" fontId="4" fillId="2" borderId="11" xfId="2" applyFont="1" applyFill="1" applyBorder="1" applyAlignment="1" applyProtection="1">
      <alignment horizontal="left" indent="1"/>
    </xf>
    <xf numFmtId="0" fontId="4" fillId="2" borderId="12" xfId="2" applyFont="1" applyFill="1" applyBorder="1" applyAlignment="1" applyProtection="1">
      <alignment horizontal="center"/>
    </xf>
    <xf numFmtId="0" fontId="4" fillId="2" borderId="13" xfId="2" applyFont="1" applyFill="1" applyBorder="1" applyAlignment="1" applyProtection="1">
      <alignment horizontal="center"/>
    </xf>
    <xf numFmtId="0" fontId="4" fillId="2" borderId="14" xfId="2" applyFont="1" applyFill="1" applyBorder="1" applyAlignment="1" applyProtection="1">
      <alignment horizontal="center"/>
    </xf>
    <xf numFmtId="0" fontId="4" fillId="2" borderId="15" xfId="2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left" indent="1"/>
    </xf>
    <xf numFmtId="0" fontId="3" fillId="4" borderId="0" xfId="0" applyFont="1" applyFill="1"/>
    <xf numFmtId="0" fontId="3" fillId="5" borderId="0" xfId="0" applyFont="1" applyFill="1"/>
    <xf numFmtId="0" fontId="3" fillId="3" borderId="0" xfId="0" applyFont="1" applyFill="1"/>
    <xf numFmtId="0" fontId="3" fillId="6" borderId="0" xfId="0" applyFont="1" applyFill="1"/>
    <xf numFmtId="0" fontId="3" fillId="7" borderId="0" xfId="0" applyFont="1" applyFill="1"/>
    <xf numFmtId="0" fontId="6" fillId="6" borderId="16" xfId="2" applyFont="1" applyFill="1" applyBorder="1" applyAlignment="1" applyProtection="1">
      <alignment horizontal="left" indent="1"/>
    </xf>
    <xf numFmtId="0" fontId="4" fillId="3" borderId="11" xfId="2" applyFont="1" applyFill="1" applyBorder="1" applyAlignment="1" applyProtection="1">
      <alignment horizontal="left" indent="1"/>
    </xf>
    <xf numFmtId="0" fontId="6" fillId="6" borderId="1" xfId="2" applyFont="1" applyFill="1" applyBorder="1" applyAlignment="1" applyProtection="1">
      <alignment horizontal="left" indent="1"/>
    </xf>
    <xf numFmtId="0" fontId="3" fillId="0" borderId="1" xfId="2" applyFont="1" applyFill="1" applyBorder="1" applyAlignment="1" applyProtection="1">
      <alignment horizontal="left" indent="3"/>
    </xf>
    <xf numFmtId="0" fontId="6" fillId="0" borderId="17" xfId="2" applyFont="1" applyFill="1" applyBorder="1" applyAlignment="1">
      <alignment horizontal="left" indent="3"/>
    </xf>
    <xf numFmtId="0" fontId="3" fillId="0" borderId="0" xfId="2" applyFont="1" applyFill="1" applyBorder="1"/>
    <xf numFmtId="0" fontId="6" fillId="0" borderId="16" xfId="2" applyFont="1" applyBorder="1" applyAlignment="1">
      <alignment horizontal="left" indent="3"/>
    </xf>
    <xf numFmtId="0" fontId="3" fillId="0" borderId="0" xfId="2" applyFont="1" applyBorder="1"/>
    <xf numFmtId="0" fontId="4" fillId="4" borderId="18" xfId="2" applyFont="1" applyFill="1" applyBorder="1"/>
    <xf numFmtId="164" fontId="4" fillId="4" borderId="19" xfId="2" applyNumberFormat="1" applyFont="1" applyFill="1" applyBorder="1" applyAlignment="1" applyProtection="1">
      <alignment horizontal="right" indent="1"/>
    </xf>
    <xf numFmtId="164" fontId="4" fillId="4" borderId="20" xfId="2" applyNumberFormat="1" applyFont="1" applyFill="1" applyBorder="1" applyAlignment="1" applyProtection="1">
      <alignment horizontal="right" indent="1"/>
    </xf>
    <xf numFmtId="164" fontId="4" fillId="4" borderId="21" xfId="2" applyNumberFormat="1" applyFont="1" applyFill="1" applyBorder="1" applyAlignment="1" applyProtection="1">
      <alignment horizontal="right" indent="1"/>
    </xf>
    <xf numFmtId="0" fontId="3" fillId="0" borderId="22" xfId="2" applyFont="1" applyFill="1" applyBorder="1" applyAlignment="1">
      <alignment horizontal="left" indent="3"/>
    </xf>
    <xf numFmtId="164" fontId="3" fillId="0" borderId="23" xfId="2" applyNumberFormat="1" applyFont="1" applyFill="1" applyBorder="1" applyAlignment="1" applyProtection="1">
      <alignment horizontal="right" indent="1"/>
      <protection locked="0"/>
    </xf>
    <xf numFmtId="164" fontId="3" fillId="0" borderId="24" xfId="2" applyNumberFormat="1" applyFont="1" applyFill="1" applyBorder="1" applyAlignment="1" applyProtection="1">
      <alignment horizontal="right" indent="1"/>
      <protection locked="0"/>
    </xf>
    <xf numFmtId="164" fontId="6" fillId="0" borderId="25" xfId="2" applyNumberFormat="1" applyFont="1" applyFill="1" applyBorder="1" applyAlignment="1" applyProtection="1">
      <alignment horizontal="right" indent="1"/>
    </xf>
    <xf numFmtId="164" fontId="6" fillId="0" borderId="26" xfId="2" applyNumberFormat="1" applyFont="1" applyFill="1" applyBorder="1" applyAlignment="1" applyProtection="1">
      <alignment horizontal="right" indent="1"/>
    </xf>
    <xf numFmtId="164" fontId="6" fillId="8" borderId="27" xfId="2" applyNumberFormat="1" applyFont="1" applyFill="1" applyBorder="1" applyAlignment="1" applyProtection="1">
      <alignment horizontal="right" indent="1"/>
    </xf>
    <xf numFmtId="164" fontId="6" fillId="8" borderId="28" xfId="2" applyNumberFormat="1" applyFont="1" applyFill="1" applyBorder="1" applyAlignment="1" applyProtection="1">
      <alignment horizontal="right" indent="1"/>
    </xf>
    <xf numFmtId="0" fontId="3" fillId="0" borderId="0" xfId="2" applyFont="1" applyBorder="1" applyProtection="1"/>
    <xf numFmtId="0" fontId="3" fillId="0" borderId="0" xfId="2" applyFont="1" applyProtection="1"/>
    <xf numFmtId="0" fontId="7" fillId="5" borderId="29" xfId="2" applyFont="1" applyFill="1" applyBorder="1" applyAlignment="1" applyProtection="1">
      <alignment vertical="center"/>
    </xf>
    <xf numFmtId="0" fontId="7" fillId="5" borderId="29" xfId="2" applyFont="1" applyFill="1" applyBorder="1" applyAlignment="1" applyProtection="1">
      <alignment horizontal="right" vertical="center"/>
    </xf>
    <xf numFmtId="164" fontId="6" fillId="9" borderId="25" xfId="2" applyNumberFormat="1" applyFont="1" applyFill="1" applyBorder="1" applyAlignment="1" applyProtection="1">
      <alignment horizontal="right" indent="1"/>
    </xf>
    <xf numFmtId="164" fontId="6" fillId="0" borderId="30" xfId="2" applyNumberFormat="1" applyFont="1" applyFill="1" applyBorder="1" applyAlignment="1" applyProtection="1">
      <alignment horizontal="right" indent="1"/>
    </xf>
    <xf numFmtId="164" fontId="6" fillId="0" borderId="28" xfId="2" applyNumberFormat="1" applyFont="1" applyFill="1" applyBorder="1" applyAlignment="1" applyProtection="1">
      <alignment horizontal="right" indent="1"/>
      <protection locked="0"/>
    </xf>
    <xf numFmtId="164" fontId="6" fillId="0" borderId="31" xfId="2" applyNumberFormat="1" applyFont="1" applyFill="1" applyBorder="1" applyAlignment="1" applyProtection="1">
      <alignment horizontal="right" indent="1"/>
    </xf>
    <xf numFmtId="164" fontId="6" fillId="9" borderId="26" xfId="2" applyNumberFormat="1" applyFont="1" applyFill="1" applyBorder="1" applyAlignment="1" applyProtection="1">
      <alignment horizontal="right" indent="1"/>
    </xf>
    <xf numFmtId="164" fontId="3" fillId="0" borderId="25" xfId="2" applyNumberFormat="1" applyFont="1" applyFill="1" applyBorder="1" applyAlignment="1" applyProtection="1">
      <alignment horizontal="right" indent="1"/>
    </xf>
    <xf numFmtId="164" fontId="6" fillId="0" borderId="2" xfId="2" applyNumberFormat="1" applyFont="1" applyFill="1" applyBorder="1" applyAlignment="1" applyProtection="1">
      <alignment horizontal="right" indent="1"/>
      <protection locked="0"/>
    </xf>
    <xf numFmtId="164" fontId="6" fillId="0" borderId="3" xfId="2" applyNumberFormat="1" applyFont="1" applyFill="1" applyBorder="1" applyAlignment="1" applyProtection="1">
      <alignment horizontal="right" indent="1"/>
      <protection locked="0"/>
    </xf>
    <xf numFmtId="164" fontId="6" fillId="0" borderId="4" xfId="2" applyNumberFormat="1" applyFont="1" applyFill="1" applyBorder="1" applyAlignment="1" applyProtection="1">
      <alignment horizontal="right" indent="1"/>
      <protection locked="0"/>
    </xf>
    <xf numFmtId="0" fontId="6" fillId="0" borderId="0" xfId="2" applyFont="1"/>
    <xf numFmtId="164" fontId="6" fillId="9" borderId="2" xfId="2" applyNumberFormat="1" applyFont="1" applyFill="1" applyBorder="1" applyAlignment="1" applyProtection="1">
      <alignment horizontal="right" indent="1"/>
    </xf>
    <xf numFmtId="164" fontId="6" fillId="9" borderId="3" xfId="2" applyNumberFormat="1" applyFont="1" applyFill="1" applyBorder="1" applyAlignment="1" applyProtection="1">
      <alignment horizontal="right" indent="1"/>
    </xf>
    <xf numFmtId="0" fontId="6" fillId="0" borderId="0" xfId="2" applyFont="1" applyProtection="1">
      <protection locked="0"/>
    </xf>
    <xf numFmtId="164" fontId="6" fillId="9" borderId="32" xfId="2" applyNumberFormat="1" applyFont="1" applyFill="1" applyBorder="1" applyAlignment="1" applyProtection="1">
      <alignment horizontal="right" indent="1"/>
    </xf>
    <xf numFmtId="164" fontId="6" fillId="9" borderId="33" xfId="2" applyNumberFormat="1" applyFont="1" applyFill="1" applyBorder="1" applyAlignment="1" applyProtection="1">
      <alignment horizontal="right" indent="1"/>
    </xf>
    <xf numFmtId="164" fontId="6" fillId="9" borderId="34" xfId="2" applyNumberFormat="1" applyFont="1" applyFill="1" applyBorder="1" applyAlignment="1" applyProtection="1">
      <alignment horizontal="right" indent="1"/>
    </xf>
    <xf numFmtId="164" fontId="6" fillId="0" borderId="35" xfId="2" applyNumberFormat="1" applyFont="1" applyFill="1" applyBorder="1" applyAlignment="1" applyProtection="1">
      <alignment horizontal="right" indent="1"/>
      <protection locked="0"/>
    </xf>
    <xf numFmtId="164" fontId="6" fillId="0" borderId="36" xfId="2" applyNumberFormat="1" applyFont="1" applyFill="1" applyBorder="1" applyAlignment="1" applyProtection="1">
      <alignment horizontal="right" indent="1"/>
      <protection locked="0"/>
    </xf>
    <xf numFmtId="0" fontId="8" fillId="0" borderId="0" xfId="2" applyFont="1"/>
    <xf numFmtId="0" fontId="6" fillId="0" borderId="0" xfId="2" applyFont="1" applyFill="1"/>
    <xf numFmtId="164" fontId="6" fillId="8" borderId="35" xfId="2" applyNumberFormat="1" applyFont="1" applyFill="1" applyBorder="1" applyAlignment="1" applyProtection="1">
      <alignment horizontal="right" indent="1"/>
    </xf>
    <xf numFmtId="164" fontId="6" fillId="0" borderId="34" xfId="2" applyNumberFormat="1" applyFont="1" applyFill="1" applyBorder="1" applyAlignment="1" applyProtection="1">
      <alignment horizontal="right" indent="1"/>
      <protection locked="0"/>
    </xf>
    <xf numFmtId="164" fontId="6" fillId="0" borderId="32" xfId="2" applyNumberFormat="1" applyFont="1" applyFill="1" applyBorder="1" applyAlignment="1" applyProtection="1">
      <alignment horizontal="right" indent="1"/>
      <protection locked="0"/>
    </xf>
    <xf numFmtId="0" fontId="6" fillId="6" borderId="17" xfId="2" applyFont="1" applyFill="1" applyBorder="1" applyAlignment="1" applyProtection="1">
      <alignment horizontal="left" indent="1"/>
    </xf>
    <xf numFmtId="0" fontId="6" fillId="6" borderId="37" xfId="2" applyFont="1" applyFill="1" applyBorder="1" applyAlignment="1" applyProtection="1">
      <alignment horizontal="left" indent="1"/>
    </xf>
    <xf numFmtId="0" fontId="6" fillId="6" borderId="37" xfId="0" applyFont="1" applyFill="1" applyBorder="1" applyAlignment="1">
      <alignment horizontal="left" indent="1"/>
    </xf>
    <xf numFmtId="0" fontId="6" fillId="6" borderId="1" xfId="0" applyFont="1" applyFill="1" applyBorder="1" applyAlignment="1">
      <alignment horizontal="left" indent="1"/>
    </xf>
    <xf numFmtId="0" fontId="6" fillId="6" borderId="1" xfId="0" applyFont="1" applyFill="1" applyBorder="1" applyAlignment="1">
      <alignment horizontal="left" indent="6"/>
    </xf>
    <xf numFmtId="164" fontId="3" fillId="0" borderId="25" xfId="2" applyNumberFormat="1" applyFont="1" applyBorder="1" applyAlignment="1" applyProtection="1">
      <alignment horizontal="right" indent="1"/>
    </xf>
    <xf numFmtId="164" fontId="3" fillId="0" borderId="38" xfId="2" applyNumberFormat="1" applyFont="1" applyFill="1" applyBorder="1" applyAlignment="1" applyProtection="1">
      <alignment horizontal="right" indent="1"/>
    </xf>
    <xf numFmtId="165" fontId="6" fillId="8" borderId="28" xfId="2" applyNumberFormat="1" applyFont="1" applyFill="1" applyBorder="1" applyAlignment="1" applyProtection="1">
      <alignment horizontal="right" indent="1"/>
      <protection locked="0"/>
    </xf>
    <xf numFmtId="165" fontId="6" fillId="8" borderId="36" xfId="2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>
      <alignment horizontal="right" indent="4"/>
    </xf>
    <xf numFmtId="0" fontId="3" fillId="0" borderId="0" xfId="2" applyFont="1" applyFill="1" applyProtection="1"/>
    <xf numFmtId="0" fontId="3" fillId="0" borderId="0" xfId="0" applyFont="1" applyFill="1"/>
    <xf numFmtId="10" fontId="3" fillId="0" borderId="0" xfId="2" applyNumberFormat="1" applyFont="1" applyProtection="1"/>
    <xf numFmtId="10" fontId="4" fillId="0" borderId="39" xfId="2" applyNumberFormat="1" applyFont="1" applyBorder="1" applyAlignment="1" applyProtection="1">
      <alignment horizontal="center" vertical="center"/>
    </xf>
    <xf numFmtId="10" fontId="3" fillId="0" borderId="0" xfId="2" applyNumberFormat="1" applyFont="1" applyBorder="1" applyProtection="1"/>
    <xf numFmtId="10" fontId="7" fillId="5" borderId="40" xfId="2" applyNumberFormat="1" applyFont="1" applyFill="1" applyBorder="1" applyAlignment="1" applyProtection="1">
      <alignment vertical="center"/>
    </xf>
    <xf numFmtId="10" fontId="6" fillId="0" borderId="41" xfId="2" applyNumberFormat="1" applyFont="1" applyFill="1" applyBorder="1" applyAlignment="1" applyProtection="1">
      <alignment horizontal="right" indent="1"/>
    </xf>
    <xf numFmtId="10" fontId="6" fillId="0" borderId="42" xfId="2" applyNumberFormat="1" applyFont="1" applyFill="1" applyBorder="1" applyAlignment="1" applyProtection="1">
      <alignment horizontal="right" indent="1"/>
    </xf>
    <xf numFmtId="49" fontId="4" fillId="2" borderId="40" xfId="2" applyNumberFormat="1" applyFont="1" applyFill="1" applyBorder="1" applyAlignment="1" applyProtection="1">
      <alignment horizontal="center"/>
    </xf>
    <xf numFmtId="10" fontId="6" fillId="8" borderId="43" xfId="2" applyNumberFormat="1" applyFont="1" applyFill="1" applyBorder="1" applyAlignment="1" applyProtection="1">
      <alignment horizontal="right" indent="1"/>
      <protection locked="0"/>
    </xf>
    <xf numFmtId="10" fontId="6" fillId="8" borderId="44" xfId="2" applyNumberFormat="1" applyFont="1" applyFill="1" applyBorder="1" applyAlignment="1" applyProtection="1">
      <alignment horizontal="right" indent="1"/>
      <protection locked="0"/>
    </xf>
    <xf numFmtId="10" fontId="6" fillId="0" borderId="45" xfId="2" applyNumberFormat="1" applyFont="1" applyFill="1" applyBorder="1" applyAlignment="1" applyProtection="1">
      <alignment horizontal="right" indent="1"/>
    </xf>
    <xf numFmtId="164" fontId="6" fillId="9" borderId="46" xfId="2" applyNumberFormat="1" applyFont="1" applyFill="1" applyBorder="1" applyAlignment="1" applyProtection="1">
      <alignment horizontal="right" indent="1"/>
      <protection locked="0"/>
    </xf>
    <xf numFmtId="0" fontId="6" fillId="0" borderId="0" xfId="2" applyFont="1" applyProtection="1"/>
    <xf numFmtId="0" fontId="6" fillId="6" borderId="1" xfId="0" applyFont="1" applyFill="1" applyBorder="1" applyAlignment="1" applyProtection="1">
      <alignment horizontal="left" indent="1"/>
    </xf>
    <xf numFmtId="164" fontId="3" fillId="0" borderId="4" xfId="2" applyNumberFormat="1" applyFont="1" applyBorder="1" applyAlignment="1" applyProtection="1">
      <alignment horizontal="right" indent="1"/>
      <protection locked="0"/>
    </xf>
    <xf numFmtId="164" fontId="6" fillId="9" borderId="4" xfId="2" applyNumberFormat="1" applyFont="1" applyFill="1" applyBorder="1" applyAlignment="1" applyProtection="1">
      <alignment horizontal="right" indent="1"/>
    </xf>
    <xf numFmtId="164" fontId="3" fillId="0" borderId="47" xfId="2" applyNumberFormat="1" applyFont="1" applyFill="1" applyBorder="1" applyAlignment="1" applyProtection="1">
      <alignment horizontal="right" indent="1"/>
      <protection locked="0"/>
    </xf>
    <xf numFmtId="164" fontId="6" fillId="0" borderId="48" xfId="2" applyNumberFormat="1" applyFont="1" applyFill="1" applyBorder="1" applyAlignment="1" applyProtection="1">
      <alignment horizontal="right" indent="1"/>
      <protection locked="0"/>
    </xf>
    <xf numFmtId="164" fontId="6" fillId="0" borderId="49" xfId="2" applyNumberFormat="1" applyFont="1" applyFill="1" applyBorder="1" applyAlignment="1" applyProtection="1">
      <alignment horizontal="right" indent="1"/>
      <protection locked="0"/>
    </xf>
    <xf numFmtId="164" fontId="6" fillId="8" borderId="48" xfId="2" applyNumberFormat="1" applyFont="1" applyFill="1" applyBorder="1" applyAlignment="1" applyProtection="1">
      <alignment horizontal="right" indent="1"/>
    </xf>
    <xf numFmtId="164" fontId="6" fillId="8" borderId="49" xfId="2" applyNumberFormat="1" applyFont="1" applyFill="1" applyBorder="1" applyAlignment="1" applyProtection="1">
      <alignment horizontal="right" indent="1"/>
    </xf>
    <xf numFmtId="164" fontId="6" fillId="0" borderId="33" xfId="2" applyNumberFormat="1" applyFont="1" applyFill="1" applyBorder="1" applyAlignment="1" applyProtection="1">
      <alignment horizontal="right" indent="1"/>
      <protection locked="0"/>
    </xf>
    <xf numFmtId="164" fontId="4" fillId="4" borderId="50" xfId="2" applyNumberFormat="1" applyFont="1" applyFill="1" applyBorder="1" applyAlignment="1" applyProtection="1">
      <alignment horizontal="right" indent="1"/>
    </xf>
    <xf numFmtId="165" fontId="6" fillId="8" borderId="27" xfId="2" applyNumberFormat="1" applyFont="1" applyFill="1" applyBorder="1" applyAlignment="1" applyProtection="1">
      <alignment horizontal="right" indent="1"/>
      <protection locked="0"/>
    </xf>
    <xf numFmtId="165" fontId="6" fillId="8" borderId="48" xfId="2" applyNumberFormat="1" applyFont="1" applyFill="1" applyBorder="1" applyAlignment="1" applyProtection="1">
      <alignment horizontal="right" indent="1"/>
      <protection locked="0"/>
    </xf>
    <xf numFmtId="165" fontId="6" fillId="8" borderId="35" xfId="2" applyNumberFormat="1" applyFont="1" applyFill="1" applyBorder="1" applyAlignment="1" applyProtection="1">
      <alignment horizontal="right" indent="1"/>
      <protection locked="0"/>
    </xf>
    <xf numFmtId="165" fontId="6" fillId="8" borderId="49" xfId="2" applyNumberFormat="1" applyFont="1" applyFill="1" applyBorder="1" applyAlignment="1" applyProtection="1">
      <alignment horizontal="right" indent="1"/>
      <protection locked="0"/>
    </xf>
    <xf numFmtId="10" fontId="3" fillId="0" borderId="42" xfId="2" applyNumberFormat="1" applyFont="1" applyFill="1" applyBorder="1" applyAlignment="1" applyProtection="1">
      <alignment horizontal="right" indent="1"/>
    </xf>
    <xf numFmtId="0" fontId="3" fillId="0" borderId="0" xfId="2" applyFont="1" applyFill="1" applyAlignment="1">
      <alignment horizontal="left" indent="3"/>
    </xf>
    <xf numFmtId="0" fontId="3" fillId="0" borderId="1" xfId="2" applyFont="1" applyFill="1" applyBorder="1" applyAlignment="1" applyProtection="1">
      <alignment horizontal="left" indent="4"/>
    </xf>
    <xf numFmtId="164" fontId="3" fillId="0" borderId="2" xfId="2" applyNumberFormat="1" applyFont="1" applyFill="1" applyBorder="1" applyAlignment="1" applyProtection="1">
      <alignment horizontal="left" indent="4"/>
      <protection locked="0"/>
    </xf>
    <xf numFmtId="164" fontId="3" fillId="0" borderId="3" xfId="2" applyNumberFormat="1" applyFont="1" applyFill="1" applyBorder="1" applyAlignment="1" applyProtection="1">
      <alignment horizontal="left" indent="4"/>
      <protection locked="0"/>
    </xf>
    <xf numFmtId="164" fontId="3" fillId="0" borderId="51" xfId="2" applyNumberFormat="1" applyFont="1" applyFill="1" applyBorder="1" applyAlignment="1" applyProtection="1">
      <alignment horizontal="left" indent="4"/>
      <protection locked="0"/>
    </xf>
    <xf numFmtId="0" fontId="3" fillId="0" borderId="1" xfId="0" applyFont="1" applyBorder="1" applyAlignment="1">
      <alignment horizontal="left" indent="4"/>
    </xf>
    <xf numFmtId="164" fontId="6" fillId="0" borderId="2" xfId="2" applyNumberFormat="1" applyFont="1" applyFill="1" applyBorder="1" applyAlignment="1" applyProtection="1">
      <alignment horizontal="right" indent="1"/>
    </xf>
    <xf numFmtId="164" fontId="6" fillId="0" borderId="3" xfId="2" applyNumberFormat="1" applyFont="1" applyFill="1" applyBorder="1" applyAlignment="1" applyProtection="1">
      <alignment horizontal="right" indent="1"/>
    </xf>
    <xf numFmtId="164" fontId="6" fillId="0" borderId="4" xfId="2" applyNumberFormat="1" applyFont="1" applyFill="1" applyBorder="1" applyAlignment="1" applyProtection="1">
      <alignment horizontal="right" indent="1"/>
    </xf>
    <xf numFmtId="0" fontId="6" fillId="10" borderId="16" xfId="2" applyFont="1" applyFill="1" applyBorder="1" applyAlignment="1" applyProtection="1">
      <alignment horizontal="left" indent="1"/>
    </xf>
    <xf numFmtId="10" fontId="4" fillId="3" borderId="52" xfId="2" applyNumberFormat="1" applyFont="1" applyFill="1" applyBorder="1" applyAlignment="1" applyProtection="1">
      <alignment horizontal="right" indent="1"/>
    </xf>
    <xf numFmtId="10" fontId="4" fillId="4" borderId="41" xfId="2" applyNumberFormat="1" applyFont="1" applyFill="1" applyBorder="1" applyAlignment="1" applyProtection="1">
      <alignment horizontal="right" indent="1"/>
    </xf>
    <xf numFmtId="10" fontId="6" fillId="0" borderId="53" xfId="2" applyNumberFormat="1" applyFont="1" applyFill="1" applyBorder="1" applyAlignment="1" applyProtection="1">
      <alignment horizontal="right" indent="1"/>
    </xf>
    <xf numFmtId="10" fontId="6" fillId="9" borderId="41" xfId="2" applyNumberFormat="1" applyFont="1" applyFill="1" applyBorder="1" applyAlignment="1" applyProtection="1">
      <alignment horizontal="right" indent="1"/>
    </xf>
    <xf numFmtId="10" fontId="6" fillId="9" borderId="42" xfId="2" applyNumberFormat="1" applyFont="1" applyFill="1" applyBorder="1" applyAlignment="1" applyProtection="1">
      <alignment horizontal="right" indent="1"/>
    </xf>
    <xf numFmtId="10" fontId="6" fillId="0" borderId="54" xfId="2" applyNumberFormat="1" applyFont="1" applyFill="1" applyBorder="1" applyAlignment="1" applyProtection="1">
      <alignment horizontal="right" indent="1"/>
    </xf>
    <xf numFmtId="10" fontId="6" fillId="0" borderId="55" xfId="2" applyNumberFormat="1" applyFont="1" applyFill="1" applyBorder="1" applyAlignment="1" applyProtection="1">
      <alignment horizontal="right" indent="1"/>
    </xf>
    <xf numFmtId="164" fontId="6" fillId="8" borderId="2" xfId="2" applyNumberFormat="1" applyFont="1" applyFill="1" applyBorder="1" applyAlignment="1" applyProtection="1">
      <alignment horizontal="right" indent="1"/>
    </xf>
    <xf numFmtId="164" fontId="6" fillId="8" borderId="3" xfId="2" applyNumberFormat="1" applyFont="1" applyFill="1" applyBorder="1" applyAlignment="1" applyProtection="1">
      <alignment horizontal="right" indent="1"/>
    </xf>
    <xf numFmtId="164" fontId="6" fillId="11" borderId="4" xfId="2" applyNumberFormat="1" applyFont="1" applyFill="1" applyBorder="1" applyAlignment="1" applyProtection="1">
      <alignment horizontal="right" indent="1"/>
      <protection locked="0"/>
    </xf>
    <xf numFmtId="10" fontId="6" fillId="0" borderId="43" xfId="2" applyNumberFormat="1" applyFont="1" applyFill="1" applyBorder="1" applyAlignment="1" applyProtection="1">
      <alignment horizontal="right" indent="1"/>
    </xf>
    <xf numFmtId="164" fontId="6" fillId="11" borderId="25" xfId="2" applyNumberFormat="1" applyFont="1" applyFill="1" applyBorder="1" applyAlignment="1" applyProtection="1">
      <alignment horizontal="right" indent="1"/>
    </xf>
    <xf numFmtId="0" fontId="6" fillId="10" borderId="0" xfId="2" applyFont="1" applyFill="1"/>
    <xf numFmtId="165" fontId="6" fillId="0" borderId="31" xfId="2" applyNumberFormat="1" applyFont="1" applyFill="1" applyBorder="1" applyAlignment="1" applyProtection="1">
      <alignment horizontal="right" indent="1"/>
      <protection locked="0"/>
    </xf>
    <xf numFmtId="165" fontId="6" fillId="0" borderId="30" xfId="2" applyNumberFormat="1" applyFont="1" applyBorder="1" applyAlignment="1" applyProtection="1">
      <alignment horizontal="right" indent="1"/>
      <protection locked="0"/>
    </xf>
    <xf numFmtId="164" fontId="6" fillId="12" borderId="28" xfId="2" applyNumberFormat="1" applyFont="1" applyFill="1" applyBorder="1" applyAlignment="1" applyProtection="1">
      <alignment horizontal="right" indent="1"/>
      <protection locked="0"/>
    </xf>
    <xf numFmtId="164" fontId="6" fillId="12" borderId="48" xfId="2" applyNumberFormat="1" applyFont="1" applyFill="1" applyBorder="1" applyAlignment="1" applyProtection="1">
      <alignment horizontal="right" indent="1"/>
      <protection locked="0"/>
    </xf>
    <xf numFmtId="164" fontId="3" fillId="12" borderId="2" xfId="2" applyNumberFormat="1" applyFont="1" applyFill="1" applyBorder="1" applyAlignment="1" applyProtection="1">
      <alignment horizontal="right" indent="1"/>
      <protection locked="0"/>
    </xf>
    <xf numFmtId="164" fontId="3" fillId="12" borderId="3" xfId="2" applyNumberFormat="1" applyFont="1" applyFill="1" applyBorder="1" applyAlignment="1" applyProtection="1">
      <alignment horizontal="right" indent="1"/>
      <protection locked="0"/>
    </xf>
    <xf numFmtId="164" fontId="3" fillId="12" borderId="4" xfId="2" applyNumberFormat="1" applyFont="1" applyFill="1" applyBorder="1" applyAlignment="1" applyProtection="1">
      <alignment horizontal="right" indent="1"/>
      <protection locked="0"/>
    </xf>
    <xf numFmtId="164" fontId="6" fillId="12" borderId="3" xfId="2" applyNumberFormat="1" applyFont="1" applyFill="1" applyBorder="1" applyAlignment="1" applyProtection="1">
      <alignment horizontal="right" indent="1"/>
      <protection locked="0"/>
    </xf>
    <xf numFmtId="164" fontId="6" fillId="12" borderId="4" xfId="2" applyNumberFormat="1" applyFont="1" applyFill="1" applyBorder="1" applyAlignment="1" applyProtection="1">
      <alignment horizontal="right" indent="1"/>
      <protection locked="0"/>
    </xf>
    <xf numFmtId="164" fontId="3" fillId="12" borderId="25" xfId="2" applyNumberFormat="1" applyFont="1" applyFill="1" applyBorder="1" applyAlignment="1" applyProtection="1">
      <alignment horizontal="right" indent="1"/>
    </xf>
    <xf numFmtId="164" fontId="6" fillId="12" borderId="2" xfId="2" applyNumberFormat="1" applyFont="1" applyFill="1" applyBorder="1" applyAlignment="1" applyProtection="1">
      <alignment horizontal="right" indent="1"/>
      <protection locked="0"/>
    </xf>
    <xf numFmtId="164" fontId="6" fillId="12" borderId="25" xfId="2" applyNumberFormat="1" applyFont="1" applyFill="1" applyBorder="1" applyAlignment="1" applyProtection="1">
      <alignment horizontal="right" indent="1"/>
    </xf>
    <xf numFmtId="10" fontId="6" fillId="12" borderId="44" xfId="2" applyNumberFormat="1" applyFont="1" applyFill="1" applyBorder="1" applyAlignment="1" applyProtection="1">
      <alignment horizontal="right" indent="1"/>
    </xf>
    <xf numFmtId="0" fontId="6" fillId="12" borderId="0" xfId="2" applyFont="1" applyFill="1"/>
    <xf numFmtId="164" fontId="6" fillId="10" borderId="35" xfId="2" applyNumberFormat="1" applyFont="1" applyFill="1" applyBorder="1" applyAlignment="1" applyProtection="1">
      <alignment horizontal="right" indent="1"/>
    </xf>
    <xf numFmtId="164" fontId="6" fillId="10" borderId="36" xfId="2" applyNumberFormat="1" applyFont="1" applyFill="1" applyBorder="1" applyAlignment="1" applyProtection="1">
      <alignment horizontal="right" indent="1"/>
    </xf>
    <xf numFmtId="164" fontId="6" fillId="10" borderId="49" xfId="2" applyNumberFormat="1" applyFont="1" applyFill="1" applyBorder="1" applyAlignment="1" applyProtection="1">
      <alignment horizontal="right" indent="1"/>
      <protection locked="0"/>
    </xf>
    <xf numFmtId="164" fontId="6" fillId="10" borderId="30" xfId="2" applyNumberFormat="1" applyFont="1" applyFill="1" applyBorder="1" applyAlignment="1" applyProtection="1">
      <alignment horizontal="right" indent="1"/>
    </xf>
    <xf numFmtId="0" fontId="4" fillId="0" borderId="11" xfId="2" applyFont="1" applyBorder="1" applyAlignment="1" applyProtection="1">
      <alignment horizontal="center" vertical="center"/>
    </xf>
    <xf numFmtId="0" fontId="4" fillId="0" borderId="29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10" borderId="29" xfId="2" applyFont="1" applyFill="1" applyBorder="1" applyAlignment="1" applyProtection="1">
      <alignment horizontal="center" vertical="center"/>
    </xf>
    <xf numFmtId="0" fontId="9" fillId="0" borderId="56" xfId="2" applyFont="1" applyBorder="1" applyAlignment="1" applyProtection="1">
      <alignment horizontal="left" vertical="top"/>
    </xf>
    <xf numFmtId="0" fontId="3" fillId="10" borderId="0" xfId="2" applyFont="1" applyFill="1" applyAlignment="1" applyProtection="1">
      <alignment horizontal="left"/>
    </xf>
    <xf numFmtId="0" fontId="7" fillId="5" borderId="11" xfId="2" applyFont="1" applyFill="1" applyBorder="1" applyAlignment="1" applyProtection="1">
      <alignment horizontal="left" vertical="center"/>
    </xf>
    <xf numFmtId="0" fontId="7" fillId="5" borderId="29" xfId="2" applyFont="1" applyFill="1" applyBorder="1" applyAlignment="1" applyProtection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>
    <pageSetUpPr fitToPage="1"/>
  </sheetPr>
  <dimension ref="A1:N119"/>
  <sheetViews>
    <sheetView showGridLines="0" tabSelected="1" topLeftCell="B58" zoomScale="90" zoomScaleNormal="90" workbookViewId="0">
      <selection activeCell="F86" sqref="F86"/>
    </sheetView>
  </sheetViews>
  <sheetFormatPr defaultColWidth="0" defaultRowHeight="12.75" zeroHeight="1" x14ac:dyDescent="0.2"/>
  <cols>
    <col min="1" max="1" width="1.140625" style="46" customWidth="1"/>
    <col min="2" max="2" width="68.85546875" style="46" customWidth="1"/>
    <col min="3" max="10" width="20" style="46" customWidth="1"/>
    <col min="11" max="11" width="21.85546875" style="84" bestFit="1" customWidth="1"/>
    <col min="12" max="12" width="4.42578125" style="46" customWidth="1"/>
    <col min="13" max="16384" width="10.28515625" style="46" hidden="1"/>
  </cols>
  <sheetData>
    <row r="1" spans="2:12" ht="18.75" customHeight="1" thickBot="1" x14ac:dyDescent="0.25">
      <c r="B1" s="156" t="s">
        <v>0</v>
      </c>
      <c r="C1" s="156"/>
      <c r="D1" s="156"/>
      <c r="E1" s="156"/>
    </row>
    <row r="2" spans="2:12" s="2" customFormat="1" ht="20.25" thickBot="1" x14ac:dyDescent="0.25">
      <c r="B2" s="158" t="s">
        <v>99</v>
      </c>
      <c r="C2" s="159"/>
      <c r="D2" s="159"/>
      <c r="E2" s="159"/>
      <c r="F2" s="159"/>
      <c r="G2" s="159"/>
      <c r="H2" s="48" t="s">
        <v>101</v>
      </c>
      <c r="I2" s="47"/>
      <c r="J2" s="47"/>
      <c r="K2" s="87"/>
    </row>
    <row r="3" spans="2:12" s="14" customFormat="1" ht="27.75" customHeight="1" thickBot="1" x14ac:dyDescent="0.3">
      <c r="B3" s="13"/>
      <c r="C3" s="152" t="s">
        <v>1</v>
      </c>
      <c r="D3" s="153"/>
      <c r="E3" s="153"/>
      <c r="F3" s="154"/>
      <c r="G3" s="155" t="s">
        <v>2</v>
      </c>
      <c r="H3" s="155"/>
      <c r="I3" s="155"/>
      <c r="J3" s="155"/>
      <c r="K3" s="85" t="s">
        <v>3</v>
      </c>
    </row>
    <row r="4" spans="2:12" s="14" customFormat="1" ht="16.5" thickBot="1" x14ac:dyDescent="0.3">
      <c r="B4" s="15"/>
      <c r="C4" s="16" t="s">
        <v>4</v>
      </c>
      <c r="D4" s="17" t="s">
        <v>5</v>
      </c>
      <c r="E4" s="18" t="s">
        <v>6</v>
      </c>
      <c r="F4" s="19" t="s">
        <v>7</v>
      </c>
      <c r="G4" s="16" t="s">
        <v>4</v>
      </c>
      <c r="H4" s="17" t="s">
        <v>5</v>
      </c>
      <c r="I4" s="18" t="s">
        <v>6</v>
      </c>
      <c r="J4" s="19" t="s">
        <v>7</v>
      </c>
      <c r="K4" s="90"/>
    </row>
    <row r="5" spans="2:12" s="14" customFormat="1" ht="16.5" thickBot="1" x14ac:dyDescent="0.3">
      <c r="B5" s="20" t="s">
        <v>8</v>
      </c>
      <c r="C5" s="8">
        <f>C11+C12+C16+C17+C18+C19+C20+C21+C25+C28+C29</f>
        <v>2637</v>
      </c>
      <c r="D5" s="9">
        <f>D9+D11+D12+D16+D17+D18+D19+D20+D21+D25+D28+D29</f>
        <v>7493</v>
      </c>
      <c r="E5" s="11">
        <f>E6+E11+E12+E16+E17+E18+E19+E20+E21+E25+E28+E29</f>
        <v>1071</v>
      </c>
      <c r="F5" s="12">
        <f>SUM(C5:E5)</f>
        <v>11201</v>
      </c>
      <c r="G5" s="8">
        <f>G11+G12+G16+G17+G18+G19+G20+G21+G25+G28+G29</f>
        <v>2697</v>
      </c>
      <c r="H5" s="9">
        <f>H9+H11+H12+H16+H17+H18+H19+H20+H21+H25+H28+H29</f>
        <v>8619.1110000000008</v>
      </c>
      <c r="I5" s="11">
        <f>I6+I11+I12+I16+I17+I18+I19+I20+I21+I25+I28+I29+I7</f>
        <v>1909</v>
      </c>
      <c r="J5" s="12">
        <f>SUM(G5:I5)</f>
        <v>13225.111000000001</v>
      </c>
      <c r="K5" s="121">
        <f t="shared" ref="K5:K36" si="0">(J5-F5)/F5</f>
        <v>0.18070806178019827</v>
      </c>
    </row>
    <row r="6" spans="2:12" s="68" customFormat="1" x14ac:dyDescent="0.2">
      <c r="B6" s="72" t="s">
        <v>9</v>
      </c>
      <c r="C6" s="43"/>
      <c r="D6" s="44"/>
      <c r="E6" s="100">
        <v>1071</v>
      </c>
      <c r="F6" s="52">
        <f>SUM(E6)</f>
        <v>1071</v>
      </c>
      <c r="G6" s="43"/>
      <c r="H6" s="44"/>
      <c r="I6" s="137">
        <f>1071</f>
        <v>1071</v>
      </c>
      <c r="J6" s="52">
        <f>SUM(I6)</f>
        <v>1071</v>
      </c>
      <c r="K6" s="131">
        <f t="shared" si="0"/>
        <v>0</v>
      </c>
    </row>
    <row r="7" spans="2:12" s="68" customFormat="1" x14ac:dyDescent="0.2">
      <c r="B7" s="28" t="s">
        <v>10</v>
      </c>
      <c r="C7" s="128"/>
      <c r="D7" s="129"/>
      <c r="E7" s="130"/>
      <c r="F7" s="132"/>
      <c r="G7" s="128"/>
      <c r="H7" s="129"/>
      <c r="I7" s="142">
        <f>142+246+450</f>
        <v>838</v>
      </c>
      <c r="J7" s="132"/>
      <c r="K7" s="89" t="e">
        <f t="shared" si="0"/>
        <v>#DIV/0!</v>
      </c>
    </row>
    <row r="8" spans="2:12" s="133" customFormat="1" ht="13.5" thickBot="1" x14ac:dyDescent="0.25">
      <c r="B8" s="120" t="s">
        <v>11</v>
      </c>
      <c r="C8" s="148"/>
      <c r="D8" s="149"/>
      <c r="E8" s="150"/>
      <c r="F8" s="151">
        <f>SUM(E8)</f>
        <v>0</v>
      </c>
      <c r="G8" s="148"/>
      <c r="H8" s="149"/>
      <c r="I8" s="150"/>
      <c r="J8" s="151">
        <f>SUM(I8)</f>
        <v>0</v>
      </c>
      <c r="K8" s="146" t="e">
        <f t="shared" si="0"/>
        <v>#DIV/0!</v>
      </c>
      <c r="L8" s="147"/>
    </row>
    <row r="9" spans="2:12" s="68" customFormat="1" x14ac:dyDescent="0.2">
      <c r="B9" s="73" t="s">
        <v>12</v>
      </c>
      <c r="C9" s="43"/>
      <c r="D9" s="51">
        <v>7493</v>
      </c>
      <c r="E9" s="102"/>
      <c r="F9" s="52">
        <f>SUM(D9)</f>
        <v>7493</v>
      </c>
      <c r="G9" s="43"/>
      <c r="H9" s="136">
        <v>8619.1110000000008</v>
      </c>
      <c r="I9" s="102"/>
      <c r="J9" s="52">
        <f>SUM(H9)</f>
        <v>8619.1110000000008</v>
      </c>
      <c r="K9" s="126">
        <f t="shared" si="0"/>
        <v>0.15028840250900852</v>
      </c>
    </row>
    <row r="10" spans="2:12" s="58" customFormat="1" ht="13.5" thickBot="1" x14ac:dyDescent="0.25">
      <c r="B10" s="26" t="s">
        <v>13</v>
      </c>
      <c r="C10" s="69"/>
      <c r="D10" s="66"/>
      <c r="E10" s="103"/>
      <c r="F10" s="50">
        <f>SUM(D10)</f>
        <v>0</v>
      </c>
      <c r="G10" s="69"/>
      <c r="H10" s="66"/>
      <c r="I10" s="103"/>
      <c r="J10" s="50">
        <f>SUM(H10)</f>
        <v>0</v>
      </c>
      <c r="K10" s="127" t="e">
        <f t="shared" si="0"/>
        <v>#DIV/0!</v>
      </c>
    </row>
    <row r="11" spans="2:12" s="58" customFormat="1" x14ac:dyDescent="0.2">
      <c r="B11" s="74" t="s">
        <v>14</v>
      </c>
      <c r="C11" s="70"/>
      <c r="D11" s="71"/>
      <c r="E11" s="104">
        <v>0</v>
      </c>
      <c r="F11" s="42">
        <f t="shared" ref="F11:F29" si="1">SUM(C11:E11)</f>
        <v>0</v>
      </c>
      <c r="G11" s="70"/>
      <c r="H11" s="71"/>
      <c r="I11" s="104">
        <v>0</v>
      </c>
      <c r="J11" s="42">
        <f t="shared" ref="J11:J30" si="2">SUM(G11:I11)</f>
        <v>0</v>
      </c>
      <c r="K11" s="88" t="e">
        <f t="shared" si="0"/>
        <v>#DIV/0!</v>
      </c>
    </row>
    <row r="12" spans="2:12" s="58" customFormat="1" x14ac:dyDescent="0.2">
      <c r="B12" s="28" t="s">
        <v>15</v>
      </c>
      <c r="C12" s="94">
        <v>2200</v>
      </c>
      <c r="D12" s="94">
        <f>SUM(D13:D15)</f>
        <v>0</v>
      </c>
      <c r="E12" s="94">
        <f>SUM(E13:E15)</f>
        <v>0</v>
      </c>
      <c r="F12" s="49">
        <f>SUM(C12:E12)</f>
        <v>2200</v>
      </c>
      <c r="G12" s="94">
        <v>2250</v>
      </c>
      <c r="H12" s="94">
        <f>SUM(H13:H15)</f>
        <v>0</v>
      </c>
      <c r="I12" s="94">
        <f>SUM(I13:I15)</f>
        <v>0</v>
      </c>
      <c r="J12" s="49">
        <f>SUM(G12:I12)</f>
        <v>2250</v>
      </c>
      <c r="K12" s="125">
        <f t="shared" si="0"/>
        <v>2.2727272727272728E-2</v>
      </c>
    </row>
    <row r="13" spans="2:12" s="111" customFormat="1" x14ac:dyDescent="0.2">
      <c r="B13" s="112" t="s">
        <v>16</v>
      </c>
      <c r="C13" s="113"/>
      <c r="D13" s="114"/>
      <c r="E13" s="115"/>
      <c r="F13" s="41">
        <f>SUM(C13:E13)</f>
        <v>0</v>
      </c>
      <c r="G13" s="113"/>
      <c r="H13" s="114"/>
      <c r="I13" s="115"/>
      <c r="J13" s="41">
        <f>SUM(G13:I13)</f>
        <v>0</v>
      </c>
      <c r="K13" s="89" t="e">
        <f t="shared" si="0"/>
        <v>#DIV/0!</v>
      </c>
    </row>
    <row r="14" spans="2:12" s="111" customFormat="1" x14ac:dyDescent="0.2">
      <c r="B14" s="112" t="s">
        <v>17</v>
      </c>
      <c r="C14" s="113"/>
      <c r="D14" s="114"/>
      <c r="E14" s="115"/>
      <c r="F14" s="41">
        <f>SUM(C14:E14)</f>
        <v>0</v>
      </c>
      <c r="G14" s="113"/>
      <c r="H14" s="114"/>
      <c r="I14" s="115"/>
      <c r="J14" s="41">
        <f>SUM(G14:I14)</f>
        <v>0</v>
      </c>
      <c r="K14" s="89" t="e">
        <f t="shared" si="0"/>
        <v>#DIV/0!</v>
      </c>
    </row>
    <row r="15" spans="2:12" s="111" customFormat="1" x14ac:dyDescent="0.2">
      <c r="B15" s="112" t="s">
        <v>18</v>
      </c>
      <c r="C15" s="113"/>
      <c r="D15" s="114"/>
      <c r="E15" s="115"/>
      <c r="F15" s="41">
        <f>SUM(C15:E15)</f>
        <v>0</v>
      </c>
      <c r="G15" s="113"/>
      <c r="H15" s="114"/>
      <c r="I15" s="115"/>
      <c r="J15" s="41">
        <f>SUM(G15:I15)</f>
        <v>0</v>
      </c>
      <c r="K15" s="89" t="e">
        <f t="shared" si="0"/>
        <v>#DIV/0!</v>
      </c>
    </row>
    <row r="16" spans="2:12" s="58" customFormat="1" x14ac:dyDescent="0.2">
      <c r="B16" s="28" t="s">
        <v>19</v>
      </c>
      <c r="C16" s="55">
        <v>350</v>
      </c>
      <c r="D16" s="56"/>
      <c r="E16" s="57"/>
      <c r="F16" s="41">
        <f t="shared" si="1"/>
        <v>350</v>
      </c>
      <c r="G16" s="55">
        <v>360</v>
      </c>
      <c r="H16" s="56"/>
      <c r="I16" s="57"/>
      <c r="J16" s="41">
        <f t="shared" si="2"/>
        <v>360</v>
      </c>
      <c r="K16" s="89">
        <f t="shared" si="0"/>
        <v>2.8571428571428571E-2</v>
      </c>
    </row>
    <row r="17" spans="2:14" s="58" customFormat="1" x14ac:dyDescent="0.2">
      <c r="B17" s="28" t="s">
        <v>20</v>
      </c>
      <c r="C17" s="55"/>
      <c r="D17" s="56"/>
      <c r="E17" s="57"/>
      <c r="F17" s="41">
        <f t="shared" si="1"/>
        <v>0</v>
      </c>
      <c r="G17" s="55"/>
      <c r="H17" s="56"/>
      <c r="I17" s="57"/>
      <c r="J17" s="41">
        <f t="shared" si="2"/>
        <v>0</v>
      </c>
      <c r="K17" s="89" t="e">
        <f t="shared" si="0"/>
        <v>#DIV/0!</v>
      </c>
    </row>
    <row r="18" spans="2:14" s="95" customFormat="1" x14ac:dyDescent="0.2">
      <c r="B18" s="28" t="s">
        <v>21</v>
      </c>
      <c r="C18" s="117"/>
      <c r="D18" s="118"/>
      <c r="E18" s="119"/>
      <c r="F18" s="41">
        <f>SUM(C18:E18)</f>
        <v>0</v>
      </c>
      <c r="G18" s="117"/>
      <c r="H18" s="118"/>
      <c r="I18" s="119"/>
      <c r="J18" s="41">
        <f>SUM(G18:I18)</f>
        <v>0</v>
      </c>
      <c r="K18" s="89" t="e">
        <f t="shared" si="0"/>
        <v>#DIV/0!</v>
      </c>
    </row>
    <row r="19" spans="2:14" s="58" customFormat="1" x14ac:dyDescent="0.2">
      <c r="B19" s="28" t="s">
        <v>22</v>
      </c>
      <c r="C19" s="55"/>
      <c r="D19" s="56"/>
      <c r="E19" s="57"/>
      <c r="F19" s="41">
        <f t="shared" si="1"/>
        <v>0</v>
      </c>
      <c r="G19" s="55"/>
      <c r="H19" s="56"/>
      <c r="I19" s="57"/>
      <c r="J19" s="41">
        <f t="shared" si="2"/>
        <v>0</v>
      </c>
      <c r="K19" s="89" t="e">
        <f t="shared" si="0"/>
        <v>#DIV/0!</v>
      </c>
    </row>
    <row r="20" spans="2:14" s="58" customFormat="1" x14ac:dyDescent="0.2">
      <c r="B20" s="28" t="s">
        <v>23</v>
      </c>
      <c r="C20" s="55"/>
      <c r="D20" s="56"/>
      <c r="E20" s="57"/>
      <c r="F20" s="41">
        <f t="shared" si="1"/>
        <v>0</v>
      </c>
      <c r="G20" s="55"/>
      <c r="H20" s="56"/>
      <c r="I20" s="57"/>
      <c r="J20" s="41">
        <f t="shared" si="2"/>
        <v>0</v>
      </c>
      <c r="K20" s="89" t="e">
        <f t="shared" si="0"/>
        <v>#DIV/0!</v>
      </c>
    </row>
    <row r="21" spans="2:14" s="95" customFormat="1" x14ac:dyDescent="0.2">
      <c r="B21" s="28" t="s">
        <v>24</v>
      </c>
      <c r="C21" s="59">
        <f>SUM(C22:C24)</f>
        <v>5</v>
      </c>
      <c r="D21" s="60">
        <f>SUM(D22:D24)</f>
        <v>0</v>
      </c>
      <c r="E21" s="98">
        <f>SUM(E22:E24)</f>
        <v>0</v>
      </c>
      <c r="F21" s="49">
        <f>SUM(C21:E21)</f>
        <v>5</v>
      </c>
      <c r="G21" s="59">
        <f>SUM(G22:G24)</f>
        <v>5</v>
      </c>
      <c r="H21" s="60">
        <f>SUM(H22:H24)</f>
        <v>0</v>
      </c>
      <c r="I21" s="98">
        <f>SUM(I22:I24)</f>
        <v>0</v>
      </c>
      <c r="J21" s="49">
        <f>SUM(G21:I21)</f>
        <v>5</v>
      </c>
      <c r="K21" s="125">
        <f t="shared" si="0"/>
        <v>0</v>
      </c>
    </row>
    <row r="22" spans="2:14" s="2" customFormat="1" x14ac:dyDescent="0.2">
      <c r="B22" s="1" t="s">
        <v>25</v>
      </c>
      <c r="C22" s="3"/>
      <c r="D22" s="4"/>
      <c r="E22" s="97"/>
      <c r="F22" s="41">
        <f t="shared" si="1"/>
        <v>0</v>
      </c>
      <c r="G22" s="3"/>
      <c r="H22" s="4"/>
      <c r="I22" s="97"/>
      <c r="J22" s="41">
        <f t="shared" si="2"/>
        <v>0</v>
      </c>
      <c r="K22" s="89" t="e">
        <f t="shared" si="0"/>
        <v>#DIV/0!</v>
      </c>
      <c r="M22" s="21"/>
      <c r="N22" s="22"/>
    </row>
    <row r="23" spans="2:14" s="2" customFormat="1" x14ac:dyDescent="0.2">
      <c r="B23" s="1" t="s">
        <v>26</v>
      </c>
      <c r="C23" s="3">
        <v>5</v>
      </c>
      <c r="D23" s="4"/>
      <c r="E23" s="97"/>
      <c r="F23" s="41">
        <f t="shared" si="1"/>
        <v>5</v>
      </c>
      <c r="G23" s="3">
        <v>5</v>
      </c>
      <c r="H23" s="4"/>
      <c r="I23" s="97"/>
      <c r="J23" s="41">
        <f t="shared" si="2"/>
        <v>5</v>
      </c>
      <c r="K23" s="89">
        <f t="shared" si="0"/>
        <v>0</v>
      </c>
      <c r="M23" s="23"/>
      <c r="N23" s="24"/>
    </row>
    <row r="24" spans="2:14" s="2" customFormat="1" x14ac:dyDescent="0.2">
      <c r="B24" s="1" t="s">
        <v>27</v>
      </c>
      <c r="C24" s="3"/>
      <c r="D24" s="4"/>
      <c r="E24" s="97"/>
      <c r="F24" s="41">
        <f t="shared" si="1"/>
        <v>0</v>
      </c>
      <c r="G24" s="3"/>
      <c r="H24" s="4"/>
      <c r="I24" s="97"/>
      <c r="J24" s="41">
        <f t="shared" si="2"/>
        <v>0</v>
      </c>
      <c r="K24" s="89" t="e">
        <f t="shared" si="0"/>
        <v>#DIV/0!</v>
      </c>
      <c r="M24" s="25"/>
      <c r="N24" s="25"/>
    </row>
    <row r="25" spans="2:14" s="95" customFormat="1" x14ac:dyDescent="0.2">
      <c r="B25" s="28" t="s">
        <v>28</v>
      </c>
      <c r="C25" s="59">
        <f>SUM(C26:C27)</f>
        <v>80</v>
      </c>
      <c r="D25" s="60">
        <f>SUM(D26:D27)</f>
        <v>0</v>
      </c>
      <c r="E25" s="98">
        <f>SUM(E26:E27)</f>
        <v>0</v>
      </c>
      <c r="F25" s="49">
        <f>SUM(C25:E25)</f>
        <v>80</v>
      </c>
      <c r="G25" s="59">
        <f>SUM(G26:G27)</f>
        <v>80</v>
      </c>
      <c r="H25" s="60">
        <f>SUM(H26:H27)</f>
        <v>0</v>
      </c>
      <c r="I25" s="98">
        <f>SUM(I26:I27)</f>
        <v>0</v>
      </c>
      <c r="J25" s="49">
        <f>SUM(G25:I25)</f>
        <v>80</v>
      </c>
      <c r="K25" s="125">
        <f t="shared" si="0"/>
        <v>0</v>
      </c>
    </row>
    <row r="26" spans="2:14" s="2" customFormat="1" x14ac:dyDescent="0.2">
      <c r="B26" s="1" t="s">
        <v>29</v>
      </c>
      <c r="C26" s="3"/>
      <c r="D26" s="4"/>
      <c r="E26" s="97"/>
      <c r="F26" s="54">
        <f t="shared" si="1"/>
        <v>0</v>
      </c>
      <c r="G26" s="3"/>
      <c r="H26" s="4"/>
      <c r="I26" s="97"/>
      <c r="J26" s="54">
        <f t="shared" si="2"/>
        <v>0</v>
      </c>
      <c r="K26" s="110" t="e">
        <f t="shared" si="0"/>
        <v>#DIV/0!</v>
      </c>
    </row>
    <row r="27" spans="2:14" s="2" customFormat="1" x14ac:dyDescent="0.2">
      <c r="B27" s="1" t="s">
        <v>30</v>
      </c>
      <c r="C27" s="3">
        <v>80</v>
      </c>
      <c r="D27" s="4"/>
      <c r="E27" s="97"/>
      <c r="F27" s="54">
        <f t="shared" si="1"/>
        <v>80</v>
      </c>
      <c r="G27" s="3">
        <v>80</v>
      </c>
      <c r="H27" s="4"/>
      <c r="I27" s="97"/>
      <c r="J27" s="54">
        <f t="shared" si="2"/>
        <v>80</v>
      </c>
      <c r="K27" s="110">
        <f t="shared" si="0"/>
        <v>0</v>
      </c>
    </row>
    <row r="28" spans="2:14" s="58" customFormat="1" x14ac:dyDescent="0.2">
      <c r="B28" s="28" t="s">
        <v>31</v>
      </c>
      <c r="C28" s="55">
        <v>2</v>
      </c>
      <c r="D28" s="56"/>
      <c r="E28" s="57"/>
      <c r="F28" s="41">
        <f t="shared" si="1"/>
        <v>2</v>
      </c>
      <c r="G28" s="55">
        <v>2</v>
      </c>
      <c r="H28" s="56"/>
      <c r="I28" s="57"/>
      <c r="J28" s="41">
        <f t="shared" si="2"/>
        <v>2</v>
      </c>
      <c r="K28" s="89">
        <f t="shared" si="0"/>
        <v>0</v>
      </c>
    </row>
    <row r="29" spans="2:14" s="67" customFormat="1" ht="12.75" customHeight="1" thickBot="1" x14ac:dyDescent="0.3">
      <c r="B29" s="26" t="s">
        <v>32</v>
      </c>
      <c r="C29" s="65"/>
      <c r="D29" s="66"/>
      <c r="E29" s="101"/>
      <c r="F29" s="50">
        <f t="shared" si="1"/>
        <v>0</v>
      </c>
      <c r="G29" s="65"/>
      <c r="H29" s="66"/>
      <c r="I29" s="101"/>
      <c r="J29" s="50">
        <f t="shared" si="2"/>
        <v>0</v>
      </c>
      <c r="K29" s="93" t="e">
        <f t="shared" si="0"/>
        <v>#DIV/0!</v>
      </c>
    </row>
    <row r="30" spans="2:14" s="14" customFormat="1" ht="16.5" thickBot="1" x14ac:dyDescent="0.3">
      <c r="B30" s="27" t="s">
        <v>33</v>
      </c>
      <c r="C30" s="8">
        <f>C31+C39+C44+C45+C46+C47+C48+SUM(C57:C61)+SUM(C65:C71)</f>
        <v>2637</v>
      </c>
      <c r="D30" s="9">
        <f>D31+D39+D44+D45+D46+D47+D48+SUM(D57:D61)+SUM(D65:D71)</f>
        <v>7492.9890999999998</v>
      </c>
      <c r="E30" s="10">
        <f>E31+E39+E44+E45+E46+E47+E48+SUM(E57:E61)+SUM(E65:E71)</f>
        <v>1071</v>
      </c>
      <c r="F30" s="12">
        <f>SUM(C30:E30)+0.01</f>
        <v>11200.999099999999</v>
      </c>
      <c r="G30" s="8">
        <f>G31+G39+G44+G45+G46+G47+G48+SUM(G57:G61)+SUM(G65:G71)</f>
        <v>3096.502</v>
      </c>
      <c r="H30" s="9">
        <f>H31+H39+H44+H45+H46+H47+H48+SUM(H57:H61)+SUM(H65:H71)</f>
        <v>8619.110999999999</v>
      </c>
      <c r="I30" s="10">
        <f>I31+I39+I44+I45+I46+I47+I48+SUM(I57:I61)+SUM(I65:I71)</f>
        <v>1509.5</v>
      </c>
      <c r="J30" s="12">
        <f t="shared" si="2"/>
        <v>13225.112999999999</v>
      </c>
      <c r="K30" s="121">
        <f t="shared" si="0"/>
        <v>0.1807083352055622</v>
      </c>
    </row>
    <row r="31" spans="2:14" s="95" customFormat="1" x14ac:dyDescent="0.2">
      <c r="B31" s="73" t="s">
        <v>34</v>
      </c>
      <c r="C31" s="64">
        <f t="shared" ref="C31:J31" si="3">SUM(C32:C38)</f>
        <v>298</v>
      </c>
      <c r="D31" s="62">
        <f t="shared" si="3"/>
        <v>0</v>
      </c>
      <c r="E31" s="63">
        <f t="shared" si="3"/>
        <v>200</v>
      </c>
      <c r="F31" s="53">
        <f t="shared" si="3"/>
        <v>498</v>
      </c>
      <c r="G31" s="64">
        <f>SUM(G32:G38)</f>
        <v>480.32</v>
      </c>
      <c r="H31" s="62">
        <f t="shared" si="3"/>
        <v>74.680999999999997</v>
      </c>
      <c r="I31" s="63">
        <f t="shared" si="3"/>
        <v>297</v>
      </c>
      <c r="J31" s="53">
        <f t="shared" si="3"/>
        <v>852.00099999999998</v>
      </c>
      <c r="K31" s="124">
        <f t="shared" si="0"/>
        <v>0.71084538152610433</v>
      </c>
    </row>
    <row r="32" spans="2:14" s="2" customFormat="1" x14ac:dyDescent="0.2">
      <c r="B32" s="1" t="s">
        <v>35</v>
      </c>
      <c r="C32" s="3"/>
      <c r="D32" s="4"/>
      <c r="E32" s="97"/>
      <c r="F32" s="77">
        <f>SUM(C32:E32)</f>
        <v>0</v>
      </c>
      <c r="G32" s="3"/>
      <c r="H32" s="4"/>
      <c r="I32" s="97"/>
      <c r="J32" s="77">
        <f>SUM(G32:I32)</f>
        <v>0</v>
      </c>
      <c r="K32" s="88" t="e">
        <f t="shared" si="0"/>
        <v>#DIV/0!</v>
      </c>
    </row>
    <row r="33" spans="2:11" s="2" customFormat="1" x14ac:dyDescent="0.2">
      <c r="B33" s="1" t="s">
        <v>36</v>
      </c>
      <c r="C33" s="3">
        <v>2</v>
      </c>
      <c r="D33" s="4"/>
      <c r="E33" s="97">
        <v>2</v>
      </c>
      <c r="F33" s="77">
        <f t="shared" ref="F33:F74" si="4">SUM(C33:E33)</f>
        <v>4</v>
      </c>
      <c r="G33" s="3">
        <v>0</v>
      </c>
      <c r="H33" s="4"/>
      <c r="I33" s="97">
        <v>0</v>
      </c>
      <c r="J33" s="77">
        <f t="shared" ref="J33:J74" si="5">SUM(G33:I33)</f>
        <v>0</v>
      </c>
      <c r="K33" s="88">
        <f t="shared" si="0"/>
        <v>-1</v>
      </c>
    </row>
    <row r="34" spans="2:11" s="2" customFormat="1" x14ac:dyDescent="0.2">
      <c r="B34" s="1" t="s">
        <v>37</v>
      </c>
      <c r="C34" s="3">
        <v>120</v>
      </c>
      <c r="D34" s="4"/>
      <c r="E34" s="97">
        <v>60</v>
      </c>
      <c r="F34" s="77">
        <f t="shared" si="4"/>
        <v>180</v>
      </c>
      <c r="G34" s="3">
        <v>110</v>
      </c>
      <c r="H34" s="4">
        <v>70.018000000000001</v>
      </c>
      <c r="I34" s="97">
        <v>60</v>
      </c>
      <c r="J34" s="77">
        <f t="shared" si="5"/>
        <v>240.018</v>
      </c>
      <c r="K34" s="88">
        <f t="shared" si="0"/>
        <v>0.33343333333333336</v>
      </c>
    </row>
    <row r="35" spans="2:11" s="2" customFormat="1" x14ac:dyDescent="0.2">
      <c r="B35" s="1" t="s">
        <v>38</v>
      </c>
      <c r="C35" s="3">
        <v>20</v>
      </c>
      <c r="D35" s="4"/>
      <c r="E35" s="97">
        <v>10</v>
      </c>
      <c r="F35" s="77">
        <f t="shared" si="4"/>
        <v>30</v>
      </c>
      <c r="G35" s="3">
        <v>5.32</v>
      </c>
      <c r="H35" s="4">
        <v>4.6630000000000003</v>
      </c>
      <c r="I35" s="97">
        <v>10</v>
      </c>
      <c r="J35" s="77">
        <f t="shared" si="5"/>
        <v>19.983000000000001</v>
      </c>
      <c r="K35" s="88">
        <f t="shared" si="0"/>
        <v>-0.33389999999999997</v>
      </c>
    </row>
    <row r="36" spans="2:11" s="2" customFormat="1" x14ac:dyDescent="0.2">
      <c r="B36" s="1" t="s">
        <v>39</v>
      </c>
      <c r="C36" s="3">
        <v>2</v>
      </c>
      <c r="D36" s="4"/>
      <c r="E36" s="97">
        <v>1</v>
      </c>
      <c r="F36" s="77">
        <f t="shared" si="4"/>
        <v>3</v>
      </c>
      <c r="G36" s="3"/>
      <c r="H36" s="4"/>
      <c r="I36" s="97">
        <v>0</v>
      </c>
      <c r="J36" s="77">
        <f t="shared" si="5"/>
        <v>0</v>
      </c>
      <c r="K36" s="88">
        <f t="shared" si="0"/>
        <v>-1</v>
      </c>
    </row>
    <row r="37" spans="2:11" s="2" customFormat="1" x14ac:dyDescent="0.2">
      <c r="B37" s="1" t="s">
        <v>40</v>
      </c>
      <c r="C37" s="3">
        <v>54</v>
      </c>
      <c r="D37" s="4"/>
      <c r="E37" s="97">
        <v>27</v>
      </c>
      <c r="F37" s="77">
        <f t="shared" si="4"/>
        <v>81</v>
      </c>
      <c r="G37" s="138">
        <v>125</v>
      </c>
      <c r="H37" s="139"/>
      <c r="I37" s="140">
        <v>30</v>
      </c>
      <c r="J37" s="77">
        <f t="shared" si="5"/>
        <v>155</v>
      </c>
      <c r="K37" s="88">
        <f t="shared" ref="K37:K68" si="6">(J37-F37)/F37</f>
        <v>0.9135802469135802</v>
      </c>
    </row>
    <row r="38" spans="2:11" s="2" customFormat="1" x14ac:dyDescent="0.2">
      <c r="B38" s="1" t="s">
        <v>41</v>
      </c>
      <c r="C38" s="3">
        <v>100</v>
      </c>
      <c r="D38" s="4"/>
      <c r="E38" s="97">
        <v>100</v>
      </c>
      <c r="F38" s="77">
        <f t="shared" si="4"/>
        <v>200</v>
      </c>
      <c r="G38" s="138">
        <v>240</v>
      </c>
      <c r="H38" s="139"/>
      <c r="I38" s="140">
        <f>100+20+32+45</f>
        <v>197</v>
      </c>
      <c r="J38" s="77">
        <f t="shared" si="5"/>
        <v>437</v>
      </c>
      <c r="K38" s="88">
        <f t="shared" si="6"/>
        <v>1.1850000000000001</v>
      </c>
    </row>
    <row r="39" spans="2:11" s="95" customFormat="1" x14ac:dyDescent="0.2">
      <c r="B39" s="28" t="s">
        <v>42</v>
      </c>
      <c r="C39" s="59">
        <f>SUM(C40:C43)</f>
        <v>145</v>
      </c>
      <c r="D39" s="60">
        <f>SUM(D40:D43)</f>
        <v>0</v>
      </c>
      <c r="E39" s="98">
        <f>SUM(E40:E43)</f>
        <v>650</v>
      </c>
      <c r="F39" s="49">
        <f>SUM(C39:E39)</f>
        <v>795</v>
      </c>
      <c r="G39" s="59">
        <f>SUM(G40:G43)</f>
        <v>57.680000000000007</v>
      </c>
      <c r="H39" s="60">
        <f>SUM(H40:H43)</f>
        <v>9.3249999999999993</v>
      </c>
      <c r="I39" s="98">
        <f>SUM(I40:I43)</f>
        <v>650</v>
      </c>
      <c r="J39" s="49">
        <f>SUM(G39:I39)</f>
        <v>717.005</v>
      </c>
      <c r="K39" s="124">
        <f t="shared" si="6"/>
        <v>-9.8106918238993715E-2</v>
      </c>
    </row>
    <row r="40" spans="2:11" s="2" customFormat="1" x14ac:dyDescent="0.2">
      <c r="B40" s="1" t="s">
        <v>43</v>
      </c>
      <c r="C40" s="3">
        <v>14</v>
      </c>
      <c r="D40" s="4"/>
      <c r="E40" s="97">
        <v>78</v>
      </c>
      <c r="F40" s="77">
        <f t="shared" si="4"/>
        <v>92</v>
      </c>
      <c r="G40" s="3">
        <v>15.13</v>
      </c>
      <c r="H40" s="4">
        <v>1.865</v>
      </c>
      <c r="I40" s="97">
        <v>78</v>
      </c>
      <c r="J40" s="77">
        <f t="shared" si="5"/>
        <v>94.995000000000005</v>
      </c>
      <c r="K40" s="88">
        <f t="shared" si="6"/>
        <v>3.2554347826087009E-2</v>
      </c>
    </row>
    <row r="41" spans="2:11" s="2" customFormat="1" x14ac:dyDescent="0.2">
      <c r="B41" s="1" t="s">
        <v>44</v>
      </c>
      <c r="C41" s="3">
        <v>91</v>
      </c>
      <c r="D41" s="4"/>
      <c r="E41" s="97">
        <v>332</v>
      </c>
      <c r="F41" s="77">
        <f t="shared" si="4"/>
        <v>423</v>
      </c>
      <c r="G41" s="3">
        <v>22.28</v>
      </c>
      <c r="H41" s="4">
        <v>3.73</v>
      </c>
      <c r="I41" s="97">
        <v>332</v>
      </c>
      <c r="J41" s="77">
        <f t="shared" si="5"/>
        <v>358.01</v>
      </c>
      <c r="K41" s="88">
        <f t="shared" si="6"/>
        <v>-0.15364066193853429</v>
      </c>
    </row>
    <row r="42" spans="2:11" s="2" customFormat="1" x14ac:dyDescent="0.2">
      <c r="B42" s="1" t="s">
        <v>45</v>
      </c>
      <c r="C42" s="3"/>
      <c r="D42" s="4"/>
      <c r="E42" s="97"/>
      <c r="F42" s="77">
        <f t="shared" si="4"/>
        <v>0</v>
      </c>
      <c r="G42" s="3"/>
      <c r="H42" s="4"/>
      <c r="I42" s="97"/>
      <c r="J42" s="77">
        <f t="shared" si="5"/>
        <v>0</v>
      </c>
      <c r="K42" s="88" t="e">
        <f t="shared" si="6"/>
        <v>#DIV/0!</v>
      </c>
    </row>
    <row r="43" spans="2:11" s="2" customFormat="1" x14ac:dyDescent="0.2">
      <c r="B43" s="1" t="s">
        <v>46</v>
      </c>
      <c r="C43" s="3">
        <v>40</v>
      </c>
      <c r="D43" s="4"/>
      <c r="E43" s="97">
        <v>240</v>
      </c>
      <c r="F43" s="77">
        <f t="shared" si="4"/>
        <v>280</v>
      </c>
      <c r="G43" s="3">
        <v>20.27</v>
      </c>
      <c r="H43" s="4">
        <v>3.73</v>
      </c>
      <c r="I43" s="97">
        <v>240</v>
      </c>
      <c r="J43" s="77">
        <f t="shared" si="5"/>
        <v>264</v>
      </c>
      <c r="K43" s="88">
        <f t="shared" si="6"/>
        <v>-5.7142857142857141E-2</v>
      </c>
    </row>
    <row r="44" spans="2:11" s="58" customFormat="1" x14ac:dyDescent="0.2">
      <c r="B44" s="28" t="s">
        <v>47</v>
      </c>
      <c r="C44" s="55"/>
      <c r="D44" s="56"/>
      <c r="E44" s="57"/>
      <c r="F44" s="41">
        <f t="shared" si="4"/>
        <v>0</v>
      </c>
      <c r="G44" s="55"/>
      <c r="H44" s="56"/>
      <c r="I44" s="57"/>
      <c r="J44" s="41">
        <f t="shared" si="5"/>
        <v>0</v>
      </c>
      <c r="K44" s="88" t="e">
        <f t="shared" si="6"/>
        <v>#DIV/0!</v>
      </c>
    </row>
    <row r="45" spans="2:11" s="58" customFormat="1" x14ac:dyDescent="0.2">
      <c r="B45" s="28" t="s">
        <v>48</v>
      </c>
      <c r="C45" s="55">
        <v>300</v>
      </c>
      <c r="D45" s="56"/>
      <c r="E45" s="57"/>
      <c r="F45" s="41">
        <f t="shared" si="4"/>
        <v>300</v>
      </c>
      <c r="G45" s="55">
        <v>598.5</v>
      </c>
      <c r="H45" s="56"/>
      <c r="I45" s="57">
        <v>71.5</v>
      </c>
      <c r="J45" s="41">
        <f t="shared" si="5"/>
        <v>670</v>
      </c>
      <c r="K45" s="88">
        <f t="shared" si="6"/>
        <v>1.2333333333333334</v>
      </c>
    </row>
    <row r="46" spans="2:11" s="58" customFormat="1" x14ac:dyDescent="0.2">
      <c r="B46" s="75" t="s">
        <v>49</v>
      </c>
      <c r="C46" s="55">
        <v>20</v>
      </c>
      <c r="D46" s="56"/>
      <c r="E46" s="57"/>
      <c r="F46" s="41">
        <f t="shared" si="4"/>
        <v>20</v>
      </c>
      <c r="G46" s="55">
        <f>20-0.358</f>
        <v>19.641999999999999</v>
      </c>
      <c r="H46" s="56">
        <v>0.35799999999999998</v>
      </c>
      <c r="I46" s="57"/>
      <c r="J46" s="41">
        <f t="shared" si="5"/>
        <v>20</v>
      </c>
      <c r="K46" s="88">
        <f t="shared" si="6"/>
        <v>0</v>
      </c>
    </row>
    <row r="47" spans="2:11" s="58" customFormat="1" x14ac:dyDescent="0.2">
      <c r="B47" s="75" t="s">
        <v>50</v>
      </c>
      <c r="C47" s="55">
        <v>5</v>
      </c>
      <c r="D47" s="56"/>
      <c r="E47" s="57"/>
      <c r="F47" s="41">
        <f t="shared" si="4"/>
        <v>5</v>
      </c>
      <c r="G47" s="55">
        <v>5</v>
      </c>
      <c r="H47" s="56"/>
      <c r="I47" s="57"/>
      <c r="J47" s="41">
        <f t="shared" si="5"/>
        <v>5</v>
      </c>
      <c r="K47" s="88">
        <f t="shared" si="6"/>
        <v>0</v>
      </c>
    </row>
    <row r="48" spans="2:11" s="95" customFormat="1" x14ac:dyDescent="0.2">
      <c r="B48" s="96" t="s">
        <v>51</v>
      </c>
      <c r="C48" s="59">
        <f>SUM(C49:C56)</f>
        <v>936</v>
      </c>
      <c r="D48" s="60">
        <f>SUM(D49:D56)</f>
        <v>0</v>
      </c>
      <c r="E48" s="98">
        <f>SUM(E49:E56)</f>
        <v>108</v>
      </c>
      <c r="F48" s="49">
        <f t="shared" si="4"/>
        <v>1044</v>
      </c>
      <c r="G48" s="59">
        <f>SUM(G49:G56)</f>
        <v>761.36</v>
      </c>
      <c r="H48" s="60">
        <f>SUM(H49:H56)</f>
        <v>30.635999999999996</v>
      </c>
      <c r="I48" s="98">
        <f>SUM(I49:I56)</f>
        <v>153</v>
      </c>
      <c r="J48" s="49">
        <f t="shared" si="5"/>
        <v>944.99599999999998</v>
      </c>
      <c r="K48" s="124">
        <f t="shared" si="6"/>
        <v>-9.4831417624521089E-2</v>
      </c>
    </row>
    <row r="49" spans="2:11" s="2" customFormat="1" x14ac:dyDescent="0.2">
      <c r="B49" s="116" t="s">
        <v>52</v>
      </c>
      <c r="C49" s="3">
        <v>20</v>
      </c>
      <c r="D49" s="4"/>
      <c r="E49" s="97">
        <v>2</v>
      </c>
      <c r="F49" s="77">
        <f t="shared" si="4"/>
        <v>22</v>
      </c>
      <c r="G49" s="3">
        <v>0</v>
      </c>
      <c r="H49" s="4"/>
      <c r="I49" s="97">
        <v>2</v>
      </c>
      <c r="J49" s="77">
        <f t="shared" si="5"/>
        <v>2</v>
      </c>
      <c r="K49" s="88">
        <f t="shared" si="6"/>
        <v>-0.90909090909090906</v>
      </c>
    </row>
    <row r="50" spans="2:11" s="2" customFormat="1" x14ac:dyDescent="0.2">
      <c r="B50" s="116" t="s">
        <v>53</v>
      </c>
      <c r="C50" s="3">
        <v>50</v>
      </c>
      <c r="D50" s="4"/>
      <c r="E50" s="97">
        <v>8</v>
      </c>
      <c r="F50" s="77">
        <f t="shared" si="4"/>
        <v>58</v>
      </c>
      <c r="G50" s="3">
        <v>23</v>
      </c>
      <c r="H50" s="4"/>
      <c r="I50" s="97">
        <v>8</v>
      </c>
      <c r="J50" s="77">
        <f t="shared" si="5"/>
        <v>31</v>
      </c>
      <c r="K50" s="88">
        <f t="shared" si="6"/>
        <v>-0.46551724137931033</v>
      </c>
    </row>
    <row r="51" spans="2:11" s="2" customFormat="1" x14ac:dyDescent="0.2">
      <c r="B51" s="116" t="s">
        <v>54</v>
      </c>
      <c r="C51" s="3">
        <v>70</v>
      </c>
      <c r="D51" s="4"/>
      <c r="E51" s="97">
        <v>10</v>
      </c>
      <c r="F51" s="77">
        <f t="shared" si="4"/>
        <v>80</v>
      </c>
      <c r="G51" s="3"/>
      <c r="H51" s="4"/>
      <c r="I51" s="97"/>
      <c r="J51" s="77">
        <f t="shared" si="5"/>
        <v>0</v>
      </c>
      <c r="K51" s="88">
        <f t="shared" si="6"/>
        <v>-1</v>
      </c>
    </row>
    <row r="52" spans="2:11" s="2" customFormat="1" ht="13.5" customHeight="1" x14ac:dyDescent="0.2">
      <c r="B52" s="116" t="s">
        <v>55</v>
      </c>
      <c r="C52" s="3">
        <v>70</v>
      </c>
      <c r="D52" s="4"/>
      <c r="E52" s="97">
        <v>10</v>
      </c>
      <c r="F52" s="77">
        <f t="shared" si="4"/>
        <v>80</v>
      </c>
      <c r="G52" s="3">
        <v>15</v>
      </c>
      <c r="H52" s="4">
        <v>12.69</v>
      </c>
      <c r="I52" s="97">
        <v>10</v>
      </c>
      <c r="J52" s="77">
        <f t="shared" si="5"/>
        <v>37.69</v>
      </c>
      <c r="K52" s="88">
        <f t="shared" si="6"/>
        <v>-0.52887499999999998</v>
      </c>
    </row>
    <row r="53" spans="2:11" s="2" customFormat="1" ht="13.5" customHeight="1" x14ac:dyDescent="0.2">
      <c r="B53" s="116" t="s">
        <v>56</v>
      </c>
      <c r="C53" s="3">
        <v>15</v>
      </c>
      <c r="D53" s="4"/>
      <c r="E53" s="97">
        <v>5</v>
      </c>
      <c r="F53" s="77">
        <f t="shared" si="4"/>
        <v>20</v>
      </c>
      <c r="G53" s="3">
        <v>17</v>
      </c>
      <c r="H53" s="4"/>
      <c r="I53" s="97">
        <v>5</v>
      </c>
      <c r="J53" s="77">
        <f t="shared" si="5"/>
        <v>22</v>
      </c>
      <c r="K53" s="88">
        <f t="shared" si="6"/>
        <v>0.1</v>
      </c>
    </row>
    <row r="54" spans="2:11" s="2" customFormat="1" x14ac:dyDescent="0.2">
      <c r="B54" s="116" t="s">
        <v>57</v>
      </c>
      <c r="C54" s="3">
        <v>25</v>
      </c>
      <c r="D54" s="4"/>
      <c r="E54" s="97">
        <v>6</v>
      </c>
      <c r="F54" s="77">
        <f t="shared" si="4"/>
        <v>31</v>
      </c>
      <c r="G54" s="3"/>
      <c r="H54" s="4"/>
      <c r="I54" s="97"/>
      <c r="J54" s="77">
        <f t="shared" si="5"/>
        <v>0</v>
      </c>
      <c r="K54" s="88">
        <f t="shared" si="6"/>
        <v>-1</v>
      </c>
    </row>
    <row r="55" spans="2:11" s="2" customFormat="1" x14ac:dyDescent="0.2">
      <c r="B55" s="116" t="s">
        <v>58</v>
      </c>
      <c r="C55" s="3">
        <v>6</v>
      </c>
      <c r="D55" s="4"/>
      <c r="E55" s="97">
        <v>1</v>
      </c>
      <c r="F55" s="77">
        <f t="shared" si="4"/>
        <v>7</v>
      </c>
      <c r="G55" s="3">
        <v>6</v>
      </c>
      <c r="H55" s="4"/>
      <c r="I55" s="97">
        <v>1</v>
      </c>
      <c r="J55" s="77">
        <f t="shared" si="5"/>
        <v>7</v>
      </c>
      <c r="K55" s="88">
        <f t="shared" si="6"/>
        <v>0</v>
      </c>
    </row>
    <row r="56" spans="2:11" s="2" customFormat="1" x14ac:dyDescent="0.2">
      <c r="B56" s="116" t="s">
        <v>59</v>
      </c>
      <c r="C56" s="3">
        <v>680</v>
      </c>
      <c r="D56" s="4"/>
      <c r="E56" s="97">
        <v>66</v>
      </c>
      <c r="F56" s="77">
        <f t="shared" si="4"/>
        <v>746</v>
      </c>
      <c r="G56" s="3">
        <v>700.36</v>
      </c>
      <c r="H56" s="139">
        <f>16.275+2.029-0.358</f>
        <v>17.945999999999998</v>
      </c>
      <c r="I56" s="140">
        <f>82+25+20</f>
        <v>127</v>
      </c>
      <c r="J56" s="77">
        <f t="shared" si="5"/>
        <v>845.30600000000004</v>
      </c>
      <c r="K56" s="88">
        <f t="shared" si="6"/>
        <v>0.13311796246648799</v>
      </c>
    </row>
    <row r="57" spans="2:11" s="58" customFormat="1" x14ac:dyDescent="0.2">
      <c r="B57" s="75" t="s">
        <v>60</v>
      </c>
      <c r="C57" s="55">
        <v>300</v>
      </c>
      <c r="D57" s="56">
        <v>5381.518</v>
      </c>
      <c r="E57" s="57"/>
      <c r="F57" s="41">
        <f t="shared" si="4"/>
        <v>5681.518</v>
      </c>
      <c r="G57" s="55">
        <v>300</v>
      </c>
      <c r="H57" s="141">
        <f>5445.81+546.731</f>
        <v>5992.5410000000002</v>
      </c>
      <c r="I57" s="142"/>
      <c r="J57" s="41">
        <f t="shared" si="5"/>
        <v>6292.5410000000002</v>
      </c>
      <c r="K57" s="88">
        <f t="shared" si="6"/>
        <v>0.10754572985599978</v>
      </c>
    </row>
    <row r="58" spans="2:11" s="58" customFormat="1" x14ac:dyDescent="0.2">
      <c r="B58" s="76" t="s">
        <v>61</v>
      </c>
      <c r="C58" s="55">
        <v>20</v>
      </c>
      <c r="D58" s="56">
        <v>100</v>
      </c>
      <c r="E58" s="57"/>
      <c r="F58" s="41">
        <f t="shared" si="4"/>
        <v>120</v>
      </c>
      <c r="G58" s="55">
        <v>20</v>
      </c>
      <c r="H58" s="141">
        <f>160+45</f>
        <v>205</v>
      </c>
      <c r="I58" s="142"/>
      <c r="J58" s="41">
        <f t="shared" si="5"/>
        <v>225</v>
      </c>
      <c r="K58" s="88">
        <f t="shared" si="6"/>
        <v>0.875</v>
      </c>
    </row>
    <row r="59" spans="2:11" s="61" customFormat="1" x14ac:dyDescent="0.2">
      <c r="B59" s="28" t="s">
        <v>62</v>
      </c>
      <c r="C59" s="55">
        <v>102</v>
      </c>
      <c r="D59" s="56">
        <v>1861.7144000000001</v>
      </c>
      <c r="E59" s="57"/>
      <c r="F59" s="41">
        <f t="shared" si="4"/>
        <v>1963.7144000000001</v>
      </c>
      <c r="G59" s="55">
        <v>102</v>
      </c>
      <c r="H59" s="141">
        <f>1851.576+184.501</f>
        <v>2036.077</v>
      </c>
      <c r="I59" s="142"/>
      <c r="J59" s="41">
        <f t="shared" si="5"/>
        <v>2138.0770000000002</v>
      </c>
      <c r="K59" s="88">
        <f t="shared" si="6"/>
        <v>8.8792239849134966E-2</v>
      </c>
    </row>
    <row r="60" spans="2:11" s="61" customFormat="1" x14ac:dyDescent="0.2">
      <c r="B60" s="28" t="s">
        <v>63</v>
      </c>
      <c r="C60" s="55"/>
      <c r="D60" s="56">
        <v>42.1267</v>
      </c>
      <c r="E60" s="57"/>
      <c r="F60" s="41">
        <f t="shared" si="4"/>
        <v>42.1267</v>
      </c>
      <c r="G60" s="55"/>
      <c r="H60" s="56">
        <v>61.576999999999998</v>
      </c>
      <c r="I60" s="57"/>
      <c r="J60" s="41">
        <f t="shared" si="5"/>
        <v>61.576999999999998</v>
      </c>
      <c r="K60" s="88">
        <f t="shared" si="6"/>
        <v>0.4617095571217304</v>
      </c>
    </row>
    <row r="61" spans="2:11" s="95" customFormat="1" x14ac:dyDescent="0.2">
      <c r="B61" s="28" t="s">
        <v>64</v>
      </c>
      <c r="C61" s="59">
        <v>11</v>
      </c>
      <c r="D61" s="60">
        <v>107.63</v>
      </c>
      <c r="E61" s="98">
        <f>SUM(E62:E64)</f>
        <v>0</v>
      </c>
      <c r="F61" s="49">
        <f t="shared" si="4"/>
        <v>118.63</v>
      </c>
      <c r="G61" s="59">
        <f>SUM(G62:G64)</f>
        <v>31</v>
      </c>
      <c r="H61" s="60">
        <f>SUM(H62:H64)</f>
        <v>108.916</v>
      </c>
      <c r="I61" s="98">
        <f>SUM(I62:I64)</f>
        <v>0</v>
      </c>
      <c r="J61" s="49">
        <f t="shared" si="5"/>
        <v>139.916</v>
      </c>
      <c r="K61" s="124">
        <f t="shared" si="6"/>
        <v>0.17943184691899183</v>
      </c>
    </row>
    <row r="62" spans="2:11" s="2" customFormat="1" x14ac:dyDescent="0.2">
      <c r="B62" s="112" t="s">
        <v>65</v>
      </c>
      <c r="C62" s="5">
        <v>6</v>
      </c>
      <c r="D62" s="6">
        <v>107.62690000000001</v>
      </c>
      <c r="E62" s="7"/>
      <c r="F62" s="54">
        <f t="shared" si="4"/>
        <v>113.62690000000001</v>
      </c>
      <c r="G62" s="138">
        <v>6</v>
      </c>
      <c r="H62" s="139">
        <v>108.916</v>
      </c>
      <c r="I62" s="140"/>
      <c r="J62" s="143">
        <f t="shared" si="5"/>
        <v>114.916</v>
      </c>
      <c r="K62" s="88">
        <f t="shared" si="6"/>
        <v>1.1345024813666399E-2</v>
      </c>
    </row>
    <row r="63" spans="2:11" s="2" customFormat="1" x14ac:dyDescent="0.2">
      <c r="B63" s="112" t="s">
        <v>66</v>
      </c>
      <c r="C63" s="5"/>
      <c r="D63" s="6"/>
      <c r="E63" s="7"/>
      <c r="F63" s="54">
        <f t="shared" si="4"/>
        <v>0</v>
      </c>
      <c r="G63" s="138"/>
      <c r="H63" s="139"/>
      <c r="I63" s="140"/>
      <c r="J63" s="143">
        <f t="shared" si="5"/>
        <v>0</v>
      </c>
      <c r="K63" s="88" t="e">
        <f t="shared" si="6"/>
        <v>#DIV/0!</v>
      </c>
    </row>
    <row r="64" spans="2:11" s="2" customFormat="1" x14ac:dyDescent="0.2">
      <c r="B64" s="112" t="s">
        <v>67</v>
      </c>
      <c r="C64" s="5">
        <v>5</v>
      </c>
      <c r="D64" s="6"/>
      <c r="E64" s="7"/>
      <c r="F64" s="54">
        <f t="shared" si="4"/>
        <v>5</v>
      </c>
      <c r="G64" s="138">
        <v>25</v>
      </c>
      <c r="H64" s="139"/>
      <c r="I64" s="140"/>
      <c r="J64" s="143">
        <f t="shared" si="5"/>
        <v>25</v>
      </c>
      <c r="K64" s="88">
        <f t="shared" si="6"/>
        <v>4</v>
      </c>
    </row>
    <row r="65" spans="2:11" s="58" customFormat="1" x14ac:dyDescent="0.2">
      <c r="B65" s="28" t="s">
        <v>68</v>
      </c>
      <c r="C65" s="55"/>
      <c r="D65" s="56"/>
      <c r="E65" s="57"/>
      <c r="F65" s="41">
        <f t="shared" si="4"/>
        <v>0</v>
      </c>
      <c r="G65" s="144"/>
      <c r="H65" s="141"/>
      <c r="I65" s="142"/>
      <c r="J65" s="145">
        <f t="shared" si="5"/>
        <v>0</v>
      </c>
      <c r="K65" s="88" t="e">
        <f t="shared" si="6"/>
        <v>#DIV/0!</v>
      </c>
    </row>
    <row r="66" spans="2:11" s="58" customFormat="1" x14ac:dyDescent="0.2">
      <c r="B66" s="28" t="s">
        <v>69</v>
      </c>
      <c r="C66" s="55"/>
      <c r="D66" s="56"/>
      <c r="E66" s="57"/>
      <c r="F66" s="41">
        <f t="shared" si="4"/>
        <v>0</v>
      </c>
      <c r="G66" s="144"/>
      <c r="H66" s="141"/>
      <c r="I66" s="142"/>
      <c r="J66" s="145">
        <f t="shared" si="5"/>
        <v>0</v>
      </c>
      <c r="K66" s="88" t="e">
        <f t="shared" si="6"/>
        <v>#DIV/0!</v>
      </c>
    </row>
    <row r="67" spans="2:11" s="58" customFormat="1" x14ac:dyDescent="0.2">
      <c r="B67" s="28" t="s">
        <v>70</v>
      </c>
      <c r="C67" s="55"/>
      <c r="D67" s="56"/>
      <c r="E67" s="57"/>
      <c r="F67" s="41">
        <f t="shared" si="4"/>
        <v>0</v>
      </c>
      <c r="G67" s="144"/>
      <c r="H67" s="141"/>
      <c r="I67" s="142"/>
      <c r="J67" s="145">
        <f t="shared" si="5"/>
        <v>0</v>
      </c>
      <c r="K67" s="88" t="e">
        <f t="shared" si="6"/>
        <v>#DIV/0!</v>
      </c>
    </row>
    <row r="68" spans="2:11" s="58" customFormat="1" x14ac:dyDescent="0.2">
      <c r="B68" s="28" t="s">
        <v>71</v>
      </c>
      <c r="C68" s="55"/>
      <c r="D68" s="56"/>
      <c r="E68" s="57"/>
      <c r="F68" s="41">
        <f t="shared" si="4"/>
        <v>0</v>
      </c>
      <c r="G68" s="144"/>
      <c r="H68" s="141"/>
      <c r="I68" s="142"/>
      <c r="J68" s="145">
        <f t="shared" si="5"/>
        <v>0</v>
      </c>
      <c r="K68" s="88" t="e">
        <f t="shared" si="6"/>
        <v>#DIV/0!</v>
      </c>
    </row>
    <row r="69" spans="2:11" s="58" customFormat="1" x14ac:dyDescent="0.2">
      <c r="B69" s="28" t="s">
        <v>72</v>
      </c>
      <c r="C69" s="55">
        <v>7</v>
      </c>
      <c r="D69" s="56"/>
      <c r="E69" s="57">
        <v>113</v>
      </c>
      <c r="F69" s="41">
        <f t="shared" si="4"/>
        <v>120</v>
      </c>
      <c r="G69" s="144">
        <v>7</v>
      </c>
      <c r="H69" s="141"/>
      <c r="I69" s="142">
        <v>113</v>
      </c>
      <c r="J69" s="145">
        <f t="shared" si="5"/>
        <v>120</v>
      </c>
      <c r="K69" s="88">
        <f t="shared" ref="K69:K74" si="7">(J69-F69)/F69</f>
        <v>0</v>
      </c>
    </row>
    <row r="70" spans="2:11" s="58" customFormat="1" x14ac:dyDescent="0.2">
      <c r="B70" s="28" t="s">
        <v>73</v>
      </c>
      <c r="C70" s="55">
        <v>454</v>
      </c>
      <c r="D70" s="56"/>
      <c r="E70" s="57"/>
      <c r="F70" s="41">
        <f t="shared" si="4"/>
        <v>454</v>
      </c>
      <c r="G70" s="144">
        <v>675</v>
      </c>
      <c r="H70" s="141">
        <v>100</v>
      </c>
      <c r="I70" s="142">
        <v>225</v>
      </c>
      <c r="J70" s="145">
        <f t="shared" si="5"/>
        <v>1000</v>
      </c>
      <c r="K70" s="88">
        <f t="shared" si="7"/>
        <v>1.2026431718061674</v>
      </c>
    </row>
    <row r="71" spans="2:11" s="95" customFormat="1" x14ac:dyDescent="0.2">
      <c r="B71" s="28" t="s">
        <v>74</v>
      </c>
      <c r="C71" s="59">
        <f>SUM(C72:C73)</f>
        <v>39</v>
      </c>
      <c r="D71" s="60">
        <f>SUM(D72:D73)</f>
        <v>0</v>
      </c>
      <c r="E71" s="98">
        <f>SUM(E72:E73)</f>
        <v>0</v>
      </c>
      <c r="F71" s="49">
        <f t="shared" si="4"/>
        <v>39</v>
      </c>
      <c r="G71" s="59">
        <f>SUM(G72:G73)</f>
        <v>39</v>
      </c>
      <c r="H71" s="60">
        <f>SUM(H72:H73)</f>
        <v>0</v>
      </c>
      <c r="I71" s="98">
        <f>SUM(I72:I73)</f>
        <v>0</v>
      </c>
      <c r="J71" s="49">
        <f t="shared" si="5"/>
        <v>39</v>
      </c>
      <c r="K71" s="124">
        <f t="shared" si="7"/>
        <v>0</v>
      </c>
    </row>
    <row r="72" spans="2:11" s="2" customFormat="1" x14ac:dyDescent="0.2">
      <c r="B72" s="29" t="s">
        <v>75</v>
      </c>
      <c r="C72" s="5">
        <v>9</v>
      </c>
      <c r="D72" s="6"/>
      <c r="E72" s="7"/>
      <c r="F72" s="54">
        <f t="shared" si="4"/>
        <v>9</v>
      </c>
      <c r="G72" s="5">
        <v>9</v>
      </c>
      <c r="H72" s="6"/>
      <c r="I72" s="7"/>
      <c r="J72" s="54">
        <f t="shared" si="5"/>
        <v>9</v>
      </c>
      <c r="K72" s="88">
        <f t="shared" si="7"/>
        <v>0</v>
      </c>
    </row>
    <row r="73" spans="2:11" s="2" customFormat="1" ht="13.5" thickBot="1" x14ac:dyDescent="0.25">
      <c r="B73" s="38" t="s">
        <v>76</v>
      </c>
      <c r="C73" s="39">
        <v>30</v>
      </c>
      <c r="D73" s="40"/>
      <c r="E73" s="99"/>
      <c r="F73" s="78">
        <f t="shared" si="4"/>
        <v>30</v>
      </c>
      <c r="G73" s="39">
        <v>30</v>
      </c>
      <c r="H73" s="40"/>
      <c r="I73" s="99"/>
      <c r="J73" s="78">
        <f t="shared" si="5"/>
        <v>30</v>
      </c>
      <c r="K73" s="123">
        <f t="shared" si="7"/>
        <v>0</v>
      </c>
    </row>
    <row r="74" spans="2:11" s="14" customFormat="1" ht="17.25" thickTop="1" thickBot="1" x14ac:dyDescent="0.3">
      <c r="B74" s="34" t="s">
        <v>77</v>
      </c>
      <c r="C74" s="35">
        <f>C5-C30</f>
        <v>0</v>
      </c>
      <c r="D74" s="36">
        <f>D5-D30-0.01</f>
        <v>9.0000000021973371E-4</v>
      </c>
      <c r="E74" s="105">
        <f>E5-E30</f>
        <v>0</v>
      </c>
      <c r="F74" s="37">
        <f t="shared" si="4"/>
        <v>9.0000000021973371E-4</v>
      </c>
      <c r="G74" s="35">
        <f>G5-G30</f>
        <v>-399.50199999999995</v>
      </c>
      <c r="H74" s="36">
        <f>H5-H30</f>
        <v>0</v>
      </c>
      <c r="I74" s="105">
        <f>I5-I30</f>
        <v>399.5</v>
      </c>
      <c r="J74" s="37">
        <f t="shared" si="5"/>
        <v>-1.9999999999527063E-3</v>
      </c>
      <c r="K74" s="122">
        <f t="shared" si="7"/>
        <v>-3.2222222216271215</v>
      </c>
    </row>
    <row r="75" spans="2:11" s="31" customFormat="1" x14ac:dyDescent="0.2">
      <c r="B75" s="30" t="s">
        <v>78</v>
      </c>
      <c r="C75" s="106"/>
      <c r="D75" s="79"/>
      <c r="E75" s="107"/>
      <c r="F75" s="134"/>
      <c r="G75" s="106"/>
      <c r="H75" s="79"/>
      <c r="I75" s="107"/>
      <c r="J75" s="134"/>
      <c r="K75" s="91"/>
    </row>
    <row r="76" spans="2:11" s="33" customFormat="1" ht="13.5" thickBot="1" x14ac:dyDescent="0.25">
      <c r="B76" s="32" t="s">
        <v>79</v>
      </c>
      <c r="C76" s="108"/>
      <c r="D76" s="80"/>
      <c r="E76" s="109"/>
      <c r="F76" s="135"/>
      <c r="G76" s="108"/>
      <c r="H76" s="80"/>
      <c r="I76" s="109"/>
      <c r="J76" s="135"/>
      <c r="K76" s="92"/>
    </row>
    <row r="77" spans="2:11" s="45" customFormat="1" ht="4.5" customHeight="1" x14ac:dyDescent="0.2">
      <c r="B77" s="46"/>
      <c r="C77" s="46"/>
      <c r="D77" s="46"/>
      <c r="E77" s="46"/>
      <c r="F77" s="46"/>
      <c r="G77" s="46"/>
      <c r="H77" s="46"/>
      <c r="I77" s="46"/>
      <c r="K77" s="86"/>
    </row>
    <row r="78" spans="2:11" s="45" customFormat="1" x14ac:dyDescent="0.2">
      <c r="B78" s="45" t="s">
        <v>80</v>
      </c>
      <c r="C78" s="82"/>
      <c r="D78" s="46"/>
      <c r="E78" s="46"/>
      <c r="F78" s="46"/>
      <c r="G78" s="46"/>
      <c r="H78" s="46"/>
      <c r="I78" s="46"/>
      <c r="K78" s="86"/>
    </row>
    <row r="79" spans="2:11" x14ac:dyDescent="0.2">
      <c r="B79" s="46" t="s">
        <v>102</v>
      </c>
      <c r="C79" s="83"/>
    </row>
    <row r="80" spans="2:11" x14ac:dyDescent="0.2">
      <c r="B80" s="46" t="s">
        <v>81</v>
      </c>
      <c r="C80" s="83"/>
    </row>
    <row r="81" spans="2:11" x14ac:dyDescent="0.2">
      <c r="B81" s="46" t="s">
        <v>82</v>
      </c>
      <c r="C81" s="83"/>
      <c r="I81" s="46" t="s">
        <v>93</v>
      </c>
      <c r="K81" s="46"/>
    </row>
    <row r="82" spans="2:11" x14ac:dyDescent="0.2">
      <c r="B82" s="46" t="s">
        <v>83</v>
      </c>
      <c r="I82" s="46" t="s">
        <v>94</v>
      </c>
      <c r="K82" s="46"/>
    </row>
    <row r="83" spans="2:11" x14ac:dyDescent="0.2">
      <c r="B83" s="46" t="s">
        <v>84</v>
      </c>
      <c r="K83" s="46"/>
    </row>
    <row r="84" spans="2:11" x14ac:dyDescent="0.2">
      <c r="B84" s="46" t="s">
        <v>85</v>
      </c>
      <c r="K84" s="46"/>
    </row>
    <row r="85" spans="2:11" x14ac:dyDescent="0.2">
      <c r="B85" s="46" t="s">
        <v>95</v>
      </c>
      <c r="K85" s="46"/>
    </row>
    <row r="86" spans="2:11" x14ac:dyDescent="0.2">
      <c r="B86" s="46" t="s">
        <v>87</v>
      </c>
      <c r="K86" s="46"/>
    </row>
    <row r="87" spans="2:11" x14ac:dyDescent="0.2">
      <c r="B87" s="46" t="s">
        <v>89</v>
      </c>
      <c r="K87" s="46"/>
    </row>
    <row r="88" spans="2:11" x14ac:dyDescent="0.2">
      <c r="B88" s="46" t="s">
        <v>88</v>
      </c>
      <c r="K88" s="46"/>
    </row>
    <row r="89" spans="2:11" ht="13.5" customHeight="1" x14ac:dyDescent="0.2">
      <c r="B89" s="46" t="s">
        <v>90</v>
      </c>
      <c r="K89" s="46"/>
    </row>
    <row r="90" spans="2:11" ht="13.5" customHeight="1" x14ac:dyDescent="0.2">
      <c r="B90" s="46" t="s">
        <v>91</v>
      </c>
      <c r="K90" s="46"/>
    </row>
    <row r="91" spans="2:11" ht="13.5" customHeight="1" x14ac:dyDescent="0.2">
      <c r="B91" s="46" t="s">
        <v>92</v>
      </c>
      <c r="K91" s="46"/>
    </row>
    <row r="92" spans="2:11" x14ac:dyDescent="0.2">
      <c r="B92" s="46" t="s">
        <v>96</v>
      </c>
      <c r="K92" s="46"/>
    </row>
    <row r="93" spans="2:11" ht="14.25" customHeight="1" x14ac:dyDescent="0.2">
      <c r="B93" s="157" t="s">
        <v>97</v>
      </c>
      <c r="C93" s="157"/>
      <c r="D93" s="157"/>
      <c r="E93" s="157"/>
      <c r="F93" s="157"/>
      <c r="G93" s="157"/>
      <c r="H93" s="157"/>
      <c r="I93" s="157"/>
      <c r="J93" s="157"/>
      <c r="K93" s="157"/>
    </row>
    <row r="94" spans="2:11" x14ac:dyDescent="0.2">
      <c r="B94" s="46" t="s">
        <v>86</v>
      </c>
      <c r="K94" s="46"/>
    </row>
    <row r="95" spans="2:11" ht="5.25" customHeight="1" x14ac:dyDescent="0.2">
      <c r="D95" s="81"/>
      <c r="K95" s="46"/>
    </row>
    <row r="96" spans="2:11" x14ac:dyDescent="0.2">
      <c r="B96" s="46" t="s">
        <v>98</v>
      </c>
      <c r="D96" s="81"/>
      <c r="K96" s="46"/>
    </row>
    <row r="97" spans="2:11" x14ac:dyDescent="0.2">
      <c r="B97" s="46" t="s">
        <v>100</v>
      </c>
      <c r="K97" s="46"/>
    </row>
    <row r="98" spans="2:11" hidden="1" x14ac:dyDescent="0.2"/>
    <row r="99" spans="2:11" hidden="1" x14ac:dyDescent="0.2"/>
    <row r="100" spans="2:11" hidden="1" x14ac:dyDescent="0.2"/>
    <row r="101" spans="2:11" hidden="1" x14ac:dyDescent="0.2"/>
    <row r="102" spans="2:11" hidden="1" x14ac:dyDescent="0.2"/>
    <row r="103" spans="2:11" hidden="1" x14ac:dyDescent="0.2"/>
    <row r="104" spans="2:11" x14ac:dyDescent="0.2"/>
    <row r="105" spans="2:11" x14ac:dyDescent="0.2"/>
    <row r="106" spans="2:11" x14ac:dyDescent="0.2"/>
    <row r="107" spans="2:11" x14ac:dyDescent="0.2"/>
    <row r="108" spans="2:11" x14ac:dyDescent="0.2"/>
    <row r="109" spans="2:11" x14ac:dyDescent="0.2"/>
    <row r="110" spans="2:11" x14ac:dyDescent="0.2"/>
    <row r="111" spans="2:11" x14ac:dyDescent="0.2"/>
    <row r="112" spans="2:1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</sheetData>
  <mergeCells count="5">
    <mergeCell ref="C3:F3"/>
    <mergeCell ref="G3:J3"/>
    <mergeCell ref="B1:E1"/>
    <mergeCell ref="B93:K93"/>
    <mergeCell ref="B2:G2"/>
  </mergeCells>
  <phoneticPr fontId="1" type="noConversion"/>
  <conditionalFormatting sqref="K6 K31:K73 K8:K29">
    <cfRule type="cellIs" dxfId="7" priority="41" operator="greaterThan">
      <formula>5%</formula>
    </cfRule>
    <cfRule type="cellIs" dxfId="6" priority="42" operator="greaterThan">
      <formula>2.51%</formula>
    </cfRule>
    <cfRule type="cellIs" dxfId="5" priority="43" operator="between">
      <formula>0.01%</formula>
      <formula>2.5%</formula>
    </cfRule>
    <cfRule type="cellIs" dxfId="4" priority="44" operator="lessThan">
      <formula>0</formula>
    </cfRule>
  </conditionalFormatting>
  <conditionalFormatting sqref="K7">
    <cfRule type="cellIs" dxfId="3" priority="1" operator="greaterThan">
      <formula>5%</formula>
    </cfRule>
    <cfRule type="cellIs" dxfId="2" priority="2" operator="greaterThan">
      <formula>2.51%</formula>
    </cfRule>
    <cfRule type="cellIs" dxfId="1" priority="3" operator="between">
      <formula>0.01%</formula>
      <formula>2.5%</formula>
    </cfRule>
    <cfRule type="cellIs" dxfId="0" priority="4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 xr:uid="{00000000-0002-0000-0000-000000000000}">
      <formula1>-99999</formula1>
      <formula2>99999</formula2>
    </dataValidation>
  </dataValidations>
  <pageMargins left="1.0236220472440944" right="0.19685039370078741" top="0.23622047244094491" bottom="0.19685039370078741" header="0.15748031496062992" footer="0.15748031496062992"/>
  <pageSetup paperSize="8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Souhrnná tabulka</vt:lpstr>
      <vt:lpstr>'Souhrnná tabulka'!Oblast_tisku</vt:lpstr>
    </vt:vector>
  </TitlesOfParts>
  <Company>Město Chomutov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Mareš</dc:creator>
  <cp:lastModifiedBy>Pöselt Lukáš</cp:lastModifiedBy>
  <cp:revision/>
  <cp:lastPrinted>2017-12-20T13:56:13Z</cp:lastPrinted>
  <dcterms:created xsi:type="dcterms:W3CDTF">2006-03-21T13:33:46Z</dcterms:created>
  <dcterms:modified xsi:type="dcterms:W3CDTF">2022-08-02T06:23:25Z</dcterms:modified>
</cp:coreProperties>
</file>