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935" windowHeight="3735"/>
  </bookViews>
  <sheets>
    <sheet name="RUD CV 2021" sheetId="2" r:id="rId1"/>
    <sheet name="Zdroj" sheetId="1" r:id="rId2"/>
  </sheets>
  <definedNames>
    <definedName name="Print_Titles" localSheetId="1">Zdroj!#REF!</definedName>
  </definedNames>
  <calcPr calcId="162913"/>
</workbook>
</file>

<file path=xl/calcChain.xml><?xml version="1.0" encoding="utf-8"?>
<calcChain xmlns="http://schemas.openxmlformats.org/spreadsheetml/2006/main">
  <c r="D35" i="2" l="1"/>
  <c r="N33" i="2"/>
  <c r="J33" i="2" l="1"/>
  <c r="D24" i="2" l="1"/>
  <c r="D20" i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G20" i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C20" i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D19" i="1"/>
  <c r="E28" i="2" s="1"/>
  <c r="E19" i="1"/>
  <c r="F28" i="2" s="1"/>
  <c r="F19" i="1"/>
  <c r="G28" i="2" s="1"/>
  <c r="G19" i="1"/>
  <c r="H28" i="2" s="1"/>
  <c r="H19" i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I19" i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C19" i="1"/>
  <c r="D28" i="2" s="1"/>
  <c r="F20" i="1" l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E20" i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I28" i="2"/>
  <c r="J28" i="2"/>
  <c r="K18" i="2"/>
  <c r="K17" i="2"/>
  <c r="K16" i="2"/>
  <c r="K15" i="2"/>
  <c r="L23" i="2" l="1"/>
  <c r="I37" i="1" l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H37" i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G37" i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F37" i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E37" i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D37" i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C37" i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O20" i="2" l="1"/>
  <c r="C73" i="1" l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I73" i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H73" i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G73" i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F73" i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E73" i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D73" i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C112" i="1" l="1"/>
  <c r="K19" i="2" l="1"/>
  <c r="K33" i="2" l="1"/>
  <c r="C113" i="1" l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D112" i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E112" i="1"/>
  <c r="F112" i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G112" i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H112" i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I112" i="1"/>
  <c r="D29" i="2" l="1"/>
  <c r="E113" i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I113" i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27" i="2"/>
  <c r="J27" i="2"/>
  <c r="D149" i="1"/>
  <c r="D150" i="1" s="1"/>
  <c r="E149" i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F149" i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G149" i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H149" i="1"/>
  <c r="I149" i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J150" i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C149" i="1"/>
  <c r="C150" i="1" s="1"/>
  <c r="H150" i="1" l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D151" i="1"/>
  <c r="D152" i="1" s="1"/>
  <c r="D153" i="1" s="1"/>
  <c r="D154" i="1" s="1"/>
  <c r="D155" i="1" s="1"/>
  <c r="D156" i="1" s="1"/>
  <c r="D157" i="1" s="1"/>
  <c r="D158" i="1" s="1"/>
  <c r="D159" i="1" s="1"/>
  <c r="D160" i="1" s="1"/>
  <c r="C151" i="1"/>
  <c r="C152" i="1" s="1"/>
  <c r="C153" i="1" s="1"/>
  <c r="C154" i="1" s="1"/>
  <c r="C155" i="1" s="1"/>
  <c r="C156" i="1" s="1"/>
  <c r="C157" i="1" s="1"/>
  <c r="C158" i="1" s="1"/>
  <c r="C159" i="1" s="1"/>
  <c r="C160" i="1" s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4" i="2"/>
  <c r="K13" i="2"/>
  <c r="K12" i="2"/>
  <c r="K11" i="2"/>
  <c r="K10" i="2"/>
  <c r="K9" i="2"/>
  <c r="K8" i="2"/>
  <c r="E20" i="2"/>
  <c r="F20" i="2"/>
  <c r="G20" i="2"/>
  <c r="H20" i="2"/>
  <c r="I20" i="2"/>
  <c r="J20" i="2"/>
  <c r="D20" i="2"/>
  <c r="D25" i="2" l="1"/>
  <c r="D23" i="2"/>
  <c r="K20" i="2"/>
  <c r="J36" i="2"/>
  <c r="K34" i="2"/>
  <c r="E24" i="2"/>
  <c r="E25" i="2" s="1"/>
  <c r="F24" i="2"/>
  <c r="F25" i="2" s="1"/>
  <c r="G24" i="2"/>
  <c r="G25" i="2" s="1"/>
  <c r="H24" i="2"/>
  <c r="H25" i="2" s="1"/>
  <c r="I24" i="2"/>
  <c r="I25" i="2" s="1"/>
  <c r="J24" i="2"/>
  <c r="J25" i="2" s="1"/>
  <c r="E23" i="2"/>
  <c r="F23" i="2"/>
  <c r="G23" i="2"/>
  <c r="H23" i="2"/>
  <c r="J23" i="2"/>
  <c r="K22" i="2"/>
  <c r="O33" i="2" l="1"/>
  <c r="O34" i="2" s="1"/>
  <c r="K23" i="2"/>
  <c r="K26" i="2"/>
  <c r="K27" i="2"/>
  <c r="K25" i="2"/>
  <c r="K24" i="2"/>
  <c r="M215" i="1" l="1"/>
  <c r="E192" i="1" s="1"/>
  <c r="D192" i="1" s="1"/>
  <c r="L215" i="1"/>
  <c r="C194" i="1" s="1"/>
  <c r="I194" i="1" s="1"/>
  <c r="M178" i="1"/>
  <c r="L178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171" i="1"/>
  <c r="L171" i="1"/>
  <c r="M170" i="1"/>
  <c r="L170" i="1"/>
  <c r="M169" i="1"/>
  <c r="L169" i="1"/>
  <c r="M168" i="1"/>
  <c r="L168" i="1"/>
  <c r="M167" i="1"/>
  <c r="L167" i="1"/>
  <c r="J166" i="1"/>
  <c r="I165" i="1"/>
  <c r="H165" i="1"/>
  <c r="G165" i="1"/>
  <c r="F165" i="1"/>
  <c r="E165" i="1"/>
  <c r="D165" i="1"/>
  <c r="C165" i="1"/>
  <c r="K36" i="2"/>
  <c r="J34" i="2"/>
  <c r="K35" i="2"/>
  <c r="D30" i="2"/>
  <c r="K21" i="2"/>
  <c r="W12" i="2"/>
  <c r="X12" i="2" s="1"/>
  <c r="W11" i="2"/>
  <c r="X11" i="2" s="1"/>
  <c r="W9" i="2"/>
  <c r="X9" i="2" s="1"/>
  <c r="W8" i="2"/>
  <c r="X8" i="2" s="1"/>
  <c r="N34" i="2" l="1"/>
  <c r="E184" i="1"/>
  <c r="D184" i="1" s="1"/>
  <c r="E186" i="1"/>
  <c r="D186" i="1" s="1"/>
  <c r="E189" i="1"/>
  <c r="D189" i="1" s="1"/>
  <c r="E191" i="1"/>
  <c r="D191" i="1" s="1"/>
  <c r="C183" i="1"/>
  <c r="I183" i="1" s="1"/>
  <c r="C188" i="1"/>
  <c r="I188" i="1" s="1"/>
  <c r="X10" i="2"/>
  <c r="E194" i="1"/>
  <c r="D194" i="1" s="1"/>
  <c r="E188" i="1"/>
  <c r="D188" i="1" s="1"/>
  <c r="C185" i="1"/>
  <c r="I185" i="1" s="1"/>
  <c r="C187" i="1"/>
  <c r="I187" i="1" s="1"/>
  <c r="C190" i="1"/>
  <c r="I190" i="1" s="1"/>
  <c r="C195" i="1"/>
  <c r="I195" i="1" s="1"/>
  <c r="E183" i="1"/>
  <c r="D183" i="1" s="1"/>
  <c r="E185" i="1"/>
  <c r="D185" i="1" s="1"/>
  <c r="E187" i="1"/>
  <c r="D187" i="1" s="1"/>
  <c r="E190" i="1"/>
  <c r="D190" i="1" s="1"/>
  <c r="C192" i="1"/>
  <c r="I192" i="1" s="1"/>
  <c r="E193" i="1"/>
  <c r="D193" i="1" s="1"/>
  <c r="E195" i="1"/>
  <c r="D195" i="1" s="1"/>
  <c r="C193" i="1"/>
  <c r="I193" i="1" s="1"/>
  <c r="C184" i="1"/>
  <c r="I184" i="1" s="1"/>
  <c r="C186" i="1"/>
  <c r="I186" i="1" s="1"/>
  <c r="C189" i="1"/>
  <c r="I189" i="1" s="1"/>
  <c r="C191" i="1"/>
  <c r="I191" i="1" s="1"/>
  <c r="K166" i="1"/>
  <c r="J37" i="2"/>
  <c r="J38" i="2" s="1"/>
  <c r="G29" i="2"/>
  <c r="G30" i="2"/>
  <c r="H29" i="2"/>
  <c r="H30" i="2"/>
  <c r="E30" i="2"/>
  <c r="E29" i="2"/>
  <c r="I30" i="2"/>
  <c r="I29" i="2"/>
  <c r="F29" i="2"/>
  <c r="F30" i="2"/>
  <c r="J29" i="2"/>
  <c r="J30" i="2"/>
  <c r="J35" i="2"/>
  <c r="X13" i="2"/>
  <c r="K28" i="2"/>
  <c r="K29" i="2" l="1"/>
  <c r="K30" i="2"/>
</calcChain>
</file>

<file path=xl/sharedStrings.xml><?xml version="1.0" encoding="utf-8"?>
<sst xmlns="http://schemas.openxmlformats.org/spreadsheetml/2006/main" count="578" uniqueCount="204">
  <si>
    <t>Pol</t>
  </si>
  <si>
    <t>Zkratka položky</t>
  </si>
  <si>
    <t>1111</t>
  </si>
  <si>
    <t>Daň z příjmů FO závislá čin. a požitky</t>
  </si>
  <si>
    <t>1112</t>
  </si>
  <si>
    <t>Daň z příjmů OSVČ</t>
  </si>
  <si>
    <t>DPH</t>
  </si>
  <si>
    <t>Upravený rozpočet</t>
  </si>
  <si>
    <t>Příjmy tř. 1</t>
  </si>
  <si>
    <t>karta PPR</t>
  </si>
  <si>
    <t>103/123</t>
  </si>
  <si>
    <t>103/126</t>
  </si>
  <si>
    <t>103/125</t>
  </si>
  <si>
    <t>103/12</t>
  </si>
  <si>
    <t>103/14</t>
  </si>
  <si>
    <t>103/13</t>
  </si>
  <si>
    <t>103/124</t>
  </si>
  <si>
    <t>103/16</t>
  </si>
  <si>
    <t>v tis. Kč/položka</t>
  </si>
  <si>
    <t>pol. 1111</t>
  </si>
  <si>
    <t>pol. 1112</t>
  </si>
  <si>
    <t>pol. 1113</t>
  </si>
  <si>
    <t>pol. 1121</t>
  </si>
  <si>
    <t>pol. 1211</t>
  </si>
  <si>
    <t>pol. 1511</t>
  </si>
  <si>
    <t>číslo řádku</t>
  </si>
  <si>
    <t>ř. 1a</t>
  </si>
  <si>
    <t>ř. 3</t>
  </si>
  <si>
    <t>ř. 2</t>
  </si>
  <si>
    <t>ř. 4</t>
  </si>
  <si>
    <t>ř. 6</t>
  </si>
  <si>
    <t>ř. 5</t>
  </si>
  <si>
    <t>ř. 1 b</t>
  </si>
  <si>
    <t>ř. 20</t>
  </si>
  <si>
    <t>Měsíc</t>
  </si>
  <si>
    <t>DP FO ZČ</t>
  </si>
  <si>
    <t>DPFO</t>
  </si>
  <si>
    <t>DPFO - 30%</t>
  </si>
  <si>
    <t>DPFO-srážka</t>
  </si>
  <si>
    <t>DPPO</t>
  </si>
  <si>
    <t>DPFO 1,5%</t>
  </si>
  <si>
    <t>Daň z nemovitosti</t>
  </si>
  <si>
    <t>Celkem</t>
  </si>
  <si>
    <t>Leden</t>
  </si>
  <si>
    <t>Únor</t>
  </si>
  <si>
    <t>Březen</t>
  </si>
  <si>
    <t>Duben</t>
  </si>
  <si>
    <t>Květen</t>
  </si>
  <si>
    <t>Červen</t>
  </si>
  <si>
    <t>Červenec</t>
  </si>
  <si>
    <t xml:space="preserve">Srpen </t>
  </si>
  <si>
    <t>Září</t>
  </si>
  <si>
    <t>Říjen</t>
  </si>
  <si>
    <t>Listopad</t>
  </si>
  <si>
    <t>Prosinec</t>
  </si>
  <si>
    <t>% plnění</t>
  </si>
  <si>
    <t xml:space="preserve">Rozdíl SK-PL </t>
  </si>
  <si>
    <t>tis. Kč</t>
  </si>
  <si>
    <t>Rozdíl = UR-SR</t>
  </si>
  <si>
    <t>CELKEM</t>
  </si>
  <si>
    <t xml:space="preserve">SK </t>
  </si>
  <si>
    <t>SK daní celkem</t>
  </si>
  <si>
    <t>Rekapitulace meziměsíční změny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</si>
  <si>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</si>
  <si>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</si>
  <si>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</si>
  <si>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</si>
  <si>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</si>
  <si>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</si>
  <si>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</si>
  <si>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</si>
  <si>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</si>
  <si>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 xml:space="preserve">říjen </t>
  </si>
  <si>
    <t>listopad</t>
  </si>
  <si>
    <t>prosinec</t>
  </si>
  <si>
    <t>Daňový příjem</t>
  </si>
  <si>
    <t>SR 2016 (mld.)</t>
  </si>
  <si>
    <t xml:space="preserve"> město (mil.)</t>
  </si>
  <si>
    <t>DPFO zč -1111</t>
  </si>
  <si>
    <t>Motivační DPFOzč.(1,5%)</t>
  </si>
  <si>
    <t>DPFO zč -1111 vč. motiv</t>
  </si>
  <si>
    <t>DPFO sč - 1112 - 23,58%</t>
  </si>
  <si>
    <t>DPFO sč - 1112 -30%</t>
  </si>
  <si>
    <t>DPFO sč - 1112</t>
  </si>
  <si>
    <t>DPFO vyb. srážkou 1113</t>
  </si>
  <si>
    <t>DPPO - 1121</t>
  </si>
  <si>
    <t>DPH - 1211</t>
  </si>
  <si>
    <t>DPFO - srážka</t>
  </si>
  <si>
    <t>sdílené daně</t>
  </si>
  <si>
    <t>výlučné daně</t>
  </si>
  <si>
    <t>SK 01/2015</t>
  </si>
  <si>
    <t>SK 03/2015</t>
  </si>
  <si>
    <t>SK 02/2015</t>
  </si>
  <si>
    <t>SK 04/2015</t>
  </si>
  <si>
    <t>SK 05/2015</t>
  </si>
  <si>
    <t>SK 06/2015</t>
  </si>
  <si>
    <t>SK 07/2015</t>
  </si>
  <si>
    <t>SK 08/2015</t>
  </si>
  <si>
    <t>SK 09/2015</t>
  </si>
  <si>
    <t>SK 10/2015</t>
  </si>
  <si>
    <t>SK 11/2015</t>
  </si>
  <si>
    <t>SK 12/2015</t>
  </si>
  <si>
    <t>Plán k datu (PL) = x/12</t>
  </si>
  <si>
    <t>Ing. Jan Mareš</t>
  </si>
  <si>
    <t>vedoucí odboru ekonomiky</t>
  </si>
  <si>
    <t>SK 01/2016</t>
  </si>
  <si>
    <t>SK 02/2016</t>
  </si>
  <si>
    <t>SK 03/2016</t>
  </si>
  <si>
    <t>SK 04/2016</t>
  </si>
  <si>
    <t>SK 05/2016</t>
  </si>
  <si>
    <t>SK 06/2016</t>
  </si>
  <si>
    <t>SK 07/2016</t>
  </si>
  <si>
    <t>SK 08/2016</t>
  </si>
  <si>
    <t>SK 09/2016</t>
  </si>
  <si>
    <t>SK 10/2016</t>
  </si>
  <si>
    <t>SK 11/2016</t>
  </si>
  <si>
    <t>SK 12/2016</t>
  </si>
  <si>
    <t>SK 01/2017</t>
  </si>
  <si>
    <t>SK 02/2017</t>
  </si>
  <si>
    <t>SK 03/2017</t>
  </si>
  <si>
    <t>SK 04/2017</t>
  </si>
  <si>
    <t>SK 05/2017</t>
  </si>
  <si>
    <t>SK 06/2017</t>
  </si>
  <si>
    <t>SK 07/2017</t>
  </si>
  <si>
    <t>SK 08/2017</t>
  </si>
  <si>
    <t>SK 09/2017</t>
  </si>
  <si>
    <t>SK 10/2017</t>
  </si>
  <si>
    <t>SK 11/2017</t>
  </si>
  <si>
    <t>SK 12/2017</t>
  </si>
  <si>
    <t>ndf</t>
  </si>
  <si>
    <t>pozn. pol. 1111 rozpočtováno dohromady s 103/123</t>
  </si>
  <si>
    <t>kumulace</t>
  </si>
  <si>
    <t>Daň z příjmu právnických osob</t>
  </si>
  <si>
    <t>za obce (pol. 1122)</t>
  </si>
  <si>
    <t>Daň z hazardu (pol. 1381)</t>
  </si>
  <si>
    <t>Výlučná daň</t>
  </si>
  <si>
    <t>(město platí samo sobě)</t>
  </si>
  <si>
    <t>SK 01/2018</t>
  </si>
  <si>
    <t>SK 02/2018</t>
  </si>
  <si>
    <t>SK 03/2018</t>
  </si>
  <si>
    <t>SK 04/2018</t>
  </si>
  <si>
    <t>SK 05/2018</t>
  </si>
  <si>
    <t>SK 06/2018</t>
  </si>
  <si>
    <t>SK 07/2018</t>
  </si>
  <si>
    <t>SK 08/2018</t>
  </si>
  <si>
    <t>SK 09/2018</t>
  </si>
  <si>
    <t>SK 10/2018</t>
  </si>
  <si>
    <t>SK 11/2018</t>
  </si>
  <si>
    <t>SK 12/2018</t>
  </si>
  <si>
    <t>pol</t>
  </si>
  <si>
    <t>SK 01/2019</t>
  </si>
  <si>
    <t>SK 02/2019</t>
  </si>
  <si>
    <t>SK 12/2019</t>
  </si>
  <si>
    <t>SK 03/2019</t>
  </si>
  <si>
    <t>SK 04/2019</t>
  </si>
  <si>
    <t>SK 05/2019</t>
  </si>
  <si>
    <t>SK 06/2019</t>
  </si>
  <si>
    <t>SK 07/2019</t>
  </si>
  <si>
    <t>SK 08/2019</t>
  </si>
  <si>
    <t>SK 09/2019</t>
  </si>
  <si>
    <t>SK 10/2019</t>
  </si>
  <si>
    <t>SK 11/2019</t>
  </si>
  <si>
    <t xml:space="preserve">vůči schválenému rozpočtu </t>
  </si>
  <si>
    <t>SK 01/2020</t>
  </si>
  <si>
    <t>SK 02/2020</t>
  </si>
  <si>
    <t>SK 03/2020</t>
  </si>
  <si>
    <t>SK 04/2020</t>
  </si>
  <si>
    <t>SK 05/2020</t>
  </si>
  <si>
    <t>SK 06/2020</t>
  </si>
  <si>
    <t>SK 07/2020</t>
  </si>
  <si>
    <t>SK 08/2020</t>
  </si>
  <si>
    <t>SK 09/2020</t>
  </si>
  <si>
    <t>SK 10/2020</t>
  </si>
  <si>
    <t>SK 11/2020</t>
  </si>
  <si>
    <t>SK 12/2020</t>
  </si>
  <si>
    <t>UR 2021</t>
  </si>
  <si>
    <t>Meziroční změna                 2021-2020 v mil. Kč</t>
  </si>
  <si>
    <t>SK 01/2021</t>
  </si>
  <si>
    <t>SK 02/2021</t>
  </si>
  <si>
    <t>SK 03/2021</t>
  </si>
  <si>
    <t>SK 04/2021</t>
  </si>
  <si>
    <t>SK 05/2021</t>
  </si>
  <si>
    <t>SK 06/2021</t>
  </si>
  <si>
    <t>SK 07/2021</t>
  </si>
  <si>
    <t>SK 08/2021</t>
  </si>
  <si>
    <t>SK 09/2021</t>
  </si>
  <si>
    <t>SK 10/2021</t>
  </si>
  <si>
    <t>SK 11/2021</t>
  </si>
  <si>
    <t>SK 12/2021</t>
  </si>
  <si>
    <t>Přehled o plnění vybraných daní v roce 2022</t>
  </si>
  <si>
    <t>SR 2022</t>
  </si>
  <si>
    <t>UR 2022</t>
  </si>
  <si>
    <t>SK 2022 - SK 2021</t>
  </si>
  <si>
    <t>Loterijní daň</t>
  </si>
  <si>
    <r>
      <rPr>
        <sz val="7"/>
        <rFont val="Calibri"/>
        <family val="2"/>
        <charset val="238"/>
        <scheme val="minor"/>
      </rPr>
      <t xml:space="preserve">Poznámka:                                                     </t>
    </r>
    <r>
      <rPr>
        <strike/>
        <sz val="7"/>
        <rFont val="Calibri"/>
        <family val="2"/>
        <charset val="238"/>
        <scheme val="minor"/>
      </rPr>
      <t xml:space="preserve">         </t>
    </r>
  </si>
  <si>
    <t>Úpravy rozpočtu sdílených daní</t>
  </si>
  <si>
    <t>Průběžné plnění sdílených daní x/12</t>
  </si>
  <si>
    <r>
      <rPr>
        <b/>
        <sz val="12"/>
        <rFont val="Calibri"/>
        <family val="2"/>
        <charset val="238"/>
      </rPr>
      <t>Σ</t>
    </r>
    <r>
      <rPr>
        <b/>
        <sz val="12"/>
        <rFont val="Calibri"/>
        <family val="2"/>
        <charset val="238"/>
        <scheme val="minor"/>
      </rPr>
      <t xml:space="preserve"> % plnění</t>
    </r>
  </si>
  <si>
    <t>(pořadová čísla k tabulce "Příjmová část rozpočtu roku 2022 - MMCH")</t>
  </si>
  <si>
    <t>Stav ke dni: 31.12.2022</t>
  </si>
  <si>
    <t>Zpracováno dne: 17.01.2023</t>
  </si>
  <si>
    <t>vůči upravenému rozpočtu</t>
  </si>
  <si>
    <t>RM (16.11.2023)</t>
  </si>
  <si>
    <t>ZM (19.4.) akt. SRV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</si>
</sst>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\/yyyy"/>
    <numFmt numFmtId="165" formatCode="0.00_ ;[Red]\-0.00\ "/>
    <numFmt numFmtId="166" formatCode="#,##0.00_ ;[Red]\-#,##0.00\ "/>
  </numFmts>
  <fonts count="41" x14ac:knownFonts="1">
    <font>
      <sz val="9.75"/>
      <name val="Times New Roman"/>
    </font>
    <font>
      <b/>
      <sz val="2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B0F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name val="Arial CE"/>
      <charset val="238"/>
    </font>
    <font>
      <sz val="9.75"/>
      <name val="Calibri"/>
      <family val="2"/>
      <charset val="238"/>
      <scheme val="minor"/>
    </font>
    <font>
      <sz val="9.75"/>
      <color theme="0"/>
      <name val="Calibri"/>
      <family val="2"/>
      <charset val="238"/>
      <scheme val="minor"/>
    </font>
    <font>
      <b/>
      <i/>
      <sz val="10"/>
      <color indexed="9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b/>
      <sz val="9.75"/>
      <name val="Calibri"/>
      <family val="2"/>
      <charset val="238"/>
      <scheme val="minor"/>
    </font>
    <font>
      <sz val="9.75"/>
      <name val="Times New Roman"/>
      <family val="1"/>
      <charset val="238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.75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9.75"/>
      <color rgb="FFC0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C00000"/>
      <name val="Wingdings"/>
      <charset val="2"/>
    </font>
    <font>
      <i/>
      <sz val="6"/>
      <color theme="7"/>
      <name val="Calibri"/>
      <family val="2"/>
      <charset val="238"/>
      <scheme val="minor"/>
    </font>
    <font>
      <sz val="9.75"/>
      <name val="Times New Roman"/>
      <family val="1"/>
      <charset val="238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trike/>
      <sz val="7"/>
      <name val="Calibri"/>
      <family val="2"/>
      <charset val="238"/>
      <scheme val="minor"/>
    </font>
    <font>
      <strike/>
      <sz val="8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1"/>
      <name val="Wingdings"/>
      <charset val="2"/>
    </font>
    <font>
      <b/>
      <sz val="10"/>
      <name val="Wingdings"/>
      <charset val="2"/>
    </font>
    <font>
      <b/>
      <sz val="1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</borders>
  <cellStyleXfs count="5">
    <xf numFmtId="0" fontId="0" fillId="0" borderId="0"/>
    <xf numFmtId="0" fontId="11" fillId="0" borderId="0"/>
    <xf numFmtId="0" fontId="19" fillId="0" borderId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247">
    <xf numFmtId="0" fontId="0" fillId="0" borderId="0" xfId="0" applyProtection="1"/>
    <xf numFmtId="49" fontId="0" fillId="0" borderId="0" xfId="0" applyNumberFormat="1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6" fillId="7" borderId="11" xfId="0" applyFont="1" applyFill="1" applyBorder="1" applyAlignment="1">
      <alignment horizontal="left" indent="1"/>
    </xf>
    <xf numFmtId="4" fontId="6" fillId="6" borderId="2" xfId="0" applyNumberFormat="1" applyFont="1" applyFill="1" applyBorder="1" applyAlignment="1">
      <alignment horizontal="right"/>
    </xf>
    <xf numFmtId="0" fontId="6" fillId="0" borderId="25" xfId="0" applyFont="1" applyBorder="1" applyAlignment="1">
      <alignment horizontal="left" indent="1"/>
    </xf>
    <xf numFmtId="4" fontId="2" fillId="8" borderId="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4" fontId="8" fillId="0" borderId="0" xfId="0" applyNumberFormat="1" applyFont="1"/>
    <xf numFmtId="0" fontId="8" fillId="0" borderId="0" xfId="0" applyFont="1"/>
    <xf numFmtId="10" fontId="2" fillId="0" borderId="0" xfId="0" applyNumberFormat="1" applyFont="1"/>
    <xf numFmtId="4" fontId="2" fillId="6" borderId="16" xfId="0" applyNumberFormat="1" applyFont="1" applyFill="1" applyBorder="1" applyAlignment="1">
      <alignment horizontal="right"/>
    </xf>
    <xf numFmtId="0" fontId="6" fillId="6" borderId="28" xfId="0" applyFont="1" applyFill="1" applyBorder="1" applyAlignment="1">
      <alignment horizontal="left" indent="1"/>
    </xf>
    <xf numFmtId="0" fontId="3" fillId="7" borderId="3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0" fontId="6" fillId="7" borderId="7" xfId="0" applyFont="1" applyFill="1" applyBorder="1" applyAlignment="1">
      <alignment horizontal="left" indent="1"/>
    </xf>
    <xf numFmtId="0" fontId="6" fillId="7" borderId="14" xfId="0" applyFont="1" applyFill="1" applyBorder="1" applyAlignment="1">
      <alignment horizontal="left" indent="1"/>
    </xf>
    <xf numFmtId="4" fontId="6" fillId="7" borderId="1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0" fontId="2" fillId="13" borderId="2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/>
    <xf numFmtId="0" fontId="12" fillId="0" borderId="0" xfId="0" applyFont="1" applyProtection="1"/>
    <xf numFmtId="0" fontId="13" fillId="0" borderId="0" xfId="0" applyFont="1" applyProtection="1"/>
    <xf numFmtId="10" fontId="12" fillId="0" borderId="0" xfId="0" applyNumberFormat="1" applyFont="1" applyProtection="1"/>
    <xf numFmtId="0" fontId="14" fillId="10" borderId="34" xfId="1" applyFont="1" applyFill="1" applyBorder="1"/>
    <xf numFmtId="0" fontId="14" fillId="10" borderId="3" xfId="1" applyFont="1" applyFill="1" applyBorder="1" applyAlignment="1">
      <alignment horizontal="center"/>
    </xf>
    <xf numFmtId="0" fontId="2" fillId="0" borderId="0" xfId="1" applyFont="1" applyBorder="1"/>
    <xf numFmtId="4" fontId="2" fillId="0" borderId="35" xfId="1" applyNumberFormat="1" applyFont="1" applyBorder="1"/>
    <xf numFmtId="4" fontId="2" fillId="0" borderId="36" xfId="1" applyNumberFormat="1" applyFont="1" applyFill="1" applyBorder="1"/>
    <xf numFmtId="0" fontId="2" fillId="11" borderId="0" xfId="1" applyFont="1" applyFill="1" applyBorder="1"/>
    <xf numFmtId="4" fontId="2" fillId="11" borderId="37" xfId="1" applyNumberFormat="1" applyFont="1" applyFill="1" applyBorder="1"/>
    <xf numFmtId="4" fontId="2" fillId="11" borderId="36" xfId="1" applyNumberFormat="1" applyFont="1" applyFill="1" applyBorder="1"/>
    <xf numFmtId="0" fontId="6" fillId="0" borderId="0" xfId="1" applyFont="1" applyBorder="1"/>
    <xf numFmtId="4" fontId="6" fillId="0" borderId="37" xfId="1" applyNumberFormat="1" applyFont="1" applyBorder="1"/>
    <xf numFmtId="4" fontId="6" fillId="0" borderId="36" xfId="1" applyNumberFormat="1" applyFont="1" applyFill="1" applyBorder="1"/>
    <xf numFmtId="4" fontId="2" fillId="0" borderId="37" xfId="1" applyNumberFormat="1" applyFont="1" applyBorder="1"/>
    <xf numFmtId="0" fontId="6" fillId="11" borderId="0" xfId="1" applyFont="1" applyFill="1" applyBorder="1"/>
    <xf numFmtId="4" fontId="6" fillId="11" borderId="37" xfId="1" applyNumberFormat="1" applyFont="1" applyFill="1" applyBorder="1"/>
    <xf numFmtId="4" fontId="6" fillId="11" borderId="36" xfId="1" applyNumberFormat="1" applyFont="1" applyFill="1" applyBorder="1"/>
    <xf numFmtId="4" fontId="6" fillId="0" borderId="38" xfId="1" applyNumberFormat="1" applyFont="1" applyBorder="1"/>
    <xf numFmtId="0" fontId="13" fillId="0" borderId="0" xfId="0" applyFont="1" applyAlignment="1" applyProtection="1">
      <alignment vertical="center" wrapText="1"/>
    </xf>
    <xf numFmtId="4" fontId="15" fillId="10" borderId="34" xfId="1" applyNumberFormat="1" applyFont="1" applyFill="1" applyBorder="1"/>
    <xf numFmtId="4" fontId="15" fillId="10" borderId="3" xfId="1" applyNumberFormat="1" applyFont="1" applyFill="1" applyBorder="1"/>
    <xf numFmtId="0" fontId="12" fillId="0" borderId="0" xfId="0" applyFont="1" applyAlignment="1">
      <alignment vertical="center" wrapText="1"/>
    </xf>
    <xf numFmtId="0" fontId="9" fillId="0" borderId="22" xfId="0" applyFont="1" applyBorder="1" applyAlignment="1">
      <alignment horizontal="left" indent="1"/>
    </xf>
    <xf numFmtId="0" fontId="9" fillId="0" borderId="25" xfId="0" applyFont="1" applyBorder="1" applyAlignment="1">
      <alignment horizontal="left" indent="1"/>
    </xf>
    <xf numFmtId="0" fontId="8" fillId="0" borderId="25" xfId="0" applyFont="1" applyBorder="1" applyAlignment="1">
      <alignment horizontal="left" wrapText="1" indent="1"/>
    </xf>
    <xf numFmtId="0" fontId="8" fillId="0" borderId="41" xfId="0" applyFont="1" applyBorder="1" applyAlignment="1">
      <alignment horizontal="left" indent="1"/>
    </xf>
    <xf numFmtId="4" fontId="16" fillId="14" borderId="3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7" borderId="42" xfId="0" applyFont="1" applyFill="1" applyBorder="1" applyAlignment="1">
      <alignment horizontal="center" wrapText="1"/>
    </xf>
    <xf numFmtId="0" fontId="6" fillId="4" borderId="25" xfId="0" applyFont="1" applyFill="1" applyBorder="1" applyAlignment="1">
      <alignment horizontal="left" indent="1"/>
    </xf>
    <xf numFmtId="4" fontId="6" fillId="4" borderId="1" xfId="0" applyNumberFormat="1" applyFont="1" applyFill="1" applyBorder="1" applyAlignment="1">
      <alignment horizontal="right"/>
    </xf>
    <xf numFmtId="0" fontId="6" fillId="7" borderId="22" xfId="0" applyFont="1" applyFill="1" applyBorder="1" applyAlignment="1">
      <alignment horizontal="left" indent="1"/>
    </xf>
    <xf numFmtId="4" fontId="6" fillId="7" borderId="9" xfId="0" applyNumberFormat="1" applyFont="1" applyFill="1" applyBorder="1" applyAlignment="1">
      <alignment horizontal="right"/>
    </xf>
    <xf numFmtId="4" fontId="6" fillId="7" borderId="1" xfId="0" applyNumberFormat="1" applyFont="1" applyFill="1" applyBorder="1" applyAlignment="1">
      <alignment horizontal="right"/>
    </xf>
    <xf numFmtId="0" fontId="8" fillId="0" borderId="0" xfId="0" applyFont="1" applyFill="1" applyBorder="1"/>
    <xf numFmtId="165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4" fontId="12" fillId="0" borderId="0" xfId="0" applyNumberFormat="1" applyFont="1" applyProtection="1"/>
    <xf numFmtId="49" fontId="12" fillId="0" borderId="0" xfId="0" applyNumberFormat="1" applyFont="1" applyAlignment="1" applyProtection="1">
      <alignment vertical="center"/>
    </xf>
    <xf numFmtId="49" fontId="18" fillId="2" borderId="0" xfId="0" applyNumberFormat="1" applyFont="1" applyFill="1" applyAlignment="1" applyProtection="1">
      <alignment horizontal="left" vertical="center" wrapText="1"/>
    </xf>
    <xf numFmtId="4" fontId="18" fillId="2" borderId="0" xfId="0" applyNumberFormat="1" applyFont="1" applyFill="1" applyAlignment="1" applyProtection="1">
      <alignment horizontal="left" vertical="center" wrapText="1"/>
    </xf>
    <xf numFmtId="4" fontId="12" fillId="0" borderId="0" xfId="0" applyNumberFormat="1" applyFont="1" applyAlignment="1" applyProtection="1">
      <alignment vertical="center"/>
    </xf>
    <xf numFmtId="164" fontId="18" fillId="2" borderId="0" xfId="0" applyNumberFormat="1" applyFont="1" applyFill="1" applyAlignment="1" applyProtection="1">
      <alignment horizontal="left" vertical="center" wrapText="1" indent="1"/>
    </xf>
    <xf numFmtId="0" fontId="12" fillId="0" borderId="0" xfId="0" applyNumberFormat="1" applyFont="1" applyAlignment="1" applyProtection="1">
      <alignment vertical="center"/>
    </xf>
    <xf numFmtId="0" fontId="18" fillId="2" borderId="0" xfId="0" applyNumberFormat="1" applyFont="1" applyFill="1" applyAlignment="1" applyProtection="1">
      <alignment horizontal="left" vertical="center" wrapText="1"/>
    </xf>
    <xf numFmtId="0" fontId="18" fillId="2" borderId="0" xfId="0" applyNumberFormat="1" applyFont="1" applyFill="1" applyAlignment="1" applyProtection="1">
      <alignment horizontal="left" vertical="center" wrapText="1" indent="1"/>
    </xf>
    <xf numFmtId="0" fontId="0" fillId="0" borderId="0" xfId="0" applyNumberFormat="1" applyAlignment="1" applyProtection="1">
      <alignment vertical="center"/>
    </xf>
    <xf numFmtId="0" fontId="9" fillId="9" borderId="3" xfId="0" applyFont="1" applyFill="1" applyBorder="1" applyAlignment="1">
      <alignment horizontal="left" vertical="center" wrapText="1" indent="1"/>
    </xf>
    <xf numFmtId="4" fontId="2" fillId="0" borderId="8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6" fillId="13" borderId="39" xfId="0" applyNumberFormat="1" applyFont="1" applyFill="1" applyBorder="1" applyAlignment="1">
      <alignment horizontal="right"/>
    </xf>
    <xf numFmtId="4" fontId="8" fillId="13" borderId="22" xfId="0" applyNumberFormat="1" applyFont="1" applyFill="1" applyBorder="1"/>
    <xf numFmtId="4" fontId="8" fillId="13" borderId="25" xfId="0" applyNumberFormat="1" applyFont="1" applyFill="1" applyBorder="1"/>
    <xf numFmtId="4" fontId="8" fillId="13" borderId="28" xfId="0" applyNumberFormat="1" applyFont="1" applyFill="1" applyBorder="1"/>
    <xf numFmtId="4" fontId="6" fillId="12" borderId="3" xfId="0" applyNumberFormat="1" applyFont="1" applyFill="1" applyBorder="1" applyAlignment="1">
      <alignment horizontal="right"/>
    </xf>
    <xf numFmtId="4" fontId="8" fillId="12" borderId="7" xfId="0" applyNumberFormat="1" applyFont="1" applyFill="1" applyBorder="1"/>
    <xf numFmtId="4" fontId="8" fillId="12" borderId="11" xfId="0" applyNumberFormat="1" applyFont="1" applyFill="1" applyBorder="1"/>
    <xf numFmtId="4" fontId="8" fillId="12" borderId="14" xfId="0" applyNumberFormat="1" applyFont="1" applyFill="1" applyBorder="1"/>
    <xf numFmtId="4" fontId="17" fillId="0" borderId="15" xfId="2" applyNumberFormat="1" applyFont="1" applyBorder="1" applyAlignment="1">
      <alignment horizontal="right"/>
    </xf>
    <xf numFmtId="4" fontId="17" fillId="0" borderId="16" xfId="2" applyNumberFormat="1" applyFont="1" applyBorder="1" applyAlignment="1">
      <alignment horizontal="right"/>
    </xf>
    <xf numFmtId="4" fontId="17" fillId="0" borderId="17" xfId="2" applyNumberFormat="1" applyFont="1" applyBorder="1" applyAlignment="1">
      <alignment horizontal="right"/>
    </xf>
    <xf numFmtId="0" fontId="18" fillId="0" borderId="0" xfId="0" applyFont="1" applyProtection="1"/>
    <xf numFmtId="10" fontId="17" fillId="0" borderId="12" xfId="0" applyNumberFormat="1" applyFont="1" applyBorder="1" applyAlignment="1">
      <alignment horizontal="right"/>
    </xf>
    <xf numFmtId="4" fontId="12" fillId="15" borderId="0" xfId="0" applyNumberFormat="1" applyFont="1" applyFill="1" applyAlignment="1" applyProtection="1">
      <alignment vertical="center"/>
    </xf>
    <xf numFmtId="4" fontId="0" fillId="15" borderId="0" xfId="0" applyNumberFormat="1" applyFill="1" applyAlignment="1" applyProtection="1">
      <alignment vertical="center"/>
    </xf>
    <xf numFmtId="4" fontId="0" fillId="0" borderId="0" xfId="0" applyNumberFormat="1" applyAlignment="1" applyProtection="1">
      <alignment vertical="center" wrapText="1"/>
    </xf>
    <xf numFmtId="4" fontId="21" fillId="0" borderId="12" xfId="0" applyNumberFormat="1" applyFont="1" applyBorder="1" applyAlignment="1">
      <alignment horizontal="right"/>
    </xf>
    <xf numFmtId="4" fontId="21" fillId="0" borderId="1" xfId="0" applyNumberFormat="1" applyFont="1" applyBorder="1" applyAlignment="1">
      <alignment horizontal="right"/>
    </xf>
    <xf numFmtId="4" fontId="21" fillId="0" borderId="13" xfId="0" applyNumberFormat="1" applyFont="1" applyBorder="1" applyAlignment="1">
      <alignment horizontal="right"/>
    </xf>
    <xf numFmtId="4" fontId="22" fillId="0" borderId="9" xfId="0" applyNumberFormat="1" applyFont="1" applyBorder="1" applyAlignment="1">
      <alignment horizontal="right"/>
    </xf>
    <xf numFmtId="0" fontId="6" fillId="16" borderId="5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left" indent="1"/>
    </xf>
    <xf numFmtId="0" fontId="6" fillId="6" borderId="41" xfId="0" applyFont="1" applyFill="1" applyBorder="1" applyAlignment="1">
      <alignment horizontal="left" indent="1"/>
    </xf>
    <xf numFmtId="10" fontId="17" fillId="0" borderId="1" xfId="0" applyNumberFormat="1" applyFont="1" applyBorder="1" applyAlignment="1">
      <alignment horizontal="right"/>
    </xf>
    <xf numFmtId="4" fontId="2" fillId="0" borderId="26" xfId="0" applyNumberFormat="1" applyFont="1" applyFill="1" applyBorder="1" applyAlignment="1">
      <alignment horizontal="right"/>
    </xf>
    <xf numFmtId="4" fontId="2" fillId="0" borderId="27" xfId="0" applyNumberFormat="1" applyFont="1" applyFill="1" applyBorder="1" applyAlignment="1">
      <alignment horizontal="right"/>
    </xf>
    <xf numFmtId="10" fontId="17" fillId="0" borderId="26" xfId="0" applyNumberFormat="1" applyFont="1" applyBorder="1" applyAlignment="1">
      <alignment horizontal="right"/>
    </xf>
    <xf numFmtId="10" fontId="17" fillId="0" borderId="27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4" fontId="6" fillId="4" borderId="23" xfId="0" applyNumberFormat="1" applyFont="1" applyFill="1" applyBorder="1" applyAlignment="1">
      <alignment horizontal="right"/>
    </xf>
    <xf numFmtId="4" fontId="6" fillId="4" borderId="9" xfId="0" applyNumberFormat="1" applyFont="1" applyFill="1" applyBorder="1" applyAlignment="1">
      <alignment horizontal="right"/>
    </xf>
    <xf numFmtId="4" fontId="6" fillId="4" borderId="24" xfId="0" applyNumberFormat="1" applyFont="1" applyFill="1" applyBorder="1" applyAlignment="1">
      <alignment horizontal="right"/>
    </xf>
    <xf numFmtId="0" fontId="3" fillId="7" borderId="43" xfId="0" applyFont="1" applyFill="1" applyBorder="1" applyAlignment="1">
      <alignment horizontal="center"/>
    </xf>
    <xf numFmtId="49" fontId="19" fillId="0" borderId="0" xfId="0" applyNumberFormat="1" applyFont="1" applyAlignment="1" applyProtection="1">
      <alignment vertical="center"/>
    </xf>
    <xf numFmtId="0" fontId="6" fillId="0" borderId="0" xfId="0" applyFont="1" applyFill="1" applyBorder="1" applyAlignment="1">
      <alignment horizontal="center" wrapText="1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3" fillId="0" borderId="0" xfId="0" applyFont="1"/>
    <xf numFmtId="0" fontId="23" fillId="0" borderId="0" xfId="0" applyFont="1" applyProtection="1"/>
    <xf numFmtId="0" fontId="22" fillId="0" borderId="0" xfId="0" applyFont="1" applyFill="1" applyBorder="1"/>
    <xf numFmtId="0" fontId="10" fillId="0" borderId="0" xfId="0" applyFont="1"/>
    <xf numFmtId="0" fontId="22" fillId="0" borderId="0" xfId="0" applyFont="1"/>
    <xf numFmtId="0" fontId="13" fillId="0" borderId="0" xfId="0" applyFont="1"/>
    <xf numFmtId="0" fontId="20" fillId="0" borderId="0" xfId="0" applyFont="1" applyFill="1"/>
    <xf numFmtId="0" fontId="24" fillId="0" borderId="0" xfId="0" applyFont="1"/>
    <xf numFmtId="0" fontId="18" fillId="0" borderId="39" xfId="0" applyFont="1" applyBorder="1"/>
    <xf numFmtId="0" fontId="18" fillId="7" borderId="32" xfId="0" applyFont="1" applyFill="1" applyBorder="1" applyProtection="1"/>
    <xf numFmtId="0" fontId="18" fillId="7" borderId="33" xfId="0" applyFont="1" applyFill="1" applyBorder="1" applyProtection="1"/>
    <xf numFmtId="0" fontId="18" fillId="0" borderId="0" xfId="0" applyFont="1" applyFill="1" applyBorder="1" applyAlignment="1"/>
    <xf numFmtId="0" fontId="23" fillId="0" borderId="0" xfId="0" applyFont="1" applyFill="1" applyBorder="1" applyProtection="1"/>
    <xf numFmtId="0" fontId="13" fillId="0" borderId="0" xfId="0" applyFont="1" applyFill="1" applyBorder="1" applyProtection="1"/>
    <xf numFmtId="0" fontId="18" fillId="7" borderId="47" xfId="0" applyFont="1" applyFill="1" applyBorder="1" applyProtection="1"/>
    <xf numFmtId="0" fontId="25" fillId="0" borderId="0" xfId="0" applyFont="1"/>
    <xf numFmtId="4" fontId="2" fillId="0" borderId="20" xfId="2" applyNumberFormat="1" applyFont="1" applyBorder="1" applyAlignment="1">
      <alignment horizontal="right"/>
    </xf>
    <xf numFmtId="4" fontId="2" fillId="0" borderId="2" xfId="2" applyNumberFormat="1" applyFont="1" applyBorder="1" applyAlignment="1">
      <alignment horizontal="right"/>
    </xf>
    <xf numFmtId="4" fontId="2" fillId="0" borderId="21" xfId="2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12" fillId="0" borderId="0" xfId="0" applyFont="1"/>
    <xf numFmtId="4" fontId="12" fillId="0" borderId="11" xfId="0" applyNumberFormat="1" applyFont="1" applyBorder="1" applyAlignment="1" applyProtection="1">
      <alignment horizontal="right" indent="1"/>
    </xf>
    <xf numFmtId="4" fontId="18" fillId="0" borderId="3" xfId="0" applyNumberFormat="1" applyFont="1" applyBorder="1" applyAlignment="1" applyProtection="1">
      <alignment horizontal="right" indent="1"/>
    </xf>
    <xf numFmtId="4" fontId="18" fillId="0" borderId="3" xfId="0" applyNumberFormat="1" applyFont="1" applyFill="1" applyBorder="1" applyAlignment="1" applyProtection="1">
      <alignment horizontal="right" indent="1"/>
    </xf>
    <xf numFmtId="4" fontId="26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7" fillId="0" borderId="0" xfId="0" applyFont="1"/>
    <xf numFmtId="49" fontId="30" fillId="0" borderId="0" xfId="0" applyNumberFormat="1" applyFont="1" applyFill="1" applyBorder="1" applyAlignment="1">
      <alignment horizontal="right"/>
    </xf>
    <xf numFmtId="10" fontId="29" fillId="8" borderId="0" xfId="0" applyNumberFormat="1" applyFont="1" applyFill="1" applyBorder="1" applyAlignment="1">
      <alignment horizontal="right"/>
    </xf>
    <xf numFmtId="0" fontId="31" fillId="0" borderId="0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right"/>
    </xf>
    <xf numFmtId="14" fontId="6" fillId="4" borderId="46" xfId="0" applyNumberFormat="1" applyFont="1" applyFill="1" applyBorder="1" applyAlignment="1">
      <alignment horizontal="left" indent="1"/>
    </xf>
    <xf numFmtId="4" fontId="6" fillId="4" borderId="7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10" fontId="17" fillId="0" borderId="11" xfId="0" applyNumberFormat="1" applyFont="1" applyFill="1" applyBorder="1" applyAlignment="1">
      <alignment horizontal="right"/>
    </xf>
    <xf numFmtId="10" fontId="33" fillId="0" borderId="0" xfId="3" applyNumberFormat="1" applyFont="1" applyFill="1" applyBorder="1" applyAlignment="1">
      <alignment horizontal="left"/>
    </xf>
    <xf numFmtId="0" fontId="8" fillId="0" borderId="0" xfId="0" applyFont="1" applyBorder="1" applyAlignment="1">
      <alignment vertical="top" wrapText="1"/>
    </xf>
    <xf numFmtId="4" fontId="27" fillId="0" borderId="14" xfId="0" applyNumberFormat="1" applyFont="1" applyBorder="1" applyAlignment="1" applyProtection="1">
      <alignment horizontal="right" indent="1"/>
    </xf>
    <xf numFmtId="10" fontId="8" fillId="0" borderId="1" xfId="3" applyNumberFormat="1" applyFont="1" applyFill="1" applyBorder="1" applyAlignment="1">
      <alignment horizontal="center"/>
    </xf>
    <xf numFmtId="4" fontId="2" fillId="0" borderId="51" xfId="0" applyNumberFormat="1" applyFont="1" applyBorder="1" applyAlignment="1">
      <alignment horizontal="right"/>
    </xf>
    <xf numFmtId="166" fontId="6" fillId="6" borderId="15" xfId="0" applyNumberFormat="1" applyFont="1" applyFill="1" applyBorder="1" applyAlignment="1">
      <alignment horizontal="right"/>
    </xf>
    <xf numFmtId="166" fontId="6" fillId="6" borderId="16" xfId="0" applyNumberFormat="1" applyFont="1" applyFill="1" applyBorder="1" applyAlignment="1">
      <alignment horizontal="right"/>
    </xf>
    <xf numFmtId="166" fontId="6" fillId="6" borderId="30" xfId="0" applyNumberFormat="1" applyFont="1" applyFill="1" applyBorder="1" applyAlignment="1">
      <alignment horizontal="right"/>
    </xf>
    <xf numFmtId="166" fontId="6" fillId="6" borderId="14" xfId="0" applyNumberFormat="1" applyFont="1" applyFill="1" applyBorder="1" applyAlignment="1">
      <alignment horizontal="right"/>
    </xf>
    <xf numFmtId="166" fontId="6" fillId="7" borderId="18" xfId="0" applyNumberFormat="1" applyFont="1" applyFill="1" applyBorder="1" applyAlignment="1">
      <alignment horizontal="right"/>
    </xf>
    <xf numFmtId="166" fontId="2" fillId="8" borderId="26" xfId="0" applyNumberFormat="1" applyFont="1" applyFill="1" applyBorder="1" applyAlignment="1">
      <alignment horizontal="right"/>
    </xf>
    <xf numFmtId="166" fontId="2" fillId="8" borderId="1" xfId="0" applyNumberFormat="1" applyFont="1" applyFill="1" applyBorder="1" applyAlignment="1">
      <alignment horizontal="right"/>
    </xf>
    <xf numFmtId="166" fontId="2" fillId="8" borderId="27" xfId="0" applyNumberFormat="1" applyFont="1" applyFill="1" applyBorder="1" applyAlignment="1">
      <alignment horizontal="right"/>
    </xf>
    <xf numFmtId="166" fontId="2" fillId="8" borderId="11" xfId="0" applyNumberFormat="1" applyFont="1" applyFill="1" applyBorder="1" applyAlignment="1">
      <alignment horizontal="right"/>
    </xf>
    <xf numFmtId="166" fontId="6" fillId="4" borderId="1" xfId="0" applyNumberFormat="1" applyFont="1" applyFill="1" applyBorder="1" applyAlignment="1">
      <alignment horizontal="right"/>
    </xf>
    <xf numFmtId="166" fontId="6" fillId="4" borderId="11" xfId="0" applyNumberFormat="1" applyFont="1" applyFill="1" applyBorder="1" applyAlignment="1">
      <alignment horizontal="right"/>
    </xf>
    <xf numFmtId="166" fontId="2" fillId="6" borderId="29" xfId="0" applyNumberFormat="1" applyFont="1" applyFill="1" applyBorder="1" applyAlignment="1">
      <alignment horizontal="right"/>
    </xf>
    <xf numFmtId="166" fontId="2" fillId="6" borderId="16" xfId="0" applyNumberFormat="1" applyFont="1" applyFill="1" applyBorder="1" applyAlignment="1">
      <alignment horizontal="right"/>
    </xf>
    <xf numFmtId="166" fontId="2" fillId="6" borderId="30" xfId="0" applyNumberFormat="1" applyFont="1" applyFill="1" applyBorder="1" applyAlignment="1">
      <alignment horizontal="right"/>
    </xf>
    <xf numFmtId="166" fontId="6" fillId="6" borderId="52" xfId="0" applyNumberFormat="1" applyFont="1" applyFill="1" applyBorder="1" applyAlignment="1">
      <alignment horizontal="right"/>
    </xf>
    <xf numFmtId="4" fontId="2" fillId="0" borderId="8" xfId="0" applyNumberFormat="1" applyFont="1" applyBorder="1"/>
    <xf numFmtId="0" fontId="2" fillId="0" borderId="9" xfId="0" applyFont="1" applyBorder="1" applyAlignment="1">
      <alignment horizontal="center"/>
    </xf>
    <xf numFmtId="4" fontId="2" fillId="0" borderId="50" xfId="0" applyNumberFormat="1" applyFont="1" applyBorder="1"/>
    <xf numFmtId="0" fontId="2" fillId="0" borderId="19" xfId="0" applyFont="1" applyBorder="1" applyAlignment="1">
      <alignment horizontal="center"/>
    </xf>
    <xf numFmtId="4" fontId="6" fillId="0" borderId="15" xfId="0" applyNumberFormat="1" applyFont="1" applyBorder="1"/>
    <xf numFmtId="0" fontId="6" fillId="0" borderId="16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4" fontId="6" fillId="7" borderId="48" xfId="0" applyNumberFormat="1" applyFont="1" applyFill="1" applyBorder="1" applyAlignment="1">
      <alignment horizontal="right"/>
    </xf>
    <xf numFmtId="4" fontId="6" fillId="7" borderId="26" xfId="0" applyNumberFormat="1" applyFont="1" applyFill="1" applyBorder="1" applyAlignment="1">
      <alignment horizontal="right"/>
    </xf>
    <xf numFmtId="4" fontId="6" fillId="7" borderId="27" xfId="0" applyNumberFormat="1" applyFont="1" applyFill="1" applyBorder="1" applyAlignment="1">
      <alignment horizontal="right"/>
    </xf>
    <xf numFmtId="4" fontId="6" fillId="7" borderId="7" xfId="0" applyNumberFormat="1" applyFont="1" applyFill="1" applyBorder="1" applyAlignment="1">
      <alignment horizontal="right"/>
    </xf>
    <xf numFmtId="4" fontId="12" fillId="0" borderId="7" xfId="0" applyNumberFormat="1" applyFont="1" applyBorder="1" applyAlignment="1" applyProtection="1">
      <alignment horizontal="right" indent="1"/>
    </xf>
    <xf numFmtId="0" fontId="16" fillId="17" borderId="33" xfId="0" applyFont="1" applyFill="1" applyBorder="1" applyAlignment="1">
      <alignment horizontal="left" indent="1"/>
    </xf>
    <xf numFmtId="166" fontId="16" fillId="17" borderId="45" xfId="0" applyNumberFormat="1" applyFont="1" applyFill="1" applyBorder="1" applyAlignment="1">
      <alignment horizontal="right"/>
    </xf>
    <xf numFmtId="166" fontId="16" fillId="17" borderId="5" xfId="0" applyNumberFormat="1" applyFont="1" applyFill="1" applyBorder="1" applyAlignment="1">
      <alignment horizontal="right"/>
    </xf>
    <xf numFmtId="166" fontId="16" fillId="17" borderId="42" xfId="0" applyNumberFormat="1" applyFont="1" applyFill="1" applyBorder="1" applyAlignment="1">
      <alignment horizontal="right"/>
    </xf>
    <xf numFmtId="166" fontId="16" fillId="17" borderId="4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18" fillId="0" borderId="43" xfId="0" applyFont="1" applyBorder="1" applyAlignment="1" applyProtection="1">
      <alignment horizontal="center" vertical="center" textRotation="90"/>
    </xf>
    <xf numFmtId="0" fontId="18" fillId="0" borderId="36" xfId="0" applyFont="1" applyBorder="1" applyAlignment="1" applyProtection="1">
      <alignment horizontal="center" vertical="center" textRotation="90"/>
    </xf>
    <xf numFmtId="0" fontId="18" fillId="0" borderId="44" xfId="0" applyFont="1" applyBorder="1" applyAlignment="1" applyProtection="1">
      <alignment horizontal="center" vertical="center" textRotation="90"/>
    </xf>
    <xf numFmtId="0" fontId="12" fillId="0" borderId="1" xfId="0" applyFont="1" applyBorder="1" applyAlignment="1">
      <alignment horizontal="center" wrapText="1"/>
    </xf>
    <xf numFmtId="0" fontId="18" fillId="0" borderId="13" xfId="0" applyFont="1" applyBorder="1" applyAlignment="1" applyProtection="1">
      <alignment horizontal="center"/>
    </xf>
    <xf numFmtId="0" fontId="18" fillId="0" borderId="12" xfId="0" applyFont="1" applyBorder="1" applyAlignment="1" applyProtection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0" fontId="3" fillId="0" borderId="39" xfId="0" applyNumberFormat="1" applyFont="1" applyBorder="1" applyAlignment="1">
      <alignment horizontal="center"/>
    </xf>
    <xf numFmtId="10" fontId="3" fillId="0" borderId="40" xfId="0" applyNumberFormat="1" applyFont="1" applyBorder="1" applyAlignment="1">
      <alignment horizontal="center"/>
    </xf>
    <xf numFmtId="0" fontId="35" fillId="0" borderId="43" xfId="0" applyFont="1" applyBorder="1" applyAlignment="1">
      <alignment horizontal="left" vertical="top" wrapText="1"/>
    </xf>
    <xf numFmtId="0" fontId="36" fillId="0" borderId="36" xfId="0" applyFont="1" applyBorder="1" applyAlignment="1">
      <alignment horizontal="left" vertical="top" wrapText="1"/>
    </xf>
    <xf numFmtId="0" fontId="36" fillId="0" borderId="44" xfId="0" applyFont="1" applyBorder="1" applyAlignment="1">
      <alignment horizontal="left" vertical="top" wrapText="1"/>
    </xf>
    <xf numFmtId="0" fontId="18" fillId="7" borderId="39" xfId="0" applyFont="1" applyFill="1" applyBorder="1" applyAlignment="1">
      <alignment horizontal="center"/>
    </xf>
    <xf numFmtId="0" fontId="18" fillId="7" borderId="40" xfId="0" applyFont="1" applyFill="1" applyBorder="1" applyAlignment="1">
      <alignment horizontal="center"/>
    </xf>
    <xf numFmtId="0" fontId="25" fillId="0" borderId="0" xfId="0" applyFont="1" applyAlignment="1" applyProtection="1">
      <alignment horizontal="center"/>
    </xf>
    <xf numFmtId="4" fontId="3" fillId="9" borderId="39" xfId="0" applyNumberFormat="1" applyFont="1" applyFill="1" applyBorder="1" applyAlignment="1">
      <alignment horizontal="center" vertical="center"/>
    </xf>
    <xf numFmtId="4" fontId="3" fillId="9" borderId="40" xfId="0" applyNumberFormat="1" applyFont="1" applyFill="1" applyBorder="1" applyAlignment="1">
      <alignment horizontal="center" vertical="center"/>
    </xf>
    <xf numFmtId="4" fontId="17" fillId="0" borderId="20" xfId="2" applyNumberFormat="1" applyFont="1" applyBorder="1" applyAlignment="1">
      <alignment horizontal="right"/>
    </xf>
    <xf numFmtId="4" fontId="17" fillId="0" borderId="2" xfId="2" applyNumberFormat="1" applyFont="1" applyBorder="1" applyAlignment="1">
      <alignment horizontal="right"/>
    </xf>
    <xf numFmtId="4" fontId="17" fillId="0" borderId="21" xfId="2" applyNumberFormat="1" applyFont="1" applyBorder="1" applyAlignment="1">
      <alignment horizontal="right"/>
    </xf>
    <xf numFmtId="10" fontId="38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4" fontId="39" fillId="0" borderId="0" xfId="0" applyNumberFormat="1" applyFont="1" applyFill="1" applyBorder="1" applyAlignment="1">
      <alignment horizontal="right"/>
    </xf>
    <xf numFmtId="4" fontId="40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/>
    <xf numFmtId="0" fontId="8" fillId="0" borderId="0" xfId="0" applyFont="1" applyFill="1"/>
    <xf numFmtId="0" fontId="6" fillId="18" borderId="25" xfId="0" applyFont="1" applyFill="1" applyBorder="1" applyAlignment="1">
      <alignment horizontal="left" indent="1"/>
    </xf>
    <xf numFmtId="4" fontId="2" fillId="18" borderId="26" xfId="2" applyNumberFormat="1" applyFont="1" applyFill="1" applyBorder="1" applyAlignment="1">
      <alignment horizontal="right"/>
    </xf>
    <xf numFmtId="4" fontId="2" fillId="18" borderId="1" xfId="2" applyNumberFormat="1" applyFont="1" applyFill="1" applyBorder="1" applyAlignment="1">
      <alignment horizontal="right"/>
    </xf>
    <xf numFmtId="4" fontId="2" fillId="18" borderId="27" xfId="2" applyNumberFormat="1" applyFont="1" applyFill="1" applyBorder="1" applyAlignment="1">
      <alignment horizontal="right"/>
    </xf>
    <xf numFmtId="4" fontId="6" fillId="18" borderId="11" xfId="0" applyNumberFormat="1" applyFont="1" applyFill="1" applyBorder="1" applyAlignment="1">
      <alignment horizontal="right"/>
    </xf>
    <xf numFmtId="0" fontId="33" fillId="0" borderId="24" xfId="0" applyFont="1" applyBorder="1" applyAlignment="1">
      <alignment horizontal="center"/>
    </xf>
    <xf numFmtId="0" fontId="33" fillId="0" borderId="49" xfId="0" applyFont="1" applyBorder="1" applyAlignment="1">
      <alignment horizontal="center"/>
    </xf>
  </cellXfs>
  <cellStyles count="5">
    <cellStyle name="Normální" xfId="0" builtinId="0"/>
    <cellStyle name="Normální 2" xfId="2"/>
    <cellStyle name="normální_APRUD" xfId="1"/>
    <cellStyle name="Procenta" xfId="3" builtinId="5"/>
    <cellStyle name="Procenta 2" xfId="4"/>
  </cellStyles>
  <dxfs count="0"/>
  <tableStyles count="0" defaultTableStyle="TableStyleMedium9" defaultPivotStyle="PivotStyleLight16"/>
  <colors>
    <mruColors>
      <color rgb="FFFF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2" dropStyle="combo" dx="16" fmlaLink="C28" fmlaRange="Zdroj!$A$4:$A$15" sel="1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9525</xdr:rowOff>
        </xdr:from>
        <xdr:to>
          <xdr:col>3</xdr:col>
          <xdr:colOff>0</xdr:colOff>
          <xdr:row>28</xdr:row>
          <xdr:rowOff>19050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52"/>
  <sheetViews>
    <sheetView showGridLines="0" tabSelected="1" topLeftCell="B1" zoomScaleNormal="100" workbookViewId="0">
      <selection activeCell="H34" sqref="H34"/>
    </sheetView>
  </sheetViews>
  <sheetFormatPr defaultColWidth="0" defaultRowHeight="12.75" zeroHeight="1" x14ac:dyDescent="0.2"/>
  <cols>
    <col min="1" max="1" width="2.33203125" style="44" customWidth="1"/>
    <col min="2" max="2" width="3.6640625" style="44" customWidth="1"/>
    <col min="3" max="3" width="25.5" style="44" customWidth="1"/>
    <col min="4" max="10" width="16.33203125" style="44" customWidth="1"/>
    <col min="11" max="11" width="18.1640625" style="44" customWidth="1"/>
    <col min="12" max="12" width="4.5" style="44" customWidth="1"/>
    <col min="13" max="13" width="4.83203125" style="45" customWidth="1"/>
    <col min="14" max="14" width="18" style="138" customWidth="1"/>
    <col min="15" max="15" width="15.83203125" style="138" customWidth="1"/>
    <col min="16" max="16" width="5" style="149" customWidth="1"/>
    <col min="17" max="17" width="9.33203125" style="44" hidden="1" customWidth="1"/>
    <col min="18" max="18" width="9.33203125" style="45" hidden="1" customWidth="1"/>
    <col min="19" max="19" width="9.33203125" style="44" hidden="1" customWidth="1"/>
    <col min="20" max="20" width="27" style="44" hidden="1" customWidth="1"/>
    <col min="21" max="21" width="9.33203125" style="44" hidden="1" customWidth="1"/>
    <col min="22" max="22" width="14.83203125" style="44" hidden="1" customWidth="1"/>
    <col min="23" max="23" width="9.33203125" style="46" hidden="1" customWidth="1"/>
    <col min="24" max="24" width="13.6640625" style="44" hidden="1" customWidth="1"/>
    <col min="25" max="16384" width="9.33203125" style="44" hidden="1"/>
  </cols>
  <sheetData>
    <row r="1" spans="3:24 16384:16384" ht="26.25" x14ac:dyDescent="0.4">
      <c r="C1" s="3" t="s">
        <v>189</v>
      </c>
      <c r="D1" s="4"/>
      <c r="E1" s="4"/>
      <c r="F1" s="4"/>
      <c r="G1" s="4"/>
      <c r="H1" s="5"/>
      <c r="I1" s="4"/>
      <c r="J1" s="4"/>
      <c r="K1" s="6" t="s">
        <v>8</v>
      </c>
      <c r="L1" s="232"/>
      <c r="M1" s="142"/>
      <c r="N1" s="137"/>
      <c r="O1" s="137"/>
    </row>
    <row r="2" spans="3:24 16384:16384" ht="15.75" x14ac:dyDescent="0.25">
      <c r="C2" s="7" t="s">
        <v>198</v>
      </c>
      <c r="D2" s="4"/>
      <c r="E2" s="4"/>
      <c r="F2" s="4"/>
      <c r="G2" s="4"/>
      <c r="H2" s="5"/>
      <c r="I2" s="4"/>
      <c r="J2" s="4"/>
      <c r="K2" s="4"/>
      <c r="L2" s="8"/>
      <c r="M2" s="142"/>
      <c r="N2" s="137"/>
      <c r="O2" s="137"/>
    </row>
    <row r="3" spans="3:24 16384:16384" ht="24.75" x14ac:dyDescent="0.25">
      <c r="C3" s="7"/>
      <c r="D3" s="4"/>
      <c r="E3" s="4"/>
      <c r="F3" s="4"/>
      <c r="G3" s="4"/>
      <c r="H3" s="5"/>
      <c r="I3" s="166" t="s">
        <v>130</v>
      </c>
      <c r="J3" s="5"/>
      <c r="K3" s="5"/>
      <c r="L3" s="233"/>
      <c r="M3" s="142"/>
      <c r="N3" s="137"/>
      <c r="O3" s="137"/>
    </row>
    <row r="4" spans="3:24 16384:16384" ht="15.75" x14ac:dyDescent="0.25">
      <c r="C4" s="72" t="s">
        <v>9</v>
      </c>
      <c r="D4" s="11" t="s">
        <v>10</v>
      </c>
      <c r="E4" s="11" t="s">
        <v>11</v>
      </c>
      <c r="F4" s="11" t="s">
        <v>13</v>
      </c>
      <c r="G4" s="11" t="s">
        <v>14</v>
      </c>
      <c r="H4" s="11" t="s">
        <v>15</v>
      </c>
      <c r="I4" s="11" t="s">
        <v>16</v>
      </c>
      <c r="J4" s="11" t="s">
        <v>17</v>
      </c>
      <c r="K4" s="4"/>
      <c r="L4" s="8"/>
      <c r="M4" s="142"/>
      <c r="XFD4" s="11" t="s">
        <v>12</v>
      </c>
    </row>
    <row r="5" spans="3:24 16384:16384" ht="18.75" x14ac:dyDescent="0.3">
      <c r="C5" s="11" t="s">
        <v>18</v>
      </c>
      <c r="D5" s="11" t="s">
        <v>19</v>
      </c>
      <c r="E5" s="11" t="s">
        <v>20</v>
      </c>
      <c r="F5" s="42" t="s">
        <v>21</v>
      </c>
      <c r="G5" s="42" t="s">
        <v>22</v>
      </c>
      <c r="H5" s="42" t="s">
        <v>23</v>
      </c>
      <c r="I5" s="11" t="s">
        <v>19</v>
      </c>
      <c r="J5" s="11" t="s">
        <v>24</v>
      </c>
      <c r="K5" s="4"/>
      <c r="L5" s="8"/>
      <c r="M5" s="142"/>
      <c r="N5" s="152" t="s">
        <v>193</v>
      </c>
      <c r="O5" s="137"/>
      <c r="XFD5" s="11" t="s">
        <v>20</v>
      </c>
    </row>
    <row r="6" spans="3:24 16384:16384" ht="13.5" thickBot="1" x14ac:dyDescent="0.25">
      <c r="C6" s="73" t="s">
        <v>25</v>
      </c>
      <c r="D6" s="40" t="s">
        <v>26</v>
      </c>
      <c r="E6" s="40" t="s">
        <v>27</v>
      </c>
      <c r="F6" s="40" t="s">
        <v>29</v>
      </c>
      <c r="G6" s="40" t="s">
        <v>30</v>
      </c>
      <c r="H6" s="40" t="s">
        <v>31</v>
      </c>
      <c r="I6" s="41" t="s">
        <v>32</v>
      </c>
      <c r="J6" s="41" t="s">
        <v>33</v>
      </c>
      <c r="K6" s="4"/>
      <c r="L6" s="8"/>
      <c r="M6" s="142"/>
      <c r="N6" s="137"/>
      <c r="O6" s="137"/>
      <c r="XFD6" s="41" t="s">
        <v>28</v>
      </c>
    </row>
    <row r="7" spans="3:24 16384:16384" ht="27" thickBot="1" x14ac:dyDescent="0.3">
      <c r="C7" s="32" t="s">
        <v>34</v>
      </c>
      <c r="D7" s="33" t="s">
        <v>35</v>
      </c>
      <c r="E7" s="34" t="s">
        <v>36</v>
      </c>
      <c r="F7" s="35" t="s">
        <v>87</v>
      </c>
      <c r="G7" s="34" t="s">
        <v>39</v>
      </c>
      <c r="H7" s="34" t="s">
        <v>6</v>
      </c>
      <c r="I7" s="35" t="s">
        <v>40</v>
      </c>
      <c r="J7" s="74" t="s">
        <v>41</v>
      </c>
      <c r="K7" s="131" t="s">
        <v>42</v>
      </c>
      <c r="L7" s="234"/>
      <c r="M7" s="162"/>
      <c r="N7" s="223" t="s">
        <v>134</v>
      </c>
      <c r="O7" s="224"/>
      <c r="P7" s="148"/>
      <c r="T7" s="47" t="s">
        <v>75</v>
      </c>
      <c r="U7" s="47" t="s">
        <v>76</v>
      </c>
      <c r="V7" s="48" t="s">
        <v>77</v>
      </c>
      <c r="XFD7" s="35" t="s">
        <v>37</v>
      </c>
    </row>
    <row r="8" spans="3:24 16384:16384" x14ac:dyDescent="0.2">
      <c r="C8" s="36" t="s">
        <v>43</v>
      </c>
      <c r="D8" s="96">
        <v>13266.47</v>
      </c>
      <c r="E8" s="97">
        <v>694.17</v>
      </c>
      <c r="F8" s="97">
        <v>1888.13</v>
      </c>
      <c r="G8" s="97">
        <v>4329.63</v>
      </c>
      <c r="H8" s="97">
        <v>37710.44</v>
      </c>
      <c r="I8" s="97">
        <v>968.35</v>
      </c>
      <c r="J8" s="98">
        <v>2491.63</v>
      </c>
      <c r="K8" s="202">
        <f t="shared" ref="K8:K22" si="0">SUM(D8:J8)</f>
        <v>61348.82</v>
      </c>
      <c r="L8" s="18"/>
      <c r="M8" s="161"/>
      <c r="N8" s="36" t="s">
        <v>43</v>
      </c>
      <c r="O8" s="203">
        <v>561.28</v>
      </c>
      <c r="T8" s="49" t="s">
        <v>78</v>
      </c>
      <c r="U8" s="50">
        <v>34.262454545454545</v>
      </c>
      <c r="V8" s="51">
        <v>123.45481884272728</v>
      </c>
      <c r="W8" s="46">
        <f>U8/U10</f>
        <v>0.94019138755980858</v>
      </c>
      <c r="X8" s="44">
        <f>R17*W8</f>
        <v>117523.92344497607</v>
      </c>
      <c r="XFD8" s="118">
        <v>0</v>
      </c>
    </row>
    <row r="9" spans="3:24 16384:16384" x14ac:dyDescent="0.2">
      <c r="C9" s="22" t="s">
        <v>44</v>
      </c>
      <c r="D9" s="19">
        <v>9887.6</v>
      </c>
      <c r="E9" s="20">
        <v>337.45</v>
      </c>
      <c r="F9" s="20">
        <v>2224.56</v>
      </c>
      <c r="G9" s="20">
        <v>1527.81</v>
      </c>
      <c r="H9" s="20">
        <v>46289.760000000002</v>
      </c>
      <c r="I9" s="20">
        <v>721.72</v>
      </c>
      <c r="J9" s="21">
        <v>635.9</v>
      </c>
      <c r="K9" s="38">
        <f t="shared" si="0"/>
        <v>61624.800000000003</v>
      </c>
      <c r="L9" s="18"/>
      <c r="M9" s="18"/>
      <c r="N9" s="22" t="s">
        <v>44</v>
      </c>
      <c r="O9" s="158">
        <v>2517.5700000000002</v>
      </c>
      <c r="T9" s="52" t="s">
        <v>79</v>
      </c>
      <c r="U9" s="53">
        <v>2.1795454545454547</v>
      </c>
      <c r="V9" s="54">
        <v>10.079613090909092</v>
      </c>
      <c r="W9" s="46">
        <f>U9/U10</f>
        <v>5.9808612440191387E-2</v>
      </c>
      <c r="X9" s="44">
        <f>R17*W9</f>
        <v>7476.076555023923</v>
      </c>
      <c r="XFD9" s="20"/>
    </row>
    <row r="10" spans="3:24 16384:16384" x14ac:dyDescent="0.2">
      <c r="C10" s="22" t="s">
        <v>45</v>
      </c>
      <c r="D10" s="19">
        <v>7363.17</v>
      </c>
      <c r="E10" s="20">
        <v>1308.2</v>
      </c>
      <c r="F10" s="20">
        <v>1522.1</v>
      </c>
      <c r="G10" s="20">
        <v>30653.57</v>
      </c>
      <c r="H10" s="20">
        <v>21358.49</v>
      </c>
      <c r="I10" s="20">
        <v>537.45000000000005</v>
      </c>
      <c r="J10" s="21">
        <v>76.650000000000006</v>
      </c>
      <c r="K10" s="38">
        <f t="shared" si="0"/>
        <v>62819.63</v>
      </c>
      <c r="L10" s="18"/>
      <c r="M10" s="161"/>
      <c r="N10" s="22" t="s">
        <v>45</v>
      </c>
      <c r="O10" s="158">
        <v>22.5</v>
      </c>
      <c r="T10" s="55" t="s">
        <v>80</v>
      </c>
      <c r="U10" s="56">
        <v>36.442</v>
      </c>
      <c r="V10" s="57">
        <v>133.53443193363637</v>
      </c>
      <c r="X10" s="44">
        <f>SUM(X8:X9)</f>
        <v>125000</v>
      </c>
      <c r="XFD10" s="20"/>
    </row>
    <row r="11" spans="3:24 16384:16384" x14ac:dyDescent="0.2">
      <c r="C11" s="22" t="s">
        <v>46</v>
      </c>
      <c r="D11" s="19">
        <v>7647.55</v>
      </c>
      <c r="E11" s="20">
        <v>0</v>
      </c>
      <c r="F11" s="20">
        <v>1779.53</v>
      </c>
      <c r="G11" s="20">
        <v>8126.04</v>
      </c>
      <c r="H11" s="20">
        <v>32975.06</v>
      </c>
      <c r="I11" s="20">
        <v>558.21</v>
      </c>
      <c r="J11" s="21">
        <v>39.369999999999997</v>
      </c>
      <c r="K11" s="38">
        <f t="shared" si="0"/>
        <v>51125.759999999995</v>
      </c>
      <c r="L11" s="18"/>
      <c r="M11" s="161"/>
      <c r="N11" s="22" t="s">
        <v>46</v>
      </c>
      <c r="O11" s="158">
        <v>18.079999999999998</v>
      </c>
      <c r="T11" s="52" t="s">
        <v>81</v>
      </c>
      <c r="U11" s="53">
        <v>0.47626930693069303</v>
      </c>
      <c r="V11" s="54">
        <v>1.7160983294257424</v>
      </c>
      <c r="W11" s="46">
        <f>U11/U13</f>
        <v>0.32046751834737697</v>
      </c>
      <c r="X11" s="44">
        <f>R18*W11</f>
        <v>1762.5713509105733</v>
      </c>
      <c r="XFD11" s="116"/>
    </row>
    <row r="12" spans="3:24 16384:16384" x14ac:dyDescent="0.2">
      <c r="C12" s="22" t="s">
        <v>47</v>
      </c>
      <c r="D12" s="19">
        <v>8948.2999999999993</v>
      </c>
      <c r="E12" s="20">
        <v>0</v>
      </c>
      <c r="F12" s="20">
        <v>2014.77</v>
      </c>
      <c r="G12" s="20">
        <v>4218.45</v>
      </c>
      <c r="H12" s="20">
        <v>50656.39</v>
      </c>
      <c r="I12" s="20">
        <v>653.16</v>
      </c>
      <c r="J12" s="21">
        <v>94.61</v>
      </c>
      <c r="K12" s="38">
        <f t="shared" si="0"/>
        <v>66585.680000000008</v>
      </c>
      <c r="L12" s="18"/>
      <c r="M12" s="161"/>
      <c r="N12" s="22" t="s">
        <v>47</v>
      </c>
      <c r="O12" s="158">
        <v>2498.0700000000002</v>
      </c>
      <c r="T12" s="49" t="s">
        <v>82</v>
      </c>
      <c r="U12" s="58">
        <v>1.0099009900990099</v>
      </c>
      <c r="V12" s="51">
        <v>3.6388853465346536</v>
      </c>
      <c r="W12" s="46">
        <f>U12/U13</f>
        <v>0.67953248165262292</v>
      </c>
      <c r="X12" s="44">
        <f>R18*W12</f>
        <v>3737.428649089426</v>
      </c>
      <c r="XFD12" s="20"/>
    </row>
    <row r="13" spans="3:24 16384:16384" x14ac:dyDescent="0.2">
      <c r="C13" s="22" t="s">
        <v>48</v>
      </c>
      <c r="D13" s="19">
        <v>12055.66</v>
      </c>
      <c r="E13" s="20">
        <v>0</v>
      </c>
      <c r="F13" s="20">
        <v>2205.62</v>
      </c>
      <c r="G13" s="20">
        <v>33320.300000000003</v>
      </c>
      <c r="H13" s="20">
        <v>33140.33</v>
      </c>
      <c r="I13" s="20">
        <v>879.97</v>
      </c>
      <c r="J13" s="21">
        <v>39521.51</v>
      </c>
      <c r="K13" s="38">
        <f t="shared" si="0"/>
        <v>121123.39000000001</v>
      </c>
      <c r="L13" s="18"/>
      <c r="M13" s="161"/>
      <c r="N13" s="22" t="s">
        <v>48</v>
      </c>
      <c r="O13" s="158">
        <v>14.89</v>
      </c>
      <c r="T13" s="59" t="s">
        <v>83</v>
      </c>
      <c r="U13" s="60">
        <v>1.486170297029703</v>
      </c>
      <c r="V13" s="61">
        <v>5.3549836759603959</v>
      </c>
      <c r="X13" s="44">
        <f>SUM(X11:X12)</f>
        <v>5499.9999999999991</v>
      </c>
      <c r="XFD13" s="20"/>
    </row>
    <row r="14" spans="3:24 16384:16384" x14ac:dyDescent="0.2">
      <c r="C14" s="22" t="s">
        <v>49</v>
      </c>
      <c r="D14" s="19">
        <v>12587.94</v>
      </c>
      <c r="E14" s="20">
        <v>4165.99</v>
      </c>
      <c r="F14" s="20">
        <v>2840.05</v>
      </c>
      <c r="G14" s="20">
        <v>51674.15</v>
      </c>
      <c r="H14" s="20">
        <v>43228.07</v>
      </c>
      <c r="I14" s="20">
        <v>918.82</v>
      </c>
      <c r="J14" s="21">
        <v>2623.46</v>
      </c>
      <c r="K14" s="38">
        <f t="shared" si="0"/>
        <v>118038.48000000003</v>
      </c>
      <c r="L14" s="18"/>
      <c r="M14" s="18"/>
      <c r="N14" s="22" t="s">
        <v>49</v>
      </c>
      <c r="O14" s="158">
        <v>14.53</v>
      </c>
      <c r="T14" s="55" t="s">
        <v>84</v>
      </c>
      <c r="U14" s="56">
        <v>3.8426666666666667</v>
      </c>
      <c r="V14" s="57">
        <v>13.845934959999999</v>
      </c>
      <c r="XFD14" s="116"/>
    </row>
    <row r="15" spans="3:24 16384:16384" x14ac:dyDescent="0.2">
      <c r="C15" s="22" t="s">
        <v>50</v>
      </c>
      <c r="D15" s="19">
        <v>11440.81</v>
      </c>
      <c r="E15" s="20">
        <v>0</v>
      </c>
      <c r="F15" s="20">
        <v>3025.2</v>
      </c>
      <c r="G15" s="20">
        <v>0</v>
      </c>
      <c r="H15" s="20">
        <v>48628.37</v>
      </c>
      <c r="I15" s="20">
        <v>835.09</v>
      </c>
      <c r="J15" s="21">
        <v>631.97</v>
      </c>
      <c r="K15" s="38">
        <f t="shared" si="0"/>
        <v>64561.440000000002</v>
      </c>
      <c r="L15" s="18"/>
      <c r="M15" s="161"/>
      <c r="N15" s="22" t="s">
        <v>50</v>
      </c>
      <c r="O15" s="158">
        <v>2379.3200000000002</v>
      </c>
      <c r="T15" s="59" t="s">
        <v>85</v>
      </c>
      <c r="U15" s="60">
        <v>35.422400000000003</v>
      </c>
      <c r="V15" s="61">
        <v>127.63434590400001</v>
      </c>
      <c r="XFD15" s="20"/>
    </row>
    <row r="16" spans="3:24 16384:16384" ht="13.5" thickBot="1" x14ac:dyDescent="0.25">
      <c r="C16" s="22" t="s">
        <v>51</v>
      </c>
      <c r="D16" s="19">
        <v>9866.01</v>
      </c>
      <c r="E16" s="20">
        <v>1744.4</v>
      </c>
      <c r="F16" s="20">
        <v>2360.98</v>
      </c>
      <c r="G16" s="20">
        <v>28426.22</v>
      </c>
      <c r="H16" s="20">
        <v>27889.54</v>
      </c>
      <c r="I16" s="20">
        <v>479.45</v>
      </c>
      <c r="J16" s="21">
        <v>134.44</v>
      </c>
      <c r="K16" s="38">
        <f t="shared" si="0"/>
        <v>70901.039999999994</v>
      </c>
      <c r="L16" s="18"/>
      <c r="M16" s="161"/>
      <c r="N16" s="22" t="s">
        <v>51</v>
      </c>
      <c r="O16" s="158">
        <v>102.01</v>
      </c>
      <c r="T16" s="55" t="s">
        <v>86</v>
      </c>
      <c r="U16" s="62">
        <v>73.446135231316717</v>
      </c>
      <c r="V16" s="57">
        <v>264.64184892683272</v>
      </c>
      <c r="XFD16" s="20"/>
    </row>
    <row r="17" spans="2:23 16382:16384" ht="13.5" thickBot="1" x14ac:dyDescent="0.25">
      <c r="C17" s="22" t="s">
        <v>52</v>
      </c>
      <c r="D17" s="19">
        <v>11289.86</v>
      </c>
      <c r="E17" s="20">
        <v>686.52</v>
      </c>
      <c r="F17" s="20">
        <v>2177.9699999999998</v>
      </c>
      <c r="G17" s="20">
        <v>6033.11</v>
      </c>
      <c r="H17" s="20">
        <v>33559.39</v>
      </c>
      <c r="I17" s="20">
        <v>793.19</v>
      </c>
      <c r="J17" s="21">
        <v>286.19</v>
      </c>
      <c r="K17" s="38">
        <f t="shared" si="0"/>
        <v>54826.23</v>
      </c>
      <c r="L17" s="18"/>
      <c r="M17" s="161"/>
      <c r="N17" s="22" t="s">
        <v>52</v>
      </c>
      <c r="O17" s="158">
        <v>10.66</v>
      </c>
      <c r="R17" s="63">
        <v>125000</v>
      </c>
      <c r="T17" s="47" t="s">
        <v>42</v>
      </c>
      <c r="U17" s="64">
        <v>150.6393721950131</v>
      </c>
      <c r="V17" s="65">
        <v>545.01154540042944</v>
      </c>
      <c r="XFD17" s="20"/>
    </row>
    <row r="18" spans="2:23 16382:16384" x14ac:dyDescent="0.2">
      <c r="C18" s="22" t="s">
        <v>53</v>
      </c>
      <c r="D18" s="19">
        <v>12177.19</v>
      </c>
      <c r="E18" s="20">
        <v>508.26</v>
      </c>
      <c r="F18" s="20">
        <v>2396.84</v>
      </c>
      <c r="G18" s="20">
        <v>604.54</v>
      </c>
      <c r="H18" s="20">
        <v>55396.28</v>
      </c>
      <c r="I18" s="20">
        <v>855.53</v>
      </c>
      <c r="J18" s="21">
        <v>72.98</v>
      </c>
      <c r="K18" s="38">
        <f t="shared" si="0"/>
        <v>72011.62</v>
      </c>
      <c r="L18" s="18"/>
      <c r="M18" s="161"/>
      <c r="N18" s="22" t="s">
        <v>53</v>
      </c>
      <c r="O18" s="158">
        <v>2352.0500000000002</v>
      </c>
      <c r="R18" s="63">
        <v>5500</v>
      </c>
      <c r="T18" s="29"/>
      <c r="XFD18" s="20"/>
    </row>
    <row r="19" spans="2:23 16382:16384" ht="13.5" thickBot="1" x14ac:dyDescent="0.25">
      <c r="C19" s="37" t="s">
        <v>54</v>
      </c>
      <c r="D19" s="228">
        <v>14765.37</v>
      </c>
      <c r="E19" s="229">
        <v>2797.68</v>
      </c>
      <c r="F19" s="229">
        <v>2781.6</v>
      </c>
      <c r="G19" s="229">
        <v>36690.769999999997</v>
      </c>
      <c r="H19" s="229">
        <v>37075.279999999999</v>
      </c>
      <c r="I19" s="229">
        <v>1037.3699999999999</v>
      </c>
      <c r="J19" s="230">
        <v>15768.74</v>
      </c>
      <c r="K19" s="199">
        <f t="shared" ref="K19" si="1">SUM(D19:J19)</f>
        <v>110916.81</v>
      </c>
      <c r="L19" s="235"/>
      <c r="M19" s="161"/>
      <c r="N19" s="37" t="s">
        <v>54</v>
      </c>
      <c r="O19" s="174">
        <v>30.9</v>
      </c>
      <c r="T19" s="29"/>
      <c r="XFD19" s="108"/>
    </row>
    <row r="20" spans="2:23 16382:16384" ht="13.5" thickBot="1" x14ac:dyDescent="0.25">
      <c r="B20" s="210">
        <v>2022</v>
      </c>
      <c r="C20" s="168" t="s">
        <v>42</v>
      </c>
      <c r="D20" s="128">
        <f>SUM(D8:D19)</f>
        <v>131295.93</v>
      </c>
      <c r="E20" s="129">
        <f t="shared" ref="E20:J20" si="2">SUM(E8:E19)</f>
        <v>12242.67</v>
      </c>
      <c r="F20" s="129">
        <f t="shared" si="2"/>
        <v>27217.35</v>
      </c>
      <c r="G20" s="129">
        <f t="shared" si="2"/>
        <v>205604.59</v>
      </c>
      <c r="H20" s="129">
        <f t="shared" si="2"/>
        <v>467907.4</v>
      </c>
      <c r="I20" s="129">
        <f t="shared" si="2"/>
        <v>9238.3100000000013</v>
      </c>
      <c r="J20" s="130">
        <f t="shared" si="2"/>
        <v>62377.450000000012</v>
      </c>
      <c r="K20" s="169">
        <f>SUM(D20:J20)</f>
        <v>915883.70000000019</v>
      </c>
      <c r="L20" s="235"/>
      <c r="M20" s="161"/>
      <c r="N20" s="145" t="s">
        <v>42</v>
      </c>
      <c r="O20" s="159">
        <f>SUM(O8:O19)</f>
        <v>10521.859999999999</v>
      </c>
      <c r="T20" s="29"/>
      <c r="XFD20" s="97">
        <v>0</v>
      </c>
    </row>
    <row r="21" spans="2:23 16382:16384" x14ac:dyDescent="0.2">
      <c r="B21" s="211"/>
      <c r="C21" s="120" t="s">
        <v>190</v>
      </c>
      <c r="D21" s="123">
        <v>128580</v>
      </c>
      <c r="E21" s="39">
        <v>5220</v>
      </c>
      <c r="F21" s="39">
        <v>20550</v>
      </c>
      <c r="G21" s="39">
        <v>153600</v>
      </c>
      <c r="H21" s="39">
        <v>430510</v>
      </c>
      <c r="I21" s="39">
        <v>0</v>
      </c>
      <c r="J21" s="124">
        <v>62000</v>
      </c>
      <c r="K21" s="170">
        <f t="shared" si="0"/>
        <v>800460</v>
      </c>
      <c r="L21" s="18"/>
      <c r="M21" s="161"/>
      <c r="N21" s="44"/>
      <c r="P21" s="150"/>
      <c r="R21" s="29"/>
      <c r="U21" s="46"/>
      <c r="W21" s="44"/>
      <c r="XFB21" s="39"/>
    </row>
    <row r="22" spans="2:23 16382:16384" ht="15" x14ac:dyDescent="0.25">
      <c r="B22" s="211"/>
      <c r="C22" s="240" t="s">
        <v>191</v>
      </c>
      <c r="D22" s="241">
        <v>136760</v>
      </c>
      <c r="E22" s="242">
        <v>10900</v>
      </c>
      <c r="F22" s="242">
        <v>26900</v>
      </c>
      <c r="G22" s="242">
        <v>188640</v>
      </c>
      <c r="H22" s="242">
        <v>480110</v>
      </c>
      <c r="I22" s="242">
        <v>0</v>
      </c>
      <c r="J22" s="243">
        <v>62000</v>
      </c>
      <c r="K22" s="244">
        <f t="shared" si="0"/>
        <v>905310</v>
      </c>
      <c r="L22" s="236"/>
      <c r="M22" s="164"/>
      <c r="N22" s="44"/>
      <c r="O22" s="44"/>
      <c r="P22" s="150"/>
      <c r="R22" s="29"/>
      <c r="U22" s="46"/>
      <c r="W22" s="44"/>
      <c r="XFB22" s="79"/>
    </row>
    <row r="23" spans="2:23 16382:16384" ht="12.75" customHeight="1" x14ac:dyDescent="0.25">
      <c r="B23" s="211"/>
      <c r="C23" s="24" t="s">
        <v>55</v>
      </c>
      <c r="D23" s="125">
        <f>D20/D22</f>
        <v>0.96004628546358584</v>
      </c>
      <c r="E23" s="122">
        <f t="shared" ref="E23:J23" si="3">E20/E22</f>
        <v>1.1231807339449542</v>
      </c>
      <c r="F23" s="122">
        <f t="shared" si="3"/>
        <v>1.0117973977695167</v>
      </c>
      <c r="G23" s="122">
        <f t="shared" si="3"/>
        <v>1.0899310326547922</v>
      </c>
      <c r="H23" s="122">
        <f t="shared" si="3"/>
        <v>0.97458374122596914</v>
      </c>
      <c r="I23" s="167" t="s">
        <v>129</v>
      </c>
      <c r="J23" s="126">
        <f t="shared" si="3"/>
        <v>1.0060879032258065</v>
      </c>
      <c r="K23" s="171">
        <f>K20/K22</f>
        <v>1.0116796456462429</v>
      </c>
      <c r="L23" s="165">
        <f>C28/12</f>
        <v>1</v>
      </c>
      <c r="N23" s="225" t="s">
        <v>135</v>
      </c>
      <c r="O23" s="44"/>
      <c r="P23" s="150"/>
      <c r="R23" s="44"/>
      <c r="U23" s="46"/>
      <c r="W23" s="44"/>
      <c r="XFB23" s="111"/>
    </row>
    <row r="24" spans="2:23 16382:16384" ht="12.75" customHeight="1" x14ac:dyDescent="0.2">
      <c r="B24" s="211"/>
      <c r="C24" s="24" t="s">
        <v>102</v>
      </c>
      <c r="D24" s="176">
        <f>D22/12*$C$28</f>
        <v>136760</v>
      </c>
      <c r="E24" s="20">
        <f t="shared" ref="E24:J24" si="4">E22/12*$C$28</f>
        <v>10900</v>
      </c>
      <c r="F24" s="20">
        <f t="shared" si="4"/>
        <v>26900</v>
      </c>
      <c r="G24" s="20">
        <f t="shared" si="4"/>
        <v>188640</v>
      </c>
      <c r="H24" s="20">
        <f t="shared" si="4"/>
        <v>480110</v>
      </c>
      <c r="I24" s="20">
        <f t="shared" si="4"/>
        <v>0</v>
      </c>
      <c r="J24" s="127">
        <f t="shared" si="4"/>
        <v>62000</v>
      </c>
      <c r="K24" s="170">
        <f t="shared" ref="K24:K30" si="5">SUM(D24:J24)</f>
        <v>905310</v>
      </c>
      <c r="L24" s="18"/>
      <c r="M24" s="172"/>
      <c r="N24" s="225"/>
      <c r="P24" s="150"/>
      <c r="R24" s="44"/>
      <c r="U24" s="46"/>
      <c r="W24" s="44"/>
      <c r="XFB24" s="19"/>
    </row>
    <row r="25" spans="2:23 16382:16384" ht="13.5" thickBot="1" x14ac:dyDescent="0.25">
      <c r="B25" s="212"/>
      <c r="C25" s="121" t="s">
        <v>56</v>
      </c>
      <c r="D25" s="191">
        <f>SUM(D20-D24)</f>
        <v>-5464.070000000007</v>
      </c>
      <c r="E25" s="177">
        <f t="shared" ref="E25:J25" si="6">SUM(E20-E24)</f>
        <v>1342.67</v>
      </c>
      <c r="F25" s="178">
        <f t="shared" si="6"/>
        <v>317.34999999999854</v>
      </c>
      <c r="G25" s="178">
        <f t="shared" si="6"/>
        <v>16964.589999999997</v>
      </c>
      <c r="H25" s="178">
        <f t="shared" si="6"/>
        <v>-12202.599999999977</v>
      </c>
      <c r="I25" s="178">
        <f t="shared" si="6"/>
        <v>9238.3100000000013</v>
      </c>
      <c r="J25" s="179">
        <f t="shared" si="6"/>
        <v>377.45000000001164</v>
      </c>
      <c r="K25" s="180">
        <f t="shared" si="5"/>
        <v>10573.700000000024</v>
      </c>
      <c r="L25" s="18"/>
      <c r="M25" s="163"/>
      <c r="N25" s="44" t="s">
        <v>136</v>
      </c>
      <c r="P25" s="150"/>
      <c r="R25" s="44"/>
      <c r="U25" s="46"/>
      <c r="W25" s="44"/>
      <c r="XFB25" s="23"/>
    </row>
    <row r="26" spans="2:23 16382:16384" ht="13.5" thickBot="1" x14ac:dyDescent="0.25">
      <c r="B26" s="211">
        <v>2021</v>
      </c>
      <c r="C26" s="77" t="s">
        <v>175</v>
      </c>
      <c r="D26" s="200">
        <v>200850</v>
      </c>
      <c r="E26" s="79">
        <v>2810</v>
      </c>
      <c r="F26" s="79">
        <v>17560</v>
      </c>
      <c r="G26" s="79">
        <v>109590</v>
      </c>
      <c r="H26" s="79">
        <v>367050</v>
      </c>
      <c r="I26" s="79">
        <v>0</v>
      </c>
      <c r="J26" s="201">
        <v>62000</v>
      </c>
      <c r="K26" s="181">
        <f t="shared" si="5"/>
        <v>759860</v>
      </c>
      <c r="L26" s="18"/>
      <c r="M26" s="163"/>
      <c r="N26" s="146" t="s">
        <v>132</v>
      </c>
      <c r="O26" s="151"/>
      <c r="P26" s="150"/>
      <c r="R26" s="44"/>
      <c r="U26" s="46"/>
      <c r="W26" s="44"/>
      <c r="XFB26" s="78"/>
    </row>
    <row r="27" spans="2:23 16382:16384" ht="13.5" thickBot="1" x14ac:dyDescent="0.25">
      <c r="B27" s="211"/>
      <c r="C27" s="24" t="s">
        <v>102</v>
      </c>
      <c r="D27" s="182">
        <v>16737.5</v>
      </c>
      <c r="E27" s="183">
        <v>234.17</v>
      </c>
      <c r="F27" s="183">
        <v>1463.33</v>
      </c>
      <c r="G27" s="183">
        <v>9132.5</v>
      </c>
      <c r="H27" s="183">
        <v>30587.5</v>
      </c>
      <c r="I27" s="183">
        <f t="shared" ref="I27" si="7">I26/12*$C$28</f>
        <v>0</v>
      </c>
      <c r="J27" s="184">
        <f>J26/12*$C$28</f>
        <v>62000</v>
      </c>
      <c r="K27" s="185">
        <f t="shared" si="5"/>
        <v>120155</v>
      </c>
      <c r="L27" s="237"/>
      <c r="M27" s="163"/>
      <c r="N27" s="147" t="s">
        <v>133</v>
      </c>
      <c r="O27" s="160">
        <v>18980.62</v>
      </c>
      <c r="P27" s="150"/>
      <c r="R27" s="44"/>
      <c r="U27" s="46"/>
      <c r="W27" s="44"/>
      <c r="XFB27" s="25"/>
    </row>
    <row r="28" spans="2:23 16382:16384" x14ac:dyDescent="0.2">
      <c r="B28" s="211"/>
      <c r="C28" s="75">
        <v>12</v>
      </c>
      <c r="D28" s="186">
        <f>VLOOKUP($C$28,Zdroj!$B$19:$I$30,2,FALSE)</f>
        <v>125964.95999999999</v>
      </c>
      <c r="E28" s="186">
        <f>VLOOKUP($C$28,Zdroj!$B$19:$I$30,3,FALSE)</f>
        <v>8406.36</v>
      </c>
      <c r="F28" s="186">
        <f>VLOOKUP($C$28,Zdroj!$B$19:$I$30,4,FALSE)</f>
        <v>21801.200000000001</v>
      </c>
      <c r="G28" s="186">
        <f>VLOOKUP($C$28,Zdroj!$B$19:$I$30,5,FALSE)</f>
        <v>183939.11</v>
      </c>
      <c r="H28" s="186">
        <f>VLOOKUP($C$28,Zdroj!$B$19:$I$30,6,FALSE)</f>
        <v>411401.72000000003</v>
      </c>
      <c r="I28" s="186">
        <f>VLOOKUP($C$28,Zdroj!$B$19:$I$30,7,FALSE)</f>
        <v>9241.09</v>
      </c>
      <c r="J28" s="186">
        <f>VLOOKUP($C$28,Zdroj!$B$19:$I$30,8,FALSE)</f>
        <v>63466.12999999999</v>
      </c>
      <c r="K28" s="187">
        <f t="shared" si="5"/>
        <v>824220.57000000007</v>
      </c>
      <c r="L28" s="18"/>
      <c r="M28" s="163"/>
      <c r="N28" s="44"/>
      <c r="O28" s="44"/>
      <c r="P28" s="150"/>
      <c r="R28" s="44"/>
      <c r="U28" s="46"/>
      <c r="W28" s="44"/>
      <c r="XFB28" s="76"/>
    </row>
    <row r="29" spans="2:23 16382:16384" ht="13.5" thickBot="1" x14ac:dyDescent="0.25">
      <c r="B29" s="212"/>
      <c r="C29" s="31" t="s">
        <v>56</v>
      </c>
      <c r="D29" s="188">
        <f>D28-D27</f>
        <v>109227.45999999999</v>
      </c>
      <c r="E29" s="189">
        <f t="shared" ref="E29:J29" si="8">E28-E27</f>
        <v>8172.1900000000005</v>
      </c>
      <c r="F29" s="189">
        <f t="shared" si="8"/>
        <v>20337.870000000003</v>
      </c>
      <c r="G29" s="189">
        <f t="shared" si="8"/>
        <v>174806.61</v>
      </c>
      <c r="H29" s="189">
        <f t="shared" si="8"/>
        <v>380814.22000000003</v>
      </c>
      <c r="I29" s="189">
        <f t="shared" si="8"/>
        <v>9241.09</v>
      </c>
      <c r="J29" s="190">
        <f t="shared" si="8"/>
        <v>1466.1299999999901</v>
      </c>
      <c r="K29" s="180">
        <f>SUM(D29:J29)</f>
        <v>704065.57000000007</v>
      </c>
      <c r="L29" s="18"/>
      <c r="M29" s="163"/>
      <c r="N29" s="44"/>
      <c r="O29" s="44"/>
      <c r="P29" s="150"/>
      <c r="R29" s="44"/>
      <c r="U29" s="46"/>
      <c r="W29" s="44"/>
      <c r="XFB29" s="30"/>
    </row>
    <row r="30" spans="2:23 16382:16384" ht="13.5" thickBot="1" x14ac:dyDescent="0.25">
      <c r="C30" s="204" t="s">
        <v>192</v>
      </c>
      <c r="D30" s="205">
        <f>D20-D28</f>
        <v>5330.9700000000012</v>
      </c>
      <c r="E30" s="206">
        <f t="shared" ref="E30:J30" si="9">E20-E28</f>
        <v>3836.3099999999995</v>
      </c>
      <c r="F30" s="206">
        <f t="shared" si="9"/>
        <v>5416.1499999999978</v>
      </c>
      <c r="G30" s="206">
        <f t="shared" si="9"/>
        <v>21665.48000000001</v>
      </c>
      <c r="H30" s="206">
        <f t="shared" si="9"/>
        <v>56505.679999999993</v>
      </c>
      <c r="I30" s="206">
        <f t="shared" si="9"/>
        <v>-2.7799999999988358</v>
      </c>
      <c r="J30" s="207">
        <f t="shared" si="9"/>
        <v>-1088.6799999999785</v>
      </c>
      <c r="K30" s="208">
        <f t="shared" si="5"/>
        <v>91663.130000000019</v>
      </c>
      <c r="L30" s="18"/>
      <c r="M30" s="157"/>
      <c r="N30" s="214" t="s">
        <v>196</v>
      </c>
      <c r="O30" s="215"/>
      <c r="P30" s="150"/>
      <c r="R30" s="44"/>
      <c r="U30" s="46"/>
      <c r="W30" s="44"/>
      <c r="XFB30" s="71"/>
    </row>
    <row r="31" spans="2:23 16382:16384" ht="13.5" thickBot="1" x14ac:dyDescent="0.25">
      <c r="C31" s="26"/>
      <c r="D31" s="66"/>
      <c r="E31" s="27"/>
      <c r="F31" s="18"/>
      <c r="G31" s="18"/>
      <c r="H31" s="18"/>
      <c r="I31" s="18"/>
      <c r="J31" s="18"/>
      <c r="K31" s="18"/>
      <c r="L31" s="18"/>
      <c r="M31" s="142"/>
      <c r="N31" s="213" t="s">
        <v>162</v>
      </c>
      <c r="O31" s="213" t="s">
        <v>201</v>
      </c>
    </row>
    <row r="32" spans="2:23 16382:16384" ht="13.5" thickBot="1" x14ac:dyDescent="0.25">
      <c r="C32" s="209" t="s">
        <v>195</v>
      </c>
      <c r="D32" s="66"/>
      <c r="E32" s="27"/>
      <c r="F32" s="18"/>
      <c r="G32" s="18"/>
      <c r="H32" s="18"/>
      <c r="J32" s="99" t="s">
        <v>88</v>
      </c>
      <c r="K32" s="103" t="s">
        <v>89</v>
      </c>
      <c r="L32" s="157"/>
      <c r="M32" s="142"/>
      <c r="N32" s="213"/>
      <c r="O32" s="213"/>
      <c r="Q32" s="45"/>
      <c r="R32" s="44"/>
      <c r="V32" s="46"/>
      <c r="W32" s="44"/>
    </row>
    <row r="33" spans="3:24" ht="12.75" customHeight="1" x14ac:dyDescent="0.2">
      <c r="C33" s="220" t="s">
        <v>194</v>
      </c>
      <c r="D33" s="192">
        <v>52350</v>
      </c>
      <c r="E33" s="193" t="s">
        <v>57</v>
      </c>
      <c r="F33" s="245" t="s">
        <v>203</v>
      </c>
      <c r="G33" s="28"/>
      <c r="H33" s="80"/>
      <c r="I33" s="67" t="s">
        <v>190</v>
      </c>
      <c r="J33" s="100">
        <f>D21+E21+F21+G21+H21</f>
        <v>738460</v>
      </c>
      <c r="K33" s="104">
        <f>XFB21+I21+J21</f>
        <v>62000</v>
      </c>
      <c r="L33" s="238"/>
      <c r="M33" s="144"/>
      <c r="N33" s="175">
        <f>K20/(K21/12*C28)</f>
        <v>1.1441967118906631</v>
      </c>
      <c r="O33" s="175">
        <f>K20/(K22/12*C28)</f>
        <v>1.0116796456462429</v>
      </c>
    </row>
    <row r="34" spans="3:24" ht="14.25" x14ac:dyDescent="0.2">
      <c r="C34" s="221"/>
      <c r="D34" s="194">
        <v>52500</v>
      </c>
      <c r="E34" s="195" t="s">
        <v>57</v>
      </c>
      <c r="F34" s="246" t="s">
        <v>202</v>
      </c>
      <c r="G34" s="28"/>
      <c r="H34" s="80"/>
      <c r="I34" s="68" t="s">
        <v>191</v>
      </c>
      <c r="J34" s="101">
        <f>D22+E22+F22+G22+H22</f>
        <v>843310</v>
      </c>
      <c r="K34" s="105">
        <f>XFB22+I22+J22</f>
        <v>62000</v>
      </c>
      <c r="L34" s="238"/>
      <c r="M34" s="144"/>
      <c r="N34" s="231" t="str">
        <f>IF(L23&lt;N33, "J","L")</f>
        <v>J</v>
      </c>
      <c r="O34" s="231" t="str">
        <f>IF(M23&lt;O33, "J","L")</f>
        <v>J</v>
      </c>
    </row>
    <row r="35" spans="3:24" ht="13.5" thickBot="1" x14ac:dyDescent="0.25">
      <c r="C35" s="222"/>
      <c r="D35" s="196">
        <f>SUM(D33:D34)</f>
        <v>104850</v>
      </c>
      <c r="E35" s="197" t="s">
        <v>57</v>
      </c>
      <c r="F35" s="198" t="s">
        <v>59</v>
      </c>
      <c r="G35" s="28"/>
      <c r="H35" s="80"/>
      <c r="I35" s="69" t="s">
        <v>58</v>
      </c>
      <c r="J35" s="101">
        <f>J34-J33</f>
        <v>104850</v>
      </c>
      <c r="K35" s="105">
        <f>K34-K33</f>
        <v>0</v>
      </c>
      <c r="L35" s="238"/>
      <c r="M35" s="144"/>
      <c r="N35" s="140"/>
      <c r="O35" s="140"/>
    </row>
    <row r="36" spans="3:24" ht="13.5" thickBot="1" x14ac:dyDescent="0.25">
      <c r="C36" s="173"/>
      <c r="G36" s="28"/>
      <c r="H36" s="28"/>
      <c r="I36" s="70" t="s">
        <v>60</v>
      </c>
      <c r="J36" s="102">
        <f>D20+E20+F20+G20+H20</f>
        <v>844267.94000000006</v>
      </c>
      <c r="K36" s="106">
        <f>XFD20+I20+J20</f>
        <v>71615.760000000009</v>
      </c>
      <c r="L36" s="238"/>
      <c r="M36" s="144"/>
      <c r="N36" s="140"/>
      <c r="O36" s="140"/>
    </row>
    <row r="37" spans="3:24" ht="16.5" thickBot="1" x14ac:dyDescent="0.25">
      <c r="C37" s="28"/>
      <c r="D37" s="28"/>
      <c r="E37" s="28"/>
      <c r="F37" s="28"/>
      <c r="G37" s="28"/>
      <c r="H37" s="28"/>
      <c r="I37" s="95" t="s">
        <v>61</v>
      </c>
      <c r="J37" s="226">
        <f>J36+K36</f>
        <v>915883.70000000007</v>
      </c>
      <c r="K37" s="227"/>
      <c r="L37" s="239"/>
      <c r="M37" s="144"/>
      <c r="N37" s="140"/>
      <c r="O37" s="140"/>
    </row>
    <row r="38" spans="3:24" ht="16.5" thickBot="1" x14ac:dyDescent="0.3">
      <c r="C38" s="43" t="s">
        <v>62</v>
      </c>
      <c r="D38" s="8"/>
      <c r="E38" s="8"/>
      <c r="F38" s="8"/>
      <c r="G38" s="8"/>
      <c r="H38" s="8"/>
      <c r="I38" s="136" t="s">
        <v>197</v>
      </c>
      <c r="J38" s="218">
        <f>J37/(J34+K34)</f>
        <v>1.0116796456462429</v>
      </c>
      <c r="K38" s="219"/>
      <c r="L38" s="4"/>
      <c r="M38" s="143"/>
      <c r="N38" s="141"/>
      <c r="O38" s="141"/>
      <c r="P38" s="139"/>
      <c r="R38" s="44"/>
      <c r="S38" s="45"/>
      <c r="W38" s="44"/>
      <c r="X38" s="46"/>
    </row>
    <row r="39" spans="3:24" x14ac:dyDescent="0.2">
      <c r="C39" s="43"/>
      <c r="D39" s="8"/>
      <c r="E39" s="8"/>
      <c r="F39" s="8"/>
      <c r="G39" s="8"/>
      <c r="H39" s="8"/>
      <c r="I39" s="4"/>
      <c r="J39" s="4"/>
      <c r="K39" s="139"/>
      <c r="M39" s="44"/>
      <c r="N39" s="45"/>
      <c r="O39" s="44"/>
      <c r="P39" s="44"/>
      <c r="R39" s="44"/>
      <c r="S39" s="46"/>
      <c r="W39" s="44"/>
    </row>
    <row r="40" spans="3:24" x14ac:dyDescent="0.2">
      <c r="C40" s="216" t="s">
        <v>176</v>
      </c>
      <c r="D40" s="81" t="s">
        <v>63</v>
      </c>
      <c r="E40" s="81" t="s">
        <v>64</v>
      </c>
      <c r="F40" s="81" t="s">
        <v>65</v>
      </c>
      <c r="G40" s="81" t="s">
        <v>66</v>
      </c>
      <c r="H40" s="81" t="s">
        <v>67</v>
      </c>
      <c r="I40" s="82" t="s">
        <v>68</v>
      </c>
      <c r="K40" s="149"/>
      <c r="M40" s="44"/>
      <c r="N40" s="45"/>
      <c r="O40" s="44"/>
      <c r="P40" s="44"/>
      <c r="R40" s="44"/>
      <c r="S40" s="46"/>
      <c r="W40" s="44"/>
    </row>
    <row r="41" spans="3:24" x14ac:dyDescent="0.2">
      <c r="C41" s="217"/>
      <c r="D41" s="83">
        <v>-3.9</v>
      </c>
      <c r="E41" s="83">
        <v>0.55000000000000004</v>
      </c>
      <c r="F41" s="83">
        <v>6.99</v>
      </c>
      <c r="G41" s="83">
        <v>21.4</v>
      </c>
      <c r="H41" s="83">
        <v>38.369999999999997</v>
      </c>
      <c r="I41" s="84">
        <v>46.83</v>
      </c>
      <c r="K41" s="149"/>
      <c r="N41" s="44"/>
      <c r="O41" s="44"/>
      <c r="P41" s="44"/>
      <c r="R41" s="46"/>
      <c r="W41" s="44"/>
    </row>
    <row r="42" spans="3:24" ht="12.75" customHeight="1" x14ac:dyDescent="0.2">
      <c r="C42" s="216" t="s">
        <v>176</v>
      </c>
      <c r="D42" s="82" t="s">
        <v>69</v>
      </c>
      <c r="E42" s="82" t="s">
        <v>70</v>
      </c>
      <c r="F42" s="82" t="s">
        <v>71</v>
      </c>
      <c r="G42" s="81" t="s">
        <v>72</v>
      </c>
      <c r="H42" s="82" t="s">
        <v>73</v>
      </c>
      <c r="I42" s="82" t="s">
        <v>74</v>
      </c>
      <c r="J42" s="4"/>
      <c r="K42" s="149"/>
      <c r="N42" s="44"/>
      <c r="O42" s="44"/>
      <c r="P42" s="44"/>
      <c r="R42" s="46"/>
      <c r="W42" s="44"/>
    </row>
    <row r="43" spans="3:24" x14ac:dyDescent="0.2">
      <c r="C43" s="217"/>
      <c r="D43" s="84">
        <v>74.099999999999994</v>
      </c>
      <c r="E43" s="84">
        <v>78.599999999999994</v>
      </c>
      <c r="F43" s="84">
        <v>78.8</v>
      </c>
      <c r="G43" s="83">
        <v>80</v>
      </c>
      <c r="H43" s="84">
        <v>90.2</v>
      </c>
      <c r="I43" s="82">
        <v>91.66</v>
      </c>
      <c r="K43" s="149"/>
      <c r="M43" s="44"/>
      <c r="N43" s="45"/>
      <c r="O43" s="44"/>
      <c r="P43" s="44"/>
      <c r="R43" s="44"/>
      <c r="S43" s="46"/>
      <c r="W43" s="44"/>
    </row>
    <row r="44" spans="3:24" x14ac:dyDescent="0.2">
      <c r="C44" s="133"/>
      <c r="D44" s="134"/>
      <c r="E44" s="134"/>
      <c r="F44" s="134"/>
      <c r="G44" s="135"/>
      <c r="H44" s="134"/>
      <c r="I44" s="134"/>
      <c r="K44" s="149"/>
      <c r="M44" s="44"/>
      <c r="N44" s="45"/>
      <c r="O44" s="44"/>
      <c r="P44" s="44"/>
      <c r="R44" s="44"/>
      <c r="S44" s="46"/>
      <c r="W44" s="44"/>
    </row>
    <row r="45" spans="3:24" x14ac:dyDescent="0.2">
      <c r="C45" s="133"/>
      <c r="D45" s="134"/>
      <c r="E45" s="134"/>
      <c r="F45" s="134"/>
      <c r="G45" s="135"/>
      <c r="H45" s="134"/>
      <c r="I45" s="134"/>
      <c r="K45" s="149"/>
      <c r="M45" s="44"/>
      <c r="N45" s="45"/>
      <c r="O45" s="44"/>
      <c r="P45" s="44"/>
      <c r="R45" s="44"/>
      <c r="S45" s="46"/>
      <c r="W45" s="44"/>
    </row>
    <row r="46" spans="3:24" x14ac:dyDescent="0.2">
      <c r="C46" s="133"/>
      <c r="D46" s="134"/>
      <c r="E46" s="134"/>
      <c r="F46" s="134"/>
      <c r="G46" s="135"/>
      <c r="H46" s="134"/>
      <c r="I46" s="134"/>
      <c r="K46" s="149"/>
      <c r="M46" s="44"/>
      <c r="N46" s="45"/>
      <c r="O46" s="44"/>
      <c r="P46" s="44"/>
      <c r="R46" s="44"/>
      <c r="S46" s="46"/>
      <c r="W46" s="44"/>
    </row>
    <row r="47" spans="3:24" x14ac:dyDescent="0.2">
      <c r="H47" s="110" t="s">
        <v>103</v>
      </c>
      <c r="K47" s="149"/>
      <c r="N47" s="44"/>
      <c r="O47" s="44"/>
      <c r="P47" s="44"/>
      <c r="R47" s="46"/>
      <c r="W47" s="44"/>
    </row>
    <row r="48" spans="3:24" x14ac:dyDescent="0.2">
      <c r="C48" s="44" t="s">
        <v>199</v>
      </c>
      <c r="D48" s="85"/>
      <c r="H48" s="44" t="s">
        <v>104</v>
      </c>
      <c r="K48" s="149"/>
      <c r="N48" s="44"/>
      <c r="O48" s="44"/>
      <c r="P48" s="44"/>
      <c r="R48" s="46"/>
      <c r="W48" s="44"/>
    </row>
    <row r="49" spans="3:23" x14ac:dyDescent="0.2">
      <c r="C49" s="44" t="s">
        <v>200</v>
      </c>
      <c r="D49" s="85"/>
      <c r="K49" s="149"/>
      <c r="N49" s="44"/>
      <c r="O49" s="44"/>
      <c r="P49" s="44"/>
      <c r="R49" s="46"/>
      <c r="W49" s="44"/>
    </row>
    <row r="50" spans="3:23" hidden="1" x14ac:dyDescent="0.2"/>
    <row r="51" spans="3:23" hidden="1" x14ac:dyDescent="0.2"/>
    <row r="52" spans="3:23" hidden="1" x14ac:dyDescent="0.2"/>
  </sheetData>
  <mergeCells count="12">
    <mergeCell ref="C40:C41"/>
    <mergeCell ref="C42:C43"/>
    <mergeCell ref="J38:K38"/>
    <mergeCell ref="C33:C35"/>
    <mergeCell ref="N7:O7"/>
    <mergeCell ref="N23:N24"/>
    <mergeCell ref="J37:K37"/>
    <mergeCell ref="B20:B25"/>
    <mergeCell ref="B26:B29"/>
    <mergeCell ref="N31:N32"/>
    <mergeCell ref="O31:O32"/>
    <mergeCell ref="N30:O30"/>
  </mergeCells>
  <pageMargins left="0.70866141732283472" right="0.70866141732283472" top="0.78740157480314965" bottom="0.78740157480314965" header="0.31496062992125984" footer="0.31496062992125984"/>
  <pageSetup paperSize="9" scale="6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2</xdr:col>
                    <xdr:colOff>0</xdr:colOff>
                    <xdr:row>27</xdr:row>
                    <xdr:rowOff>9525</xdr:rowOff>
                  </from>
                  <to>
                    <xdr:col>3</xdr:col>
                    <xdr:colOff>0</xdr:colOff>
                    <xdr:row>28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5"/>
  <sheetViews>
    <sheetView zoomScale="80" zoomScaleNormal="80" workbookViewId="0">
      <pane ySplit="165" topLeftCell="A166" activePane="bottomLeft" state="frozen"/>
      <selection pane="bottomLeft" activeCell="C21" sqref="C21:I30"/>
    </sheetView>
  </sheetViews>
  <sheetFormatPr defaultRowHeight="12.75" x14ac:dyDescent="0.2"/>
  <cols>
    <col min="1" max="1" width="25.83203125" style="1" customWidth="1"/>
    <col min="2" max="2" width="5" style="94" bestFit="1" customWidth="1"/>
    <col min="3" max="3" width="15.1640625" style="2" customWidth="1"/>
    <col min="4" max="12" width="14" style="2" customWidth="1"/>
    <col min="13" max="15" width="14.83203125" style="2" customWidth="1"/>
  </cols>
  <sheetData>
    <row r="1" spans="1:9" x14ac:dyDescent="0.2">
      <c r="C1" s="9" t="s">
        <v>19</v>
      </c>
      <c r="D1" s="10" t="s">
        <v>20</v>
      </c>
      <c r="E1" s="11" t="s">
        <v>21</v>
      </c>
      <c r="F1" s="11" t="s">
        <v>22</v>
      </c>
      <c r="G1" s="11" t="s">
        <v>23</v>
      </c>
      <c r="H1" s="9" t="s">
        <v>19</v>
      </c>
      <c r="I1" s="11" t="s">
        <v>24</v>
      </c>
    </row>
    <row r="2" spans="1:9" ht="13.5" thickBot="1" x14ac:dyDescent="0.25">
      <c r="A2" s="132"/>
      <c r="C2" s="12" t="s">
        <v>26</v>
      </c>
      <c r="D2" s="12" t="s">
        <v>27</v>
      </c>
      <c r="E2" s="13" t="s">
        <v>28</v>
      </c>
      <c r="F2" s="12" t="s">
        <v>29</v>
      </c>
      <c r="G2" s="12" t="s">
        <v>30</v>
      </c>
      <c r="H2" s="12" t="s">
        <v>31</v>
      </c>
      <c r="I2" s="13" t="s">
        <v>32</v>
      </c>
    </row>
    <row r="3" spans="1:9" ht="26.25" thickBot="1" x14ac:dyDescent="0.25">
      <c r="A3" s="88" t="s">
        <v>7</v>
      </c>
      <c r="C3" s="14" t="s">
        <v>35</v>
      </c>
      <c r="D3" s="15" t="s">
        <v>36</v>
      </c>
      <c r="E3" s="16" t="s">
        <v>38</v>
      </c>
      <c r="F3" s="15" t="s">
        <v>39</v>
      </c>
      <c r="G3" s="15" t="s">
        <v>6</v>
      </c>
      <c r="H3" s="16" t="s">
        <v>40</v>
      </c>
      <c r="I3" s="17" t="s">
        <v>41</v>
      </c>
    </row>
    <row r="4" spans="1:9" x14ac:dyDescent="0.2">
      <c r="A4" s="90" t="s">
        <v>177</v>
      </c>
      <c r="B4" s="93">
        <v>1</v>
      </c>
      <c r="C4" s="96">
        <v>18713.099999999999</v>
      </c>
      <c r="D4" s="96">
        <v>390.3</v>
      </c>
      <c r="E4" s="96">
        <v>1625.9</v>
      </c>
      <c r="F4" s="96">
        <v>7665.65</v>
      </c>
      <c r="G4" s="96">
        <v>31782.87</v>
      </c>
      <c r="H4" s="96">
        <v>1415.57</v>
      </c>
      <c r="I4" s="96">
        <v>3657.61</v>
      </c>
    </row>
    <row r="5" spans="1:9" x14ac:dyDescent="0.2">
      <c r="A5" s="90" t="s">
        <v>178</v>
      </c>
      <c r="B5" s="93">
        <v>2</v>
      </c>
      <c r="C5" s="19">
        <v>11245.96</v>
      </c>
      <c r="D5" s="19">
        <v>384.98</v>
      </c>
      <c r="E5" s="19">
        <v>1758.91</v>
      </c>
      <c r="F5" s="19">
        <v>1142.75</v>
      </c>
      <c r="G5" s="19">
        <v>41548.89</v>
      </c>
      <c r="H5" s="19">
        <v>823.65</v>
      </c>
      <c r="I5" s="19">
        <v>264.92</v>
      </c>
    </row>
    <row r="6" spans="1:9" x14ac:dyDescent="0.2">
      <c r="A6" s="90" t="s">
        <v>179</v>
      </c>
      <c r="B6" s="93">
        <v>3</v>
      </c>
      <c r="C6" s="19">
        <v>7631.26</v>
      </c>
      <c r="D6" s="19">
        <v>1225.28</v>
      </c>
      <c r="E6" s="19">
        <v>1223.22</v>
      </c>
      <c r="F6" s="19">
        <v>29445.17</v>
      </c>
      <c r="G6" s="19">
        <v>16155.23</v>
      </c>
      <c r="H6" s="19">
        <v>558.91</v>
      </c>
      <c r="I6" s="19">
        <v>147.41</v>
      </c>
    </row>
    <row r="7" spans="1:9" x14ac:dyDescent="0.2">
      <c r="A7" s="90" t="s">
        <v>180</v>
      </c>
      <c r="B7" s="93">
        <v>4</v>
      </c>
      <c r="C7" s="19">
        <v>2319.7800000000002</v>
      </c>
      <c r="D7" s="19">
        <v>0</v>
      </c>
      <c r="E7" s="19">
        <v>1456.54</v>
      </c>
      <c r="F7" s="19">
        <v>8119.26</v>
      </c>
      <c r="G7" s="19">
        <v>24512.62</v>
      </c>
      <c r="H7" s="19">
        <v>169.9</v>
      </c>
      <c r="I7" s="19">
        <v>97.81</v>
      </c>
    </row>
    <row r="8" spans="1:9" x14ac:dyDescent="0.2">
      <c r="A8" s="90" t="s">
        <v>181</v>
      </c>
      <c r="B8" s="93">
        <v>5</v>
      </c>
      <c r="C8" s="19">
        <v>5505.95</v>
      </c>
      <c r="D8" s="19">
        <v>0</v>
      </c>
      <c r="E8" s="19">
        <v>1471.11</v>
      </c>
      <c r="F8" s="19">
        <v>1372.11</v>
      </c>
      <c r="G8" s="19">
        <v>40719.620000000003</v>
      </c>
      <c r="H8" s="19">
        <v>403.25</v>
      </c>
      <c r="I8" s="19">
        <v>183.82</v>
      </c>
    </row>
    <row r="9" spans="1:9" x14ac:dyDescent="0.2">
      <c r="A9" s="90" t="s">
        <v>182</v>
      </c>
      <c r="B9" s="93">
        <v>6</v>
      </c>
      <c r="C9" s="19">
        <v>9759.1299999999992</v>
      </c>
      <c r="D9" s="19">
        <v>0</v>
      </c>
      <c r="E9" s="19">
        <v>2032.58</v>
      </c>
      <c r="F9" s="19">
        <v>34037.279999999999</v>
      </c>
      <c r="G9" s="19">
        <v>29097.91</v>
      </c>
      <c r="H9" s="19">
        <v>714.76</v>
      </c>
      <c r="I9" s="19">
        <v>37020.6</v>
      </c>
    </row>
    <row r="10" spans="1:9" x14ac:dyDescent="0.2">
      <c r="A10" s="90" t="s">
        <v>183</v>
      </c>
      <c r="B10" s="93">
        <v>7</v>
      </c>
      <c r="C10" s="19">
        <v>11569.91</v>
      </c>
      <c r="D10" s="19">
        <v>1100.06</v>
      </c>
      <c r="E10" s="19">
        <v>2203.9299999999998</v>
      </c>
      <c r="F10" s="19">
        <v>38729.68</v>
      </c>
      <c r="G10" s="19">
        <v>35055.449999999997</v>
      </c>
      <c r="H10" s="19">
        <v>847.38</v>
      </c>
      <c r="I10" s="19">
        <v>1257.67</v>
      </c>
    </row>
    <row r="11" spans="1:9" x14ac:dyDescent="0.2">
      <c r="A11" s="90" t="s">
        <v>184</v>
      </c>
      <c r="B11" s="93">
        <v>8</v>
      </c>
      <c r="C11" s="19">
        <v>10994.75</v>
      </c>
      <c r="D11" s="19">
        <v>0</v>
      </c>
      <c r="E11" s="19">
        <v>1881.37</v>
      </c>
      <c r="F11" s="19">
        <v>0</v>
      </c>
      <c r="G11" s="19">
        <v>44110.55</v>
      </c>
      <c r="H11" s="19">
        <v>805.25</v>
      </c>
      <c r="I11" s="19">
        <v>2237.9899999999998</v>
      </c>
    </row>
    <row r="12" spans="1:9" x14ac:dyDescent="0.2">
      <c r="A12" s="90" t="s">
        <v>185</v>
      </c>
      <c r="B12" s="93">
        <v>9</v>
      </c>
      <c r="C12" s="19">
        <v>11237.41</v>
      </c>
      <c r="D12" s="19">
        <v>1457.65</v>
      </c>
      <c r="E12" s="19">
        <v>2582.0700000000002</v>
      </c>
      <c r="F12" s="19">
        <v>25362.2</v>
      </c>
      <c r="G12" s="19">
        <v>26998.959999999999</v>
      </c>
      <c r="H12" s="19">
        <v>802.6</v>
      </c>
      <c r="I12" s="19">
        <v>1244.77</v>
      </c>
    </row>
    <row r="13" spans="1:9" x14ac:dyDescent="0.2">
      <c r="A13" s="90" t="s">
        <v>186</v>
      </c>
      <c r="B13" s="93">
        <v>10</v>
      </c>
      <c r="C13" s="19">
        <v>11592.5</v>
      </c>
      <c r="D13" s="19">
        <v>666.9</v>
      </c>
      <c r="E13" s="19">
        <v>1990.01</v>
      </c>
      <c r="F13" s="19">
        <v>5694.75</v>
      </c>
      <c r="G13" s="19">
        <v>33604.080000000002</v>
      </c>
      <c r="H13" s="19">
        <v>846.16</v>
      </c>
      <c r="I13" s="19">
        <v>275.51</v>
      </c>
    </row>
    <row r="14" spans="1:9" x14ac:dyDescent="0.2">
      <c r="A14" s="90" t="s">
        <v>187</v>
      </c>
      <c r="B14" s="93">
        <v>11</v>
      </c>
      <c r="C14" s="19">
        <v>11253.2</v>
      </c>
      <c r="D14" s="19">
        <v>540.80999999999995</v>
      </c>
      <c r="E14" s="19">
        <v>1710.77</v>
      </c>
      <c r="F14" s="19">
        <v>895.27</v>
      </c>
      <c r="G14" s="19">
        <v>46490.22</v>
      </c>
      <c r="H14" s="19">
        <v>821.4</v>
      </c>
      <c r="I14" s="19">
        <v>124.99</v>
      </c>
    </row>
    <row r="15" spans="1:9" x14ac:dyDescent="0.2">
      <c r="A15" s="90" t="s">
        <v>188</v>
      </c>
      <c r="B15" s="93">
        <v>12</v>
      </c>
      <c r="C15" s="19">
        <v>14142.01</v>
      </c>
      <c r="D15" s="19">
        <v>2640.38</v>
      </c>
      <c r="E15" s="19">
        <v>1864.79</v>
      </c>
      <c r="F15" s="19">
        <v>31474.99</v>
      </c>
      <c r="G15" s="19">
        <v>41325.32</v>
      </c>
      <c r="H15" s="19">
        <v>1032.26</v>
      </c>
      <c r="I15" s="19">
        <v>16953.03</v>
      </c>
    </row>
    <row r="17" spans="1:9" x14ac:dyDescent="0.2">
      <c r="A17" s="132" t="s">
        <v>131</v>
      </c>
    </row>
    <row r="18" spans="1:9" x14ac:dyDescent="0.2">
      <c r="A18" s="88" t="s">
        <v>7</v>
      </c>
    </row>
    <row r="19" spans="1:9" x14ac:dyDescent="0.2">
      <c r="A19" s="90" t="s">
        <v>177</v>
      </c>
      <c r="B19" s="93">
        <v>1</v>
      </c>
      <c r="C19" s="2">
        <f>C4</f>
        <v>18713.099999999999</v>
      </c>
      <c r="D19" s="2">
        <f t="shared" ref="D19:I19" si="0">D4</f>
        <v>390.3</v>
      </c>
      <c r="E19" s="2">
        <f t="shared" si="0"/>
        <v>1625.9</v>
      </c>
      <c r="F19" s="2">
        <f t="shared" si="0"/>
        <v>7665.65</v>
      </c>
      <c r="G19" s="2">
        <f t="shared" si="0"/>
        <v>31782.87</v>
      </c>
      <c r="H19" s="2">
        <f t="shared" si="0"/>
        <v>1415.57</v>
      </c>
      <c r="I19" s="2">
        <f t="shared" si="0"/>
        <v>3657.61</v>
      </c>
    </row>
    <row r="20" spans="1:9" x14ac:dyDescent="0.2">
      <c r="A20" s="90" t="s">
        <v>178</v>
      </c>
      <c r="B20" s="93">
        <v>2</v>
      </c>
      <c r="C20" s="2">
        <f>C19+C5</f>
        <v>29959.059999999998</v>
      </c>
      <c r="D20" s="2">
        <f t="shared" ref="D20:I20" si="1">D19+D5</f>
        <v>775.28</v>
      </c>
      <c r="E20" s="2">
        <f t="shared" si="1"/>
        <v>3384.8100000000004</v>
      </c>
      <c r="F20" s="2">
        <f t="shared" si="1"/>
        <v>8808.4</v>
      </c>
      <c r="G20" s="2">
        <f t="shared" si="1"/>
        <v>73331.759999999995</v>
      </c>
      <c r="H20" s="2">
        <f t="shared" si="1"/>
        <v>2239.2199999999998</v>
      </c>
      <c r="I20" s="2">
        <f t="shared" si="1"/>
        <v>3922.53</v>
      </c>
    </row>
    <row r="21" spans="1:9" x14ac:dyDescent="0.2">
      <c r="A21" s="90" t="s">
        <v>179</v>
      </c>
      <c r="B21" s="93">
        <v>3</v>
      </c>
      <c r="C21" s="2">
        <f>C20+C6</f>
        <v>37590.32</v>
      </c>
      <c r="D21" s="2">
        <f t="shared" ref="D21:I30" si="2">D20+D6</f>
        <v>2000.56</v>
      </c>
      <c r="E21" s="2">
        <f t="shared" si="2"/>
        <v>4608.0300000000007</v>
      </c>
      <c r="F21" s="2">
        <f t="shared" si="2"/>
        <v>38253.57</v>
      </c>
      <c r="G21" s="2">
        <f t="shared" si="2"/>
        <v>89486.989999999991</v>
      </c>
      <c r="H21" s="2">
        <f t="shared" si="2"/>
        <v>2798.1299999999997</v>
      </c>
      <c r="I21" s="2">
        <f t="shared" si="2"/>
        <v>4069.94</v>
      </c>
    </row>
    <row r="22" spans="1:9" x14ac:dyDescent="0.2">
      <c r="A22" s="90" t="s">
        <v>180</v>
      </c>
      <c r="B22" s="93">
        <v>4</v>
      </c>
      <c r="C22" s="2">
        <f t="shared" ref="C22:C30" si="3">C21+C7</f>
        <v>39910.1</v>
      </c>
      <c r="D22" s="2">
        <f t="shared" si="2"/>
        <v>2000.56</v>
      </c>
      <c r="E22" s="2">
        <f t="shared" si="2"/>
        <v>6064.5700000000006</v>
      </c>
      <c r="F22" s="2">
        <f t="shared" si="2"/>
        <v>46372.83</v>
      </c>
      <c r="G22" s="2">
        <f t="shared" si="2"/>
        <v>113999.60999999999</v>
      </c>
      <c r="H22" s="2">
        <f t="shared" si="2"/>
        <v>2968.0299999999997</v>
      </c>
      <c r="I22" s="2">
        <f t="shared" si="2"/>
        <v>4167.75</v>
      </c>
    </row>
    <row r="23" spans="1:9" x14ac:dyDescent="0.2">
      <c r="A23" s="90" t="s">
        <v>181</v>
      </c>
      <c r="B23" s="93">
        <v>5</v>
      </c>
      <c r="C23" s="2">
        <f t="shared" si="3"/>
        <v>45416.049999999996</v>
      </c>
      <c r="D23" s="2">
        <f t="shared" si="2"/>
        <v>2000.56</v>
      </c>
      <c r="E23" s="2">
        <f t="shared" si="2"/>
        <v>7535.68</v>
      </c>
      <c r="F23" s="2">
        <f t="shared" si="2"/>
        <v>47744.94</v>
      </c>
      <c r="G23" s="2">
        <f t="shared" si="2"/>
        <v>154719.22999999998</v>
      </c>
      <c r="H23" s="2">
        <f t="shared" si="2"/>
        <v>3371.2799999999997</v>
      </c>
      <c r="I23" s="2">
        <f t="shared" si="2"/>
        <v>4351.57</v>
      </c>
    </row>
    <row r="24" spans="1:9" x14ac:dyDescent="0.2">
      <c r="A24" s="90" t="s">
        <v>182</v>
      </c>
      <c r="B24" s="93">
        <v>6</v>
      </c>
      <c r="C24" s="2">
        <f t="shared" si="3"/>
        <v>55175.179999999993</v>
      </c>
      <c r="D24" s="2">
        <f t="shared" si="2"/>
        <v>2000.56</v>
      </c>
      <c r="E24" s="2">
        <f t="shared" si="2"/>
        <v>9568.26</v>
      </c>
      <c r="F24" s="2">
        <f t="shared" si="2"/>
        <v>81782.22</v>
      </c>
      <c r="G24" s="2">
        <f t="shared" si="2"/>
        <v>183817.13999999998</v>
      </c>
      <c r="H24" s="2">
        <f t="shared" si="2"/>
        <v>4086.04</v>
      </c>
      <c r="I24" s="2">
        <f t="shared" si="2"/>
        <v>41372.17</v>
      </c>
    </row>
    <row r="25" spans="1:9" x14ac:dyDescent="0.2">
      <c r="A25" s="90" t="s">
        <v>183</v>
      </c>
      <c r="B25" s="93">
        <v>7</v>
      </c>
      <c r="C25" s="2">
        <f t="shared" si="3"/>
        <v>66745.09</v>
      </c>
      <c r="D25" s="2">
        <f t="shared" si="2"/>
        <v>3100.62</v>
      </c>
      <c r="E25" s="2">
        <f t="shared" si="2"/>
        <v>11772.19</v>
      </c>
      <c r="F25" s="2">
        <f t="shared" si="2"/>
        <v>120511.9</v>
      </c>
      <c r="G25" s="2">
        <f t="shared" si="2"/>
        <v>218872.58999999997</v>
      </c>
      <c r="H25" s="2">
        <f t="shared" si="2"/>
        <v>4933.42</v>
      </c>
      <c r="I25" s="2">
        <f t="shared" si="2"/>
        <v>42629.84</v>
      </c>
    </row>
    <row r="26" spans="1:9" x14ac:dyDescent="0.2">
      <c r="A26" s="90" t="s">
        <v>184</v>
      </c>
      <c r="B26" s="93">
        <v>8</v>
      </c>
      <c r="C26" s="2">
        <f t="shared" si="3"/>
        <v>77739.839999999997</v>
      </c>
      <c r="D26" s="2">
        <f t="shared" si="2"/>
        <v>3100.62</v>
      </c>
      <c r="E26" s="2">
        <f t="shared" si="2"/>
        <v>13653.560000000001</v>
      </c>
      <c r="F26" s="2">
        <f t="shared" si="2"/>
        <v>120511.9</v>
      </c>
      <c r="G26" s="2">
        <f t="shared" si="2"/>
        <v>262983.13999999996</v>
      </c>
      <c r="H26" s="2">
        <f t="shared" si="2"/>
        <v>5738.67</v>
      </c>
      <c r="I26" s="2">
        <f t="shared" si="2"/>
        <v>44867.829999999994</v>
      </c>
    </row>
    <row r="27" spans="1:9" x14ac:dyDescent="0.2">
      <c r="A27" s="90" t="s">
        <v>185</v>
      </c>
      <c r="B27" s="93">
        <v>9</v>
      </c>
      <c r="C27" s="2">
        <f t="shared" si="3"/>
        <v>88977.25</v>
      </c>
      <c r="D27" s="2">
        <f t="shared" si="2"/>
        <v>4558.2700000000004</v>
      </c>
      <c r="E27" s="2">
        <f t="shared" si="2"/>
        <v>16235.630000000001</v>
      </c>
      <c r="F27" s="2">
        <f t="shared" si="2"/>
        <v>145874.1</v>
      </c>
      <c r="G27" s="2">
        <f t="shared" si="2"/>
        <v>289982.09999999998</v>
      </c>
      <c r="H27" s="2">
        <f t="shared" si="2"/>
        <v>6541.27</v>
      </c>
      <c r="I27" s="2">
        <f t="shared" si="2"/>
        <v>46112.599999999991</v>
      </c>
    </row>
    <row r="28" spans="1:9" x14ac:dyDescent="0.2">
      <c r="A28" s="90" t="s">
        <v>186</v>
      </c>
      <c r="B28" s="93">
        <v>10</v>
      </c>
      <c r="C28" s="2">
        <f t="shared" si="3"/>
        <v>100569.75</v>
      </c>
      <c r="D28" s="2">
        <f t="shared" si="2"/>
        <v>5225.17</v>
      </c>
      <c r="E28" s="2">
        <f t="shared" si="2"/>
        <v>18225.64</v>
      </c>
      <c r="F28" s="2">
        <f t="shared" si="2"/>
        <v>151568.85</v>
      </c>
      <c r="G28" s="2">
        <f t="shared" si="2"/>
        <v>323586.18</v>
      </c>
      <c r="H28" s="2">
        <f t="shared" si="2"/>
        <v>7387.43</v>
      </c>
      <c r="I28" s="2">
        <f t="shared" si="2"/>
        <v>46388.109999999993</v>
      </c>
    </row>
    <row r="29" spans="1:9" x14ac:dyDescent="0.2">
      <c r="A29" s="90" t="s">
        <v>187</v>
      </c>
      <c r="B29" s="93">
        <v>11</v>
      </c>
      <c r="C29" s="2">
        <f t="shared" si="3"/>
        <v>111822.95</v>
      </c>
      <c r="D29" s="2">
        <f t="shared" si="2"/>
        <v>5765.98</v>
      </c>
      <c r="E29" s="2">
        <f t="shared" si="2"/>
        <v>19936.41</v>
      </c>
      <c r="F29" s="2">
        <f t="shared" si="2"/>
        <v>152464.12</v>
      </c>
      <c r="G29" s="2">
        <f t="shared" si="2"/>
        <v>370076.4</v>
      </c>
      <c r="H29" s="2">
        <f t="shared" si="2"/>
        <v>8208.83</v>
      </c>
      <c r="I29" s="2">
        <f t="shared" si="2"/>
        <v>46513.099999999991</v>
      </c>
    </row>
    <row r="30" spans="1:9" x14ac:dyDescent="0.2">
      <c r="A30" s="90" t="s">
        <v>188</v>
      </c>
      <c r="B30" s="93">
        <v>12</v>
      </c>
      <c r="C30" s="2">
        <f t="shared" si="3"/>
        <v>125964.95999999999</v>
      </c>
      <c r="D30" s="2">
        <f t="shared" si="2"/>
        <v>8406.36</v>
      </c>
      <c r="E30" s="2">
        <f t="shared" si="2"/>
        <v>21801.200000000001</v>
      </c>
      <c r="F30" s="2">
        <f t="shared" si="2"/>
        <v>183939.11</v>
      </c>
      <c r="G30" s="2">
        <f t="shared" si="2"/>
        <v>411401.72000000003</v>
      </c>
      <c r="H30" s="2">
        <f t="shared" si="2"/>
        <v>9241.09</v>
      </c>
      <c r="I30" s="2">
        <f t="shared" si="2"/>
        <v>63466.12999999999</v>
      </c>
    </row>
    <row r="34" spans="1:9" x14ac:dyDescent="0.2">
      <c r="C34" s="9" t="s">
        <v>19</v>
      </c>
      <c r="D34" s="10" t="s">
        <v>20</v>
      </c>
      <c r="E34" s="11" t="s">
        <v>21</v>
      </c>
      <c r="F34" s="11" t="s">
        <v>22</v>
      </c>
      <c r="G34" s="11" t="s">
        <v>23</v>
      </c>
      <c r="H34" s="9" t="s">
        <v>19</v>
      </c>
      <c r="I34" s="11" t="s">
        <v>24</v>
      </c>
    </row>
    <row r="35" spans="1:9" ht="13.5" thickBot="1" x14ac:dyDescent="0.25">
      <c r="A35" s="132" t="s">
        <v>131</v>
      </c>
      <c r="C35" s="12" t="s">
        <v>26</v>
      </c>
      <c r="D35" s="12" t="s">
        <v>27</v>
      </c>
      <c r="E35" s="13" t="s">
        <v>28</v>
      </c>
      <c r="F35" s="12" t="s">
        <v>29</v>
      </c>
      <c r="G35" s="12" t="s">
        <v>30</v>
      </c>
      <c r="H35" s="12" t="s">
        <v>31</v>
      </c>
      <c r="I35" s="13" t="s">
        <v>32</v>
      </c>
    </row>
    <row r="36" spans="1:9" ht="26.25" thickBot="1" x14ac:dyDescent="0.25">
      <c r="A36" s="88" t="s">
        <v>7</v>
      </c>
      <c r="C36" s="14" t="s">
        <v>35</v>
      </c>
      <c r="D36" s="15" t="s">
        <v>36</v>
      </c>
      <c r="E36" s="16" t="s">
        <v>38</v>
      </c>
      <c r="F36" s="15" t="s">
        <v>39</v>
      </c>
      <c r="G36" s="15" t="s">
        <v>6</v>
      </c>
      <c r="H36" s="16" t="s">
        <v>40</v>
      </c>
      <c r="I36" s="17" t="s">
        <v>41</v>
      </c>
    </row>
    <row r="37" spans="1:9" x14ac:dyDescent="0.2">
      <c r="A37" s="90" t="s">
        <v>163</v>
      </c>
      <c r="B37" s="93">
        <v>1</v>
      </c>
      <c r="C37" s="96">
        <f>C55</f>
        <v>17146.830000000002</v>
      </c>
      <c r="D37" s="96">
        <f t="shared" ref="D37:I37" si="4">D55</f>
        <v>329.78</v>
      </c>
      <c r="E37" s="96">
        <f t="shared" si="4"/>
        <v>1367.32</v>
      </c>
      <c r="F37" s="96">
        <f t="shared" si="4"/>
        <v>3401.42</v>
      </c>
      <c r="G37" s="96">
        <f t="shared" si="4"/>
        <v>31956.61</v>
      </c>
      <c r="H37" s="96">
        <f t="shared" si="4"/>
        <v>1320.54</v>
      </c>
      <c r="I37" s="96">
        <f t="shared" si="4"/>
        <v>5035.6400000000003</v>
      </c>
    </row>
    <row r="38" spans="1:9" x14ac:dyDescent="0.2">
      <c r="A38" s="90" t="s">
        <v>164</v>
      </c>
      <c r="B38" s="93">
        <v>2</v>
      </c>
      <c r="C38" s="19">
        <f t="shared" ref="C38:C48" si="5">C37+C56</f>
        <v>32998.82</v>
      </c>
      <c r="D38" s="19">
        <f t="shared" ref="D38:D48" si="6">D37+D56</f>
        <v>557.48</v>
      </c>
      <c r="E38" s="19">
        <f t="shared" ref="E38:E48" si="7">E37+E56</f>
        <v>2972.41</v>
      </c>
      <c r="F38" s="19">
        <f t="shared" ref="F38:F48" si="8">F37+F56</f>
        <v>4761.76</v>
      </c>
      <c r="G38" s="19">
        <f t="shared" ref="G38:G48" si="9">G37+G56</f>
        <v>71322.010000000009</v>
      </c>
      <c r="H38" s="19">
        <f t="shared" ref="H38:H48" si="10">H37+H56</f>
        <v>2541.3599999999997</v>
      </c>
      <c r="I38" s="19">
        <f t="shared" ref="I38:I48" si="11">I37+I56</f>
        <v>5260.46</v>
      </c>
    </row>
    <row r="39" spans="1:9" x14ac:dyDescent="0.2">
      <c r="A39" s="90" t="s">
        <v>165</v>
      </c>
      <c r="B39" s="93">
        <v>3</v>
      </c>
      <c r="C39" s="19">
        <f t="shared" si="5"/>
        <v>47592.61</v>
      </c>
      <c r="D39" s="19">
        <f t="shared" si="6"/>
        <v>1240.1399999999999</v>
      </c>
      <c r="E39" s="19">
        <f t="shared" si="7"/>
        <v>4078.37</v>
      </c>
      <c r="F39" s="19">
        <f t="shared" si="8"/>
        <v>33227.199999999997</v>
      </c>
      <c r="G39" s="19">
        <f t="shared" si="9"/>
        <v>91821.16</v>
      </c>
      <c r="H39" s="19">
        <f t="shared" si="10"/>
        <v>3665.2799999999997</v>
      </c>
      <c r="I39" s="19">
        <f t="shared" si="11"/>
        <v>5754.68</v>
      </c>
    </row>
    <row r="40" spans="1:9" x14ac:dyDescent="0.2">
      <c r="A40" s="90" t="s">
        <v>166</v>
      </c>
      <c r="B40" s="93">
        <v>4</v>
      </c>
      <c r="C40" s="19">
        <f t="shared" si="5"/>
        <v>59686.61</v>
      </c>
      <c r="D40" s="19">
        <f t="shared" si="6"/>
        <v>1240.1399999999999</v>
      </c>
      <c r="E40" s="19">
        <f t="shared" si="7"/>
        <v>5142.13</v>
      </c>
      <c r="F40" s="19">
        <f t="shared" si="8"/>
        <v>38167.909999999996</v>
      </c>
      <c r="G40" s="19">
        <f t="shared" si="9"/>
        <v>112339.74</v>
      </c>
      <c r="H40" s="19">
        <f t="shared" si="10"/>
        <v>4596.6799999999994</v>
      </c>
      <c r="I40" s="19">
        <f t="shared" si="11"/>
        <v>5816.13</v>
      </c>
    </row>
    <row r="41" spans="1:9" x14ac:dyDescent="0.2">
      <c r="A41" s="90" t="s">
        <v>167</v>
      </c>
      <c r="B41" s="93">
        <v>5</v>
      </c>
      <c r="C41" s="19">
        <f t="shared" si="5"/>
        <v>62717.3</v>
      </c>
      <c r="D41" s="19">
        <f t="shared" si="6"/>
        <v>1240.1399999999999</v>
      </c>
      <c r="E41" s="19">
        <f t="shared" si="7"/>
        <v>6329.96</v>
      </c>
      <c r="F41" s="19">
        <f t="shared" si="8"/>
        <v>38167.909999999996</v>
      </c>
      <c r="G41" s="19">
        <f t="shared" si="9"/>
        <v>141905.97</v>
      </c>
      <c r="H41" s="19">
        <f t="shared" si="10"/>
        <v>4830.079999999999</v>
      </c>
      <c r="I41" s="19">
        <f t="shared" si="11"/>
        <v>5877.57</v>
      </c>
    </row>
    <row r="42" spans="1:9" x14ac:dyDescent="0.2">
      <c r="A42" s="90" t="s">
        <v>168</v>
      </c>
      <c r="B42" s="93">
        <v>6</v>
      </c>
      <c r="C42" s="19">
        <f t="shared" si="5"/>
        <v>73144.61</v>
      </c>
      <c r="D42" s="19">
        <f t="shared" si="6"/>
        <v>1240.1399999999999</v>
      </c>
      <c r="E42" s="19">
        <f t="shared" si="7"/>
        <v>7694.74</v>
      </c>
      <c r="F42" s="19">
        <f t="shared" si="8"/>
        <v>50090.42</v>
      </c>
      <c r="G42" s="19">
        <f t="shared" si="9"/>
        <v>161324.19</v>
      </c>
      <c r="H42" s="19">
        <f t="shared" si="10"/>
        <v>5633.119999999999</v>
      </c>
      <c r="I42" s="19">
        <f t="shared" si="11"/>
        <v>43945.09</v>
      </c>
    </row>
    <row r="43" spans="1:9" x14ac:dyDescent="0.2">
      <c r="A43" s="90" t="s">
        <v>169</v>
      </c>
      <c r="B43" s="93">
        <v>7</v>
      </c>
      <c r="C43" s="19">
        <f t="shared" si="5"/>
        <v>88419.41</v>
      </c>
      <c r="D43" s="19">
        <f t="shared" si="6"/>
        <v>1240.1399999999999</v>
      </c>
      <c r="E43" s="19">
        <f t="shared" si="7"/>
        <v>9298.33</v>
      </c>
      <c r="F43" s="19">
        <f t="shared" si="8"/>
        <v>71952.87</v>
      </c>
      <c r="G43" s="19">
        <f t="shared" si="9"/>
        <v>189094.96</v>
      </c>
      <c r="H43" s="19">
        <f t="shared" si="10"/>
        <v>6809.4899999999989</v>
      </c>
      <c r="I43" s="19">
        <f t="shared" si="11"/>
        <v>45436.869999999995</v>
      </c>
    </row>
    <row r="44" spans="1:9" x14ac:dyDescent="0.2">
      <c r="A44" s="90" t="s">
        <v>170</v>
      </c>
      <c r="B44" s="93">
        <v>8</v>
      </c>
      <c r="C44" s="19">
        <f t="shared" si="5"/>
        <v>104255.93000000001</v>
      </c>
      <c r="D44" s="19">
        <f t="shared" si="6"/>
        <v>1240.1399999999999</v>
      </c>
      <c r="E44" s="19">
        <f t="shared" si="7"/>
        <v>10903.35</v>
      </c>
      <c r="F44" s="19">
        <f t="shared" si="8"/>
        <v>71952.87</v>
      </c>
      <c r="G44" s="19">
        <f t="shared" si="9"/>
        <v>227119.41999999998</v>
      </c>
      <c r="H44" s="19">
        <f t="shared" si="10"/>
        <v>8029.119999999999</v>
      </c>
      <c r="I44" s="19">
        <f t="shared" si="11"/>
        <v>46107.069999999992</v>
      </c>
    </row>
    <row r="45" spans="1:9" x14ac:dyDescent="0.2">
      <c r="A45" s="90" t="s">
        <v>171</v>
      </c>
      <c r="B45" s="93">
        <v>9</v>
      </c>
      <c r="C45" s="19">
        <f t="shared" si="5"/>
        <v>119351.37000000001</v>
      </c>
      <c r="D45" s="19">
        <f t="shared" si="6"/>
        <v>1240.1399999999999</v>
      </c>
      <c r="E45" s="19">
        <f t="shared" si="7"/>
        <v>12717.34</v>
      </c>
      <c r="F45" s="19">
        <f t="shared" si="8"/>
        <v>95524.989999999991</v>
      </c>
      <c r="G45" s="19">
        <f t="shared" si="9"/>
        <v>254030.18</v>
      </c>
      <c r="H45" s="19">
        <f t="shared" si="10"/>
        <v>9557.8599999999988</v>
      </c>
      <c r="I45" s="19">
        <f t="shared" si="11"/>
        <v>46532.149999999994</v>
      </c>
    </row>
    <row r="46" spans="1:9" x14ac:dyDescent="0.2">
      <c r="A46" s="90" t="s">
        <v>172</v>
      </c>
      <c r="B46" s="93">
        <v>10</v>
      </c>
      <c r="C46" s="19">
        <f t="shared" si="5"/>
        <v>135429.45000000001</v>
      </c>
      <c r="D46" s="19">
        <f t="shared" si="6"/>
        <v>1373.6899999999998</v>
      </c>
      <c r="E46" s="19">
        <f t="shared" si="7"/>
        <v>14294.68</v>
      </c>
      <c r="F46" s="19">
        <f t="shared" si="8"/>
        <v>101065.63999999998</v>
      </c>
      <c r="G46" s="19">
        <f t="shared" si="9"/>
        <v>281412.36</v>
      </c>
      <c r="H46" s="19">
        <f t="shared" si="10"/>
        <v>10848.279999999999</v>
      </c>
      <c r="I46" s="19">
        <f t="shared" si="11"/>
        <v>46886.709999999992</v>
      </c>
    </row>
    <row r="47" spans="1:9" x14ac:dyDescent="0.2">
      <c r="A47" s="90" t="s">
        <v>173</v>
      </c>
      <c r="B47" s="93">
        <v>11</v>
      </c>
      <c r="C47" s="19">
        <f t="shared" si="5"/>
        <v>151309.89000000001</v>
      </c>
      <c r="D47" s="19">
        <f t="shared" si="6"/>
        <v>1510.0199999999998</v>
      </c>
      <c r="E47" s="19">
        <f t="shared" si="7"/>
        <v>15778.83</v>
      </c>
      <c r="F47" s="19">
        <f t="shared" si="8"/>
        <v>102435.10999999999</v>
      </c>
      <c r="G47" s="19">
        <f t="shared" si="9"/>
        <v>321451.17</v>
      </c>
      <c r="H47" s="19">
        <f t="shared" si="10"/>
        <v>12122.829999999998</v>
      </c>
      <c r="I47" s="19">
        <f t="shared" si="11"/>
        <v>47448.759999999995</v>
      </c>
    </row>
    <row r="48" spans="1:9" x14ac:dyDescent="0.2">
      <c r="A48" s="90" t="s">
        <v>174</v>
      </c>
      <c r="B48" s="93">
        <v>12</v>
      </c>
      <c r="C48" s="19">
        <f t="shared" si="5"/>
        <v>169846.34000000003</v>
      </c>
      <c r="D48" s="19">
        <f t="shared" si="6"/>
        <v>2819.96</v>
      </c>
      <c r="E48" s="19">
        <f t="shared" si="7"/>
        <v>17201.73</v>
      </c>
      <c r="F48" s="19">
        <f t="shared" si="8"/>
        <v>128735.99999999999</v>
      </c>
      <c r="G48" s="19">
        <f t="shared" si="9"/>
        <v>353191.77999999997</v>
      </c>
      <c r="H48" s="19">
        <f t="shared" si="10"/>
        <v>13610.549999999997</v>
      </c>
      <c r="I48" s="19">
        <f t="shared" si="11"/>
        <v>64248.34</v>
      </c>
    </row>
    <row r="49" spans="1:9" x14ac:dyDescent="0.2">
      <c r="A49" s="90"/>
    </row>
    <row r="50" spans="1:9" x14ac:dyDescent="0.2">
      <c r="A50" s="90"/>
    </row>
    <row r="51" spans="1:9" ht="15.75" x14ac:dyDescent="0.25">
      <c r="B51" s="72" t="s">
        <v>9</v>
      </c>
      <c r="C51" s="11" t="s">
        <v>10</v>
      </c>
      <c r="D51" s="11" t="s">
        <v>11</v>
      </c>
      <c r="E51" s="11" t="s">
        <v>13</v>
      </c>
      <c r="F51" s="11" t="s">
        <v>14</v>
      </c>
      <c r="G51" s="11" t="s">
        <v>15</v>
      </c>
      <c r="H51" s="11" t="s">
        <v>16</v>
      </c>
      <c r="I51" s="11" t="s">
        <v>17</v>
      </c>
    </row>
    <row r="52" spans="1:9" x14ac:dyDescent="0.2">
      <c r="A52" s="44"/>
      <c r="B52" s="11" t="s">
        <v>18</v>
      </c>
      <c r="C52" s="11" t="s">
        <v>19</v>
      </c>
      <c r="D52" s="11" t="s">
        <v>20</v>
      </c>
      <c r="E52" s="42" t="s">
        <v>21</v>
      </c>
      <c r="F52" s="42" t="s">
        <v>22</v>
      </c>
      <c r="G52" s="42" t="s">
        <v>23</v>
      </c>
      <c r="H52" s="11" t="s">
        <v>19</v>
      </c>
      <c r="I52" s="11" t="s">
        <v>24</v>
      </c>
    </row>
    <row r="53" spans="1:9" ht="13.5" thickBot="1" x14ac:dyDescent="0.25">
      <c r="A53" s="44"/>
      <c r="B53" s="73" t="s">
        <v>25</v>
      </c>
      <c r="C53" s="40" t="s">
        <v>26</v>
      </c>
      <c r="D53" s="40" t="s">
        <v>27</v>
      </c>
      <c r="E53" s="40" t="s">
        <v>29</v>
      </c>
      <c r="F53" s="40" t="s">
        <v>30</v>
      </c>
      <c r="G53" s="40" t="s">
        <v>31</v>
      </c>
      <c r="H53" s="41" t="s">
        <v>32</v>
      </c>
      <c r="I53" s="41" t="s">
        <v>33</v>
      </c>
    </row>
    <row r="54" spans="1:9" ht="26.25" thickBot="1" x14ac:dyDescent="0.25">
      <c r="A54" s="88" t="s">
        <v>7</v>
      </c>
      <c r="B54" s="92"/>
      <c r="C54" s="33" t="s">
        <v>35</v>
      </c>
      <c r="D54" s="34" t="s">
        <v>36</v>
      </c>
      <c r="E54" s="35" t="s">
        <v>87</v>
      </c>
      <c r="F54" s="34" t="s">
        <v>39</v>
      </c>
      <c r="G54" s="34" t="s">
        <v>6</v>
      </c>
      <c r="H54" s="35" t="s">
        <v>40</v>
      </c>
      <c r="I54" s="74" t="s">
        <v>41</v>
      </c>
    </row>
    <row r="55" spans="1:9" x14ac:dyDescent="0.2">
      <c r="A55" s="90" t="s">
        <v>163</v>
      </c>
      <c r="B55" s="93">
        <v>1</v>
      </c>
      <c r="C55" s="96">
        <v>17146.830000000002</v>
      </c>
      <c r="D55" s="97">
        <v>329.78</v>
      </c>
      <c r="E55" s="97">
        <v>1367.32</v>
      </c>
      <c r="F55" s="97">
        <v>3401.42</v>
      </c>
      <c r="G55" s="97">
        <v>31956.61</v>
      </c>
      <c r="H55" s="97">
        <v>1320.54</v>
      </c>
      <c r="I55" s="98">
        <v>5035.6400000000003</v>
      </c>
    </row>
    <row r="56" spans="1:9" x14ac:dyDescent="0.2">
      <c r="A56" s="90" t="s">
        <v>164</v>
      </c>
      <c r="B56" s="93">
        <v>2</v>
      </c>
      <c r="C56" s="19">
        <v>15851.99</v>
      </c>
      <c r="D56" s="20">
        <v>227.7</v>
      </c>
      <c r="E56" s="20">
        <v>1605.09</v>
      </c>
      <c r="F56" s="20">
        <v>1360.34</v>
      </c>
      <c r="G56" s="20">
        <v>39365.4</v>
      </c>
      <c r="H56" s="20">
        <v>1220.82</v>
      </c>
      <c r="I56" s="21">
        <v>224.82</v>
      </c>
    </row>
    <row r="57" spans="1:9" x14ac:dyDescent="0.2">
      <c r="A57" s="90" t="s">
        <v>165</v>
      </c>
      <c r="B57" s="93">
        <v>3</v>
      </c>
      <c r="C57" s="19">
        <v>14593.79</v>
      </c>
      <c r="D57" s="20">
        <v>682.66</v>
      </c>
      <c r="E57" s="20">
        <v>1105.96</v>
      </c>
      <c r="F57" s="20">
        <v>28465.439999999999</v>
      </c>
      <c r="G57" s="20">
        <v>20499.150000000001</v>
      </c>
      <c r="H57" s="20">
        <v>1123.92</v>
      </c>
      <c r="I57" s="21">
        <v>494.22</v>
      </c>
    </row>
    <row r="58" spans="1:9" x14ac:dyDescent="0.2">
      <c r="A58" s="90" t="s">
        <v>166</v>
      </c>
      <c r="B58" s="93">
        <v>4</v>
      </c>
      <c r="C58" s="19">
        <v>12094</v>
      </c>
      <c r="D58" s="20">
        <v>0</v>
      </c>
      <c r="E58" s="20">
        <v>1063.76</v>
      </c>
      <c r="F58" s="20">
        <v>4940.71</v>
      </c>
      <c r="G58" s="20">
        <v>20518.580000000002</v>
      </c>
      <c r="H58" s="20">
        <v>931.4</v>
      </c>
      <c r="I58" s="21">
        <v>61.45</v>
      </c>
    </row>
    <row r="59" spans="1:9" x14ac:dyDescent="0.2">
      <c r="A59" s="90" t="s">
        <v>167</v>
      </c>
      <c r="B59" s="93">
        <v>5</v>
      </c>
      <c r="C59" s="19">
        <v>3030.69</v>
      </c>
      <c r="D59" s="20">
        <v>0</v>
      </c>
      <c r="E59" s="20">
        <v>1187.83</v>
      </c>
      <c r="F59" s="20">
        <v>0</v>
      </c>
      <c r="G59" s="20">
        <v>29566.23</v>
      </c>
      <c r="H59" s="20">
        <v>233.4</v>
      </c>
      <c r="I59" s="21">
        <v>61.44</v>
      </c>
    </row>
    <row r="60" spans="1:9" x14ac:dyDescent="0.2">
      <c r="A60" s="90" t="s">
        <v>168</v>
      </c>
      <c r="B60" s="93">
        <v>6</v>
      </c>
      <c r="C60" s="19">
        <v>10427.31</v>
      </c>
      <c r="D60" s="20">
        <v>0</v>
      </c>
      <c r="E60" s="20">
        <v>1364.78</v>
      </c>
      <c r="F60" s="20">
        <v>11922.51</v>
      </c>
      <c r="G60" s="20">
        <v>19418.22</v>
      </c>
      <c r="H60" s="20">
        <v>803.04</v>
      </c>
      <c r="I60" s="21">
        <v>38067.519999999997</v>
      </c>
    </row>
    <row r="61" spans="1:9" x14ac:dyDescent="0.2">
      <c r="A61" s="90" t="s">
        <v>169</v>
      </c>
      <c r="B61" s="93">
        <v>7</v>
      </c>
      <c r="C61" s="19">
        <v>15274.8</v>
      </c>
      <c r="D61" s="20">
        <v>0</v>
      </c>
      <c r="E61" s="20">
        <v>1603.59</v>
      </c>
      <c r="F61" s="20">
        <v>21862.45</v>
      </c>
      <c r="G61" s="20">
        <v>27770.77</v>
      </c>
      <c r="H61" s="20">
        <v>1176.3699999999999</v>
      </c>
      <c r="I61" s="21">
        <v>1491.78</v>
      </c>
    </row>
    <row r="62" spans="1:9" x14ac:dyDescent="0.2">
      <c r="A62" s="90" t="s">
        <v>170</v>
      </c>
      <c r="B62" s="93">
        <v>8</v>
      </c>
      <c r="C62" s="19">
        <v>15836.52</v>
      </c>
      <c r="D62" s="20">
        <v>0</v>
      </c>
      <c r="E62" s="20">
        <v>1605.02</v>
      </c>
      <c r="F62" s="20">
        <v>0</v>
      </c>
      <c r="G62" s="20">
        <v>38024.46</v>
      </c>
      <c r="H62" s="20">
        <v>1219.6300000000001</v>
      </c>
      <c r="I62" s="21">
        <v>670.2</v>
      </c>
    </row>
    <row r="63" spans="1:9" x14ac:dyDescent="0.2">
      <c r="A63" s="90" t="s">
        <v>171</v>
      </c>
      <c r="B63" s="93">
        <v>9</v>
      </c>
      <c r="C63" s="19">
        <v>15095.44</v>
      </c>
      <c r="D63" s="20">
        <v>0</v>
      </c>
      <c r="E63" s="20">
        <v>1813.99</v>
      </c>
      <c r="F63" s="20">
        <v>23572.12</v>
      </c>
      <c r="G63" s="20">
        <v>26910.76</v>
      </c>
      <c r="H63" s="20">
        <v>1528.74</v>
      </c>
      <c r="I63" s="21">
        <v>425.08</v>
      </c>
    </row>
    <row r="64" spans="1:9" x14ac:dyDescent="0.2">
      <c r="A64" s="90" t="s">
        <v>172</v>
      </c>
      <c r="B64" s="93">
        <v>10</v>
      </c>
      <c r="C64" s="19">
        <v>16078.08</v>
      </c>
      <c r="D64" s="20">
        <v>133.55000000000001</v>
      </c>
      <c r="E64" s="20">
        <v>1577.34</v>
      </c>
      <c r="F64" s="20">
        <v>5540.65</v>
      </c>
      <c r="G64" s="20">
        <v>27382.18</v>
      </c>
      <c r="H64" s="20">
        <v>1290.42</v>
      </c>
      <c r="I64" s="21">
        <v>354.56</v>
      </c>
    </row>
    <row r="65" spans="1:9" x14ac:dyDescent="0.2">
      <c r="A65" s="90" t="s">
        <v>173</v>
      </c>
      <c r="B65" s="93">
        <v>11</v>
      </c>
      <c r="C65" s="19">
        <v>15880.44</v>
      </c>
      <c r="D65" s="20">
        <v>136.33000000000001</v>
      </c>
      <c r="E65" s="20">
        <v>1484.15</v>
      </c>
      <c r="F65" s="20">
        <v>1369.47</v>
      </c>
      <c r="G65" s="20">
        <v>40038.81</v>
      </c>
      <c r="H65" s="20">
        <v>1274.55</v>
      </c>
      <c r="I65" s="21">
        <v>562.04999999999995</v>
      </c>
    </row>
    <row r="66" spans="1:9" x14ac:dyDescent="0.2">
      <c r="A66" s="90" t="s">
        <v>174</v>
      </c>
      <c r="B66" s="93">
        <v>12</v>
      </c>
      <c r="C66" s="153">
        <v>18536.45</v>
      </c>
      <c r="D66" s="154">
        <v>1309.94</v>
      </c>
      <c r="E66" s="154">
        <v>1422.9</v>
      </c>
      <c r="F66" s="154">
        <v>26300.89</v>
      </c>
      <c r="G66" s="154">
        <v>31740.61</v>
      </c>
      <c r="H66" s="154">
        <v>1487.72</v>
      </c>
      <c r="I66" s="155">
        <v>16799.580000000002</v>
      </c>
    </row>
    <row r="70" spans="1:9" x14ac:dyDescent="0.2">
      <c r="C70" s="9" t="s">
        <v>19</v>
      </c>
      <c r="D70" s="10" t="s">
        <v>20</v>
      </c>
      <c r="E70" s="11" t="s">
        <v>21</v>
      </c>
      <c r="F70" s="11" t="s">
        <v>22</v>
      </c>
      <c r="G70" s="11" t="s">
        <v>23</v>
      </c>
      <c r="H70" s="9" t="s">
        <v>19</v>
      </c>
      <c r="I70" s="11" t="s">
        <v>24</v>
      </c>
    </row>
    <row r="71" spans="1:9" ht="13.5" thickBot="1" x14ac:dyDescent="0.25">
      <c r="A71" s="132" t="s">
        <v>131</v>
      </c>
      <c r="C71" s="12" t="s">
        <v>26</v>
      </c>
      <c r="D71" s="12" t="s">
        <v>27</v>
      </c>
      <c r="E71" s="13" t="s">
        <v>28</v>
      </c>
      <c r="F71" s="12" t="s">
        <v>29</v>
      </c>
      <c r="G71" s="12" t="s">
        <v>30</v>
      </c>
      <c r="H71" s="12" t="s">
        <v>31</v>
      </c>
      <c r="I71" s="13" t="s">
        <v>32</v>
      </c>
    </row>
    <row r="72" spans="1:9" ht="26.25" thickBot="1" x14ac:dyDescent="0.25">
      <c r="A72" s="88" t="s">
        <v>7</v>
      </c>
      <c r="C72" s="14" t="s">
        <v>35</v>
      </c>
      <c r="D72" s="15" t="s">
        <v>36</v>
      </c>
      <c r="E72" s="16" t="s">
        <v>38</v>
      </c>
      <c r="F72" s="15" t="s">
        <v>39</v>
      </c>
      <c r="G72" s="15" t="s">
        <v>6</v>
      </c>
      <c r="H72" s="16" t="s">
        <v>40</v>
      </c>
      <c r="I72" s="17" t="s">
        <v>41</v>
      </c>
    </row>
    <row r="73" spans="1:9" x14ac:dyDescent="0.2">
      <c r="A73" s="90" t="s">
        <v>150</v>
      </c>
      <c r="B73" s="93">
        <v>1</v>
      </c>
      <c r="C73" s="96">
        <f>C91</f>
        <v>16138.51</v>
      </c>
      <c r="D73" s="96">
        <f t="shared" ref="D73:I73" si="12">D91</f>
        <v>447.88</v>
      </c>
      <c r="E73" s="96">
        <f t="shared" si="12"/>
        <v>1282.17</v>
      </c>
      <c r="F73" s="96">
        <f t="shared" si="12"/>
        <v>9972.6200000000008</v>
      </c>
      <c r="G73" s="96">
        <f t="shared" si="12"/>
        <v>31094.82</v>
      </c>
      <c r="H73" s="96">
        <f t="shared" si="12"/>
        <v>1257.71</v>
      </c>
      <c r="I73" s="96">
        <f t="shared" si="12"/>
        <v>1328.18</v>
      </c>
    </row>
    <row r="74" spans="1:9" x14ac:dyDescent="0.2">
      <c r="A74" s="90" t="s">
        <v>151</v>
      </c>
      <c r="B74" s="93">
        <v>2</v>
      </c>
      <c r="C74" s="19">
        <f t="shared" ref="C74:C84" si="13">C73+C92</f>
        <v>31325.800000000003</v>
      </c>
      <c r="D74" s="19">
        <f t="shared" ref="D74:D84" si="14">D73+D92</f>
        <v>688.11</v>
      </c>
      <c r="E74" s="19">
        <f t="shared" ref="E74:E84" si="15">E73+E92</f>
        <v>2757.3500000000004</v>
      </c>
      <c r="F74" s="19">
        <f t="shared" ref="F74:F84" si="16">F73+F92</f>
        <v>10917.02</v>
      </c>
      <c r="G74" s="19">
        <f t="shared" ref="G74:G84" si="17">G73+G92</f>
        <v>67842.720000000001</v>
      </c>
      <c r="H74" s="19">
        <f t="shared" ref="H74:H84" si="18">H73+H92</f>
        <v>2441.29</v>
      </c>
      <c r="I74" s="19">
        <f t="shared" ref="I74:I84" si="19">I73+I92</f>
        <v>1558.49</v>
      </c>
    </row>
    <row r="75" spans="1:9" x14ac:dyDescent="0.2">
      <c r="A75" s="90" t="s">
        <v>153</v>
      </c>
      <c r="B75" s="93">
        <v>3</v>
      </c>
      <c r="C75" s="19">
        <f t="shared" si="13"/>
        <v>44152.87</v>
      </c>
      <c r="D75" s="19">
        <f t="shared" si="14"/>
        <v>1205.96</v>
      </c>
      <c r="E75" s="19">
        <f t="shared" si="15"/>
        <v>3672.4500000000003</v>
      </c>
      <c r="F75" s="19">
        <f t="shared" si="16"/>
        <v>37835.69</v>
      </c>
      <c r="G75" s="19">
        <f t="shared" si="17"/>
        <v>84768.86</v>
      </c>
      <c r="H75" s="19">
        <f t="shared" si="18"/>
        <v>3440.93</v>
      </c>
      <c r="I75" s="19">
        <f t="shared" si="19"/>
        <v>1697.52</v>
      </c>
    </row>
    <row r="76" spans="1:9" x14ac:dyDescent="0.2">
      <c r="A76" s="90" t="s">
        <v>154</v>
      </c>
      <c r="B76" s="93">
        <v>4</v>
      </c>
      <c r="C76" s="19">
        <f t="shared" si="13"/>
        <v>55839.17</v>
      </c>
      <c r="D76" s="19">
        <f t="shared" si="14"/>
        <v>1205.96</v>
      </c>
      <c r="E76" s="19">
        <f t="shared" si="15"/>
        <v>4749.0300000000007</v>
      </c>
      <c r="F76" s="19">
        <f t="shared" si="16"/>
        <v>46613.520000000004</v>
      </c>
      <c r="G76" s="19">
        <f t="shared" si="17"/>
        <v>107205.7</v>
      </c>
      <c r="H76" s="19">
        <f t="shared" si="18"/>
        <v>4351.67</v>
      </c>
      <c r="I76" s="19">
        <f t="shared" si="19"/>
        <v>1910.1399999999999</v>
      </c>
    </row>
    <row r="77" spans="1:9" x14ac:dyDescent="0.2">
      <c r="A77" s="90" t="s">
        <v>155</v>
      </c>
      <c r="B77" s="93">
        <v>5</v>
      </c>
      <c r="C77" s="19">
        <f t="shared" si="13"/>
        <v>70126.19</v>
      </c>
      <c r="D77" s="19">
        <f t="shared" si="14"/>
        <v>1205.96</v>
      </c>
      <c r="E77" s="19">
        <f t="shared" si="15"/>
        <v>5994.920000000001</v>
      </c>
      <c r="F77" s="19">
        <f t="shared" si="16"/>
        <v>47244.750000000007</v>
      </c>
      <c r="G77" s="19">
        <f t="shared" si="17"/>
        <v>143732.41</v>
      </c>
      <c r="H77" s="19">
        <f t="shared" si="18"/>
        <v>5465.09</v>
      </c>
      <c r="I77" s="19">
        <f t="shared" si="19"/>
        <v>1987.9099999999999</v>
      </c>
    </row>
    <row r="78" spans="1:9" x14ac:dyDescent="0.2">
      <c r="A78" s="90" t="s">
        <v>156</v>
      </c>
      <c r="B78" s="93">
        <v>6</v>
      </c>
      <c r="C78" s="19">
        <f t="shared" si="13"/>
        <v>85904.21</v>
      </c>
      <c r="D78" s="19">
        <f t="shared" si="14"/>
        <v>1205.96</v>
      </c>
      <c r="E78" s="19">
        <f t="shared" si="15"/>
        <v>7467.2000000000007</v>
      </c>
      <c r="F78" s="19">
        <f t="shared" si="16"/>
        <v>69959.070000000007</v>
      </c>
      <c r="G78" s="19">
        <f t="shared" si="17"/>
        <v>170395.64</v>
      </c>
      <c r="H78" s="19">
        <f t="shared" si="18"/>
        <v>6694.7</v>
      </c>
      <c r="I78" s="19">
        <f t="shared" si="19"/>
        <v>48947.47</v>
      </c>
    </row>
    <row r="79" spans="1:9" x14ac:dyDescent="0.2">
      <c r="A79" s="90" t="s">
        <v>157</v>
      </c>
      <c r="B79" s="93">
        <v>7</v>
      </c>
      <c r="C79" s="19">
        <f t="shared" si="13"/>
        <v>102184.57</v>
      </c>
      <c r="D79" s="19">
        <f t="shared" si="14"/>
        <v>2223.3200000000002</v>
      </c>
      <c r="E79" s="19">
        <f t="shared" si="15"/>
        <v>9328.01</v>
      </c>
      <c r="F79" s="19">
        <f t="shared" si="16"/>
        <v>103307.23000000001</v>
      </c>
      <c r="G79" s="19">
        <f t="shared" si="17"/>
        <v>199565.83000000002</v>
      </c>
      <c r="H79" s="19">
        <f t="shared" si="18"/>
        <v>7963.46</v>
      </c>
      <c r="I79" s="19">
        <f t="shared" si="19"/>
        <v>50158.87</v>
      </c>
    </row>
    <row r="80" spans="1:9" x14ac:dyDescent="0.2">
      <c r="A80" s="90" t="s">
        <v>158</v>
      </c>
      <c r="B80" s="93">
        <v>8</v>
      </c>
      <c r="C80" s="19">
        <f t="shared" si="13"/>
        <v>118192.90000000001</v>
      </c>
      <c r="D80" s="19">
        <f t="shared" si="14"/>
        <v>2223.3200000000002</v>
      </c>
      <c r="E80" s="19">
        <f t="shared" si="15"/>
        <v>11060.39</v>
      </c>
      <c r="F80" s="19">
        <f t="shared" si="16"/>
        <v>103307.23000000001</v>
      </c>
      <c r="G80" s="19">
        <f t="shared" si="17"/>
        <v>236069.73</v>
      </c>
      <c r="H80" s="19">
        <f t="shared" si="18"/>
        <v>9211.02</v>
      </c>
      <c r="I80" s="19">
        <f t="shared" si="19"/>
        <v>50411.18</v>
      </c>
    </row>
    <row r="81" spans="1:15" x14ac:dyDescent="0.2">
      <c r="A81" s="90" t="s">
        <v>159</v>
      </c>
      <c r="B81" s="93">
        <v>9</v>
      </c>
      <c r="C81" s="19">
        <f t="shared" si="13"/>
        <v>131822.81</v>
      </c>
      <c r="D81" s="19">
        <f t="shared" si="14"/>
        <v>2869.58</v>
      </c>
      <c r="E81" s="19">
        <f t="shared" si="15"/>
        <v>12778.869999999999</v>
      </c>
      <c r="F81" s="19">
        <f t="shared" si="16"/>
        <v>118385.82</v>
      </c>
      <c r="G81" s="19">
        <f t="shared" si="17"/>
        <v>260473.16</v>
      </c>
      <c r="H81" s="19">
        <f t="shared" si="18"/>
        <v>10158.27</v>
      </c>
      <c r="I81" s="19">
        <f t="shared" si="19"/>
        <v>50713.67</v>
      </c>
    </row>
    <row r="82" spans="1:15" x14ac:dyDescent="0.2">
      <c r="A82" s="90" t="s">
        <v>160</v>
      </c>
      <c r="B82" s="93">
        <v>10</v>
      </c>
      <c r="C82" s="19">
        <f t="shared" si="13"/>
        <v>147267.81</v>
      </c>
      <c r="D82" s="19">
        <f t="shared" si="14"/>
        <v>3328.55</v>
      </c>
      <c r="E82" s="19">
        <f t="shared" si="15"/>
        <v>14414.56</v>
      </c>
      <c r="F82" s="19">
        <f t="shared" si="16"/>
        <v>131987.76</v>
      </c>
      <c r="G82" s="19">
        <f t="shared" si="17"/>
        <v>287200.44</v>
      </c>
      <c r="H82" s="19">
        <f t="shared" si="18"/>
        <v>11347.74</v>
      </c>
      <c r="I82" s="19">
        <f t="shared" si="19"/>
        <v>51031.049999999996</v>
      </c>
    </row>
    <row r="83" spans="1:15" x14ac:dyDescent="0.2">
      <c r="A83" s="90" t="s">
        <v>161</v>
      </c>
      <c r="B83" s="93">
        <v>11</v>
      </c>
      <c r="C83" s="19">
        <f t="shared" si="13"/>
        <v>163010.76</v>
      </c>
      <c r="D83" s="19">
        <f t="shared" si="14"/>
        <v>3532.6800000000003</v>
      </c>
      <c r="E83" s="19">
        <f t="shared" si="15"/>
        <v>15832.699999999999</v>
      </c>
      <c r="F83" s="19">
        <f t="shared" si="16"/>
        <v>132551.58000000002</v>
      </c>
      <c r="G83" s="19">
        <f t="shared" si="17"/>
        <v>327133.7</v>
      </c>
      <c r="H83" s="19">
        <f t="shared" si="18"/>
        <v>12560.16</v>
      </c>
      <c r="I83" s="19">
        <f t="shared" si="19"/>
        <v>51116.899999999994</v>
      </c>
    </row>
    <row r="84" spans="1:15" x14ac:dyDescent="0.2">
      <c r="A84" s="90" t="s">
        <v>152</v>
      </c>
      <c r="B84" s="93">
        <v>12</v>
      </c>
      <c r="C84" s="19">
        <f t="shared" si="13"/>
        <v>181073.38</v>
      </c>
      <c r="D84" s="19">
        <f t="shared" si="14"/>
        <v>5083.18</v>
      </c>
      <c r="E84" s="19">
        <f t="shared" si="15"/>
        <v>17144.03</v>
      </c>
      <c r="F84" s="19">
        <f t="shared" si="16"/>
        <v>159686.5</v>
      </c>
      <c r="G84" s="19">
        <f t="shared" si="17"/>
        <v>359488.82</v>
      </c>
      <c r="H84" s="19">
        <f t="shared" si="18"/>
        <v>13951.23</v>
      </c>
      <c r="I84" s="19">
        <f t="shared" si="19"/>
        <v>65478.539999999994</v>
      </c>
    </row>
    <row r="85" spans="1:15" x14ac:dyDescent="0.2">
      <c r="A85" s="90"/>
    </row>
    <row r="86" spans="1:15" x14ac:dyDescent="0.2">
      <c r="A86" s="90"/>
    </row>
    <row r="87" spans="1:15" ht="15.75" x14ac:dyDescent="0.25">
      <c r="B87" s="72" t="s">
        <v>9</v>
      </c>
      <c r="C87" s="11" t="s">
        <v>10</v>
      </c>
      <c r="D87" s="11" t="s">
        <v>11</v>
      </c>
      <c r="E87" s="11" t="s">
        <v>13</v>
      </c>
      <c r="F87" s="11" t="s">
        <v>14</v>
      </c>
      <c r="G87" s="11" t="s">
        <v>15</v>
      </c>
      <c r="H87" s="11" t="s">
        <v>16</v>
      </c>
      <c r="I87" s="11" t="s">
        <v>17</v>
      </c>
    </row>
    <row r="88" spans="1:15" x14ac:dyDescent="0.2">
      <c r="A88" s="44"/>
      <c r="B88" s="11" t="s">
        <v>18</v>
      </c>
      <c r="C88" s="11" t="s">
        <v>19</v>
      </c>
      <c r="D88" s="11" t="s">
        <v>20</v>
      </c>
      <c r="E88" s="42" t="s">
        <v>21</v>
      </c>
      <c r="F88" s="42" t="s">
        <v>22</v>
      </c>
      <c r="G88" s="42" t="s">
        <v>23</v>
      </c>
      <c r="H88" s="11" t="s">
        <v>19</v>
      </c>
      <c r="I88" s="11" t="s">
        <v>24</v>
      </c>
      <c r="J88" s="4"/>
    </row>
    <row r="89" spans="1:15" ht="13.5" thickBot="1" x14ac:dyDescent="0.25">
      <c r="A89" s="44"/>
      <c r="B89" s="73" t="s">
        <v>25</v>
      </c>
      <c r="C89" s="40" t="s">
        <v>26</v>
      </c>
      <c r="D89" s="40" t="s">
        <v>27</v>
      </c>
      <c r="E89" s="40" t="s">
        <v>29</v>
      </c>
      <c r="F89" s="40" t="s">
        <v>30</v>
      </c>
      <c r="G89" s="40" t="s">
        <v>31</v>
      </c>
      <c r="H89" s="41" t="s">
        <v>32</v>
      </c>
      <c r="I89" s="41" t="s">
        <v>33</v>
      </c>
      <c r="J89" s="4"/>
    </row>
    <row r="90" spans="1:15" ht="26.25" thickBot="1" x14ac:dyDescent="0.25">
      <c r="A90" s="88" t="s">
        <v>7</v>
      </c>
      <c r="B90" s="92"/>
      <c r="C90" s="33" t="s">
        <v>35</v>
      </c>
      <c r="D90" s="34" t="s">
        <v>36</v>
      </c>
      <c r="E90" s="35" t="s">
        <v>87</v>
      </c>
      <c r="F90" s="34" t="s">
        <v>39</v>
      </c>
      <c r="G90" s="34" t="s">
        <v>6</v>
      </c>
      <c r="H90" s="35" t="s">
        <v>40</v>
      </c>
      <c r="I90" s="74" t="s">
        <v>41</v>
      </c>
      <c r="O90"/>
    </row>
    <row r="91" spans="1:15" x14ac:dyDescent="0.2">
      <c r="A91" s="90" t="s">
        <v>150</v>
      </c>
      <c r="B91" s="93">
        <v>1</v>
      </c>
      <c r="C91" s="96">
        <v>16138.51</v>
      </c>
      <c r="D91" s="97">
        <v>447.88</v>
      </c>
      <c r="E91" s="97">
        <v>1282.17</v>
      </c>
      <c r="F91" s="97">
        <v>9972.6200000000008</v>
      </c>
      <c r="G91" s="97">
        <v>31094.82</v>
      </c>
      <c r="H91" s="97">
        <v>1257.71</v>
      </c>
      <c r="I91" s="98">
        <v>1328.18</v>
      </c>
      <c r="O91"/>
    </row>
    <row r="92" spans="1:15" x14ac:dyDescent="0.2">
      <c r="A92" s="90" t="s">
        <v>151</v>
      </c>
      <c r="B92" s="93">
        <v>2</v>
      </c>
      <c r="C92" s="19">
        <v>15187.29</v>
      </c>
      <c r="D92" s="20">
        <v>240.23</v>
      </c>
      <c r="E92" s="20">
        <v>1475.18</v>
      </c>
      <c r="F92" s="20">
        <v>944.4</v>
      </c>
      <c r="G92" s="20">
        <v>36747.9</v>
      </c>
      <c r="H92" s="20">
        <v>1183.58</v>
      </c>
      <c r="I92" s="21">
        <v>230.31</v>
      </c>
      <c r="O92"/>
    </row>
    <row r="93" spans="1:15" x14ac:dyDescent="0.2">
      <c r="A93" s="90" t="s">
        <v>153</v>
      </c>
      <c r="B93" s="93">
        <v>3</v>
      </c>
      <c r="C93" s="19">
        <v>12827.07</v>
      </c>
      <c r="D93" s="20">
        <v>517.85</v>
      </c>
      <c r="E93" s="20">
        <v>915.1</v>
      </c>
      <c r="F93" s="20">
        <v>26918.67</v>
      </c>
      <c r="G93" s="20">
        <v>16926.14</v>
      </c>
      <c r="H93" s="20">
        <v>999.64</v>
      </c>
      <c r="I93" s="21">
        <v>139.03</v>
      </c>
      <c r="O93"/>
    </row>
    <row r="94" spans="1:15" x14ac:dyDescent="0.2">
      <c r="A94" s="90" t="s">
        <v>154</v>
      </c>
      <c r="B94" s="93">
        <v>4</v>
      </c>
      <c r="C94" s="19">
        <v>11686.3</v>
      </c>
      <c r="D94" s="20">
        <v>0</v>
      </c>
      <c r="E94" s="20">
        <v>1076.58</v>
      </c>
      <c r="F94" s="20">
        <v>8777.83</v>
      </c>
      <c r="G94" s="20">
        <v>22436.84</v>
      </c>
      <c r="H94" s="20">
        <v>910.74</v>
      </c>
      <c r="I94" s="21">
        <v>212.62</v>
      </c>
      <c r="O94"/>
    </row>
    <row r="95" spans="1:15" x14ac:dyDescent="0.2">
      <c r="A95" s="90" t="s">
        <v>155</v>
      </c>
      <c r="B95" s="93">
        <v>5</v>
      </c>
      <c r="C95" s="19">
        <v>14287.02</v>
      </c>
      <c r="D95" s="20">
        <v>0</v>
      </c>
      <c r="E95" s="20">
        <v>1245.8900000000001</v>
      </c>
      <c r="F95" s="20">
        <v>631.23</v>
      </c>
      <c r="G95" s="20">
        <v>36526.71</v>
      </c>
      <c r="H95" s="20">
        <v>1113.42</v>
      </c>
      <c r="I95" s="21">
        <v>77.77</v>
      </c>
      <c r="O95"/>
    </row>
    <row r="96" spans="1:15" x14ac:dyDescent="0.2">
      <c r="A96" s="90" t="s">
        <v>156</v>
      </c>
      <c r="B96" s="93">
        <v>6</v>
      </c>
      <c r="C96" s="19">
        <v>15778.02</v>
      </c>
      <c r="D96" s="20">
        <v>0</v>
      </c>
      <c r="E96" s="20">
        <v>1472.28</v>
      </c>
      <c r="F96" s="20">
        <v>22714.32</v>
      </c>
      <c r="G96" s="20">
        <v>26663.23</v>
      </c>
      <c r="H96" s="20">
        <v>1229.6099999999999</v>
      </c>
      <c r="I96" s="21">
        <v>46959.56</v>
      </c>
      <c r="O96"/>
    </row>
    <row r="97" spans="1:15" x14ac:dyDescent="0.2">
      <c r="A97" s="90" t="s">
        <v>157</v>
      </c>
      <c r="B97" s="93">
        <v>7</v>
      </c>
      <c r="C97" s="19">
        <v>16280.36</v>
      </c>
      <c r="D97" s="20">
        <v>1017.36</v>
      </c>
      <c r="E97" s="20">
        <v>1860.81</v>
      </c>
      <c r="F97" s="20">
        <v>33348.160000000003</v>
      </c>
      <c r="G97" s="20">
        <v>29170.19</v>
      </c>
      <c r="H97" s="20">
        <v>1268.76</v>
      </c>
      <c r="I97" s="21">
        <v>1211.4000000000001</v>
      </c>
      <c r="O97"/>
    </row>
    <row r="98" spans="1:15" x14ac:dyDescent="0.2">
      <c r="A98" s="90" t="s">
        <v>158</v>
      </c>
      <c r="B98" s="93">
        <v>8</v>
      </c>
      <c r="C98" s="19">
        <v>16008.33</v>
      </c>
      <c r="D98" s="20">
        <v>0</v>
      </c>
      <c r="E98" s="20">
        <v>1732.38</v>
      </c>
      <c r="F98" s="20">
        <v>0</v>
      </c>
      <c r="G98" s="20">
        <v>36503.9</v>
      </c>
      <c r="H98" s="20">
        <v>1247.56</v>
      </c>
      <c r="I98" s="21">
        <v>252.31</v>
      </c>
      <c r="O98"/>
    </row>
    <row r="99" spans="1:15" x14ac:dyDescent="0.2">
      <c r="A99" s="90" t="s">
        <v>159</v>
      </c>
      <c r="B99" s="93">
        <v>9</v>
      </c>
      <c r="C99" s="19">
        <v>13629.91</v>
      </c>
      <c r="D99" s="20">
        <v>646.26</v>
      </c>
      <c r="E99" s="20">
        <v>1718.48</v>
      </c>
      <c r="F99" s="20">
        <v>15078.59</v>
      </c>
      <c r="G99" s="20">
        <v>24403.43</v>
      </c>
      <c r="H99" s="20">
        <v>947.25</v>
      </c>
      <c r="I99" s="21">
        <v>302.49</v>
      </c>
      <c r="O99"/>
    </row>
    <row r="100" spans="1:15" x14ac:dyDescent="0.2">
      <c r="A100" s="90" t="s">
        <v>160</v>
      </c>
      <c r="B100" s="93">
        <v>10</v>
      </c>
      <c r="C100" s="19">
        <v>15445</v>
      </c>
      <c r="D100" s="20">
        <v>458.97</v>
      </c>
      <c r="E100" s="20">
        <v>1635.69</v>
      </c>
      <c r="F100" s="20">
        <v>13601.94</v>
      </c>
      <c r="G100" s="20">
        <v>26727.279999999999</v>
      </c>
      <c r="H100" s="20">
        <v>1189.47</v>
      </c>
      <c r="I100" s="21">
        <v>317.38</v>
      </c>
      <c r="O100"/>
    </row>
    <row r="101" spans="1:15" x14ac:dyDescent="0.2">
      <c r="A101" s="90" t="s">
        <v>161</v>
      </c>
      <c r="B101" s="93">
        <v>11</v>
      </c>
      <c r="C101" s="19">
        <v>15742.95</v>
      </c>
      <c r="D101" s="20">
        <v>204.13</v>
      </c>
      <c r="E101" s="20">
        <v>1418.14</v>
      </c>
      <c r="F101" s="20">
        <v>563.82000000000005</v>
      </c>
      <c r="G101" s="20">
        <v>39933.26</v>
      </c>
      <c r="H101" s="20">
        <v>1212.42</v>
      </c>
      <c r="I101" s="21">
        <v>85.85</v>
      </c>
      <c r="O101"/>
    </row>
    <row r="102" spans="1:15" x14ac:dyDescent="0.2">
      <c r="A102" s="90" t="s">
        <v>152</v>
      </c>
      <c r="B102" s="93">
        <v>12</v>
      </c>
      <c r="C102" s="153">
        <v>18062.62</v>
      </c>
      <c r="D102" s="154">
        <v>1550.5</v>
      </c>
      <c r="E102" s="154">
        <v>1311.33</v>
      </c>
      <c r="F102" s="154">
        <v>27134.92</v>
      </c>
      <c r="G102" s="154">
        <v>32355.119999999999</v>
      </c>
      <c r="H102" s="154">
        <v>1391.07</v>
      </c>
      <c r="I102" s="155">
        <v>14361.64</v>
      </c>
      <c r="O102"/>
    </row>
    <row r="103" spans="1:15" x14ac:dyDescent="0.2">
      <c r="B103" s="93"/>
      <c r="O103"/>
    </row>
    <row r="104" spans="1:15" x14ac:dyDescent="0.2">
      <c r="A104" s="90"/>
      <c r="O104"/>
    </row>
    <row r="105" spans="1:15" x14ac:dyDescent="0.2">
      <c r="O105"/>
    </row>
    <row r="108" spans="1:15" x14ac:dyDescent="0.2">
      <c r="C108" s="9" t="s">
        <v>19</v>
      </c>
      <c r="D108" s="10" t="s">
        <v>20</v>
      </c>
      <c r="E108" s="11" t="s">
        <v>21</v>
      </c>
      <c r="F108" s="11" t="s">
        <v>22</v>
      </c>
      <c r="G108" s="11" t="s">
        <v>23</v>
      </c>
      <c r="H108" s="9" t="s">
        <v>19</v>
      </c>
      <c r="I108" s="11" t="s">
        <v>24</v>
      </c>
    </row>
    <row r="109" spans="1:15" ht="13.5" thickBot="1" x14ac:dyDescent="0.25">
      <c r="C109" s="12" t="s">
        <v>26</v>
      </c>
      <c r="D109" s="12" t="s">
        <v>27</v>
      </c>
      <c r="E109" s="13" t="s">
        <v>28</v>
      </c>
      <c r="F109" s="12" t="s">
        <v>29</v>
      </c>
      <c r="G109" s="12" t="s">
        <v>30</v>
      </c>
      <c r="H109" s="12" t="s">
        <v>31</v>
      </c>
      <c r="I109" s="13" t="s">
        <v>32</v>
      </c>
    </row>
    <row r="110" spans="1:15" ht="26.25" thickBot="1" x14ac:dyDescent="0.25">
      <c r="A110" s="132" t="s">
        <v>131</v>
      </c>
      <c r="C110" s="14" t="s">
        <v>35</v>
      </c>
      <c r="D110" s="15" t="s">
        <v>36</v>
      </c>
      <c r="E110" s="16" t="s">
        <v>38</v>
      </c>
      <c r="F110" s="15" t="s">
        <v>39</v>
      </c>
      <c r="G110" s="15" t="s">
        <v>6</v>
      </c>
      <c r="H110" s="16" t="s">
        <v>40</v>
      </c>
      <c r="I110" s="17" t="s">
        <v>41</v>
      </c>
    </row>
    <row r="111" spans="1:15" ht="13.5" thickBot="1" x14ac:dyDescent="0.25">
      <c r="A111" s="88" t="s">
        <v>7</v>
      </c>
      <c r="B111" s="92"/>
    </row>
    <row r="112" spans="1:15" x14ac:dyDescent="0.2">
      <c r="A112" s="90" t="s">
        <v>137</v>
      </c>
      <c r="B112" s="93">
        <v>1</v>
      </c>
      <c r="C112" s="96">
        <f>C130</f>
        <v>13953.01</v>
      </c>
      <c r="D112" s="96">
        <f t="shared" ref="D112:I112" si="20">D130</f>
        <v>337.98</v>
      </c>
      <c r="E112" s="96">
        <f t="shared" si="20"/>
        <v>955.83</v>
      </c>
      <c r="F112" s="96">
        <f t="shared" si="20"/>
        <v>3852.46</v>
      </c>
      <c r="G112" s="96">
        <f t="shared" si="20"/>
        <v>27336.63</v>
      </c>
      <c r="H112" s="96">
        <f t="shared" si="20"/>
        <v>1082.6400000000001</v>
      </c>
      <c r="I112" s="96">
        <f t="shared" si="20"/>
        <v>3611.61</v>
      </c>
    </row>
    <row r="113" spans="1:15" x14ac:dyDescent="0.2">
      <c r="A113" s="90" t="s">
        <v>138</v>
      </c>
      <c r="B113" s="93">
        <v>2</v>
      </c>
      <c r="C113" s="19">
        <f t="shared" ref="C113:C123" si="21">C112+C131</f>
        <v>27717.02</v>
      </c>
      <c r="D113" s="19">
        <f t="shared" ref="D113:D123" si="22">D112+D131</f>
        <v>512.48</v>
      </c>
      <c r="E113" s="19">
        <f t="shared" ref="E113:E123" si="23">E112+E131</f>
        <v>2377.65</v>
      </c>
      <c r="F113" s="19">
        <f t="shared" ref="F113:F123" si="24">F112+F131</f>
        <v>4635.6099999999997</v>
      </c>
      <c r="G113" s="19">
        <f t="shared" ref="G113:G123" si="25">G112+G131</f>
        <v>65863.240000000005</v>
      </c>
      <c r="H113" s="19">
        <f t="shared" ref="H113:H123" si="26">H112+H131</f>
        <v>2146.5500000000002</v>
      </c>
      <c r="I113" s="19">
        <f t="shared" ref="I113:I123" si="27">I112+I131</f>
        <v>3800.6800000000003</v>
      </c>
    </row>
    <row r="114" spans="1:15" x14ac:dyDescent="0.2">
      <c r="A114" s="90" t="s">
        <v>139</v>
      </c>
      <c r="B114" s="93">
        <v>3</v>
      </c>
      <c r="C114" s="19">
        <f t="shared" si="21"/>
        <v>39105.82</v>
      </c>
      <c r="D114" s="19">
        <f t="shared" si="22"/>
        <v>1015.33</v>
      </c>
      <c r="E114" s="19">
        <f t="shared" si="23"/>
        <v>3173.9</v>
      </c>
      <c r="F114" s="19">
        <f t="shared" si="24"/>
        <v>30300.15</v>
      </c>
      <c r="G114" s="19">
        <f t="shared" si="25"/>
        <v>83948.73000000001</v>
      </c>
      <c r="H114" s="19">
        <f t="shared" si="26"/>
        <v>3026.8700000000003</v>
      </c>
      <c r="I114" s="19">
        <f t="shared" si="27"/>
        <v>4146.7300000000005</v>
      </c>
    </row>
    <row r="115" spans="1:15" x14ac:dyDescent="0.2">
      <c r="A115" s="90" t="s">
        <v>140</v>
      </c>
      <c r="B115" s="93">
        <v>4</v>
      </c>
      <c r="C115" s="19">
        <f t="shared" si="21"/>
        <v>48706.65</v>
      </c>
      <c r="D115" s="19">
        <f t="shared" si="22"/>
        <v>1015.33</v>
      </c>
      <c r="E115" s="19">
        <f t="shared" si="23"/>
        <v>4122.2</v>
      </c>
      <c r="F115" s="19">
        <f t="shared" si="24"/>
        <v>38639.93</v>
      </c>
      <c r="G115" s="19">
        <f t="shared" si="25"/>
        <v>104479.12000000001</v>
      </c>
      <c r="H115" s="19">
        <f t="shared" si="26"/>
        <v>3768.9800000000005</v>
      </c>
      <c r="I115" s="19">
        <f t="shared" si="27"/>
        <v>4410.93</v>
      </c>
    </row>
    <row r="116" spans="1:15" x14ac:dyDescent="0.2">
      <c r="A116" s="90" t="s">
        <v>141</v>
      </c>
      <c r="B116" s="93">
        <v>5</v>
      </c>
      <c r="C116" s="19">
        <f t="shared" si="21"/>
        <v>61413.630000000005</v>
      </c>
      <c r="D116" s="19">
        <f t="shared" si="22"/>
        <v>1015.33</v>
      </c>
      <c r="E116" s="19">
        <f t="shared" si="23"/>
        <v>5245.38</v>
      </c>
      <c r="F116" s="19">
        <f t="shared" si="24"/>
        <v>38707.94</v>
      </c>
      <c r="G116" s="19">
        <f t="shared" si="25"/>
        <v>137721.02000000002</v>
      </c>
      <c r="H116" s="19">
        <f t="shared" si="26"/>
        <v>4751.1900000000005</v>
      </c>
      <c r="I116" s="19">
        <f t="shared" si="27"/>
        <v>4507.3500000000004</v>
      </c>
    </row>
    <row r="117" spans="1:15" x14ac:dyDescent="0.2">
      <c r="A117" s="90" t="s">
        <v>142</v>
      </c>
      <c r="B117" s="93">
        <v>6</v>
      </c>
      <c r="C117" s="19">
        <f t="shared" si="21"/>
        <v>76090.62000000001</v>
      </c>
      <c r="D117" s="19">
        <f t="shared" si="22"/>
        <v>1015.33</v>
      </c>
      <c r="E117" s="19">
        <f t="shared" si="23"/>
        <v>6560.29</v>
      </c>
      <c r="F117" s="19">
        <f t="shared" si="24"/>
        <v>66209.77</v>
      </c>
      <c r="G117" s="19">
        <f t="shared" si="25"/>
        <v>162039.88</v>
      </c>
      <c r="H117" s="19">
        <f t="shared" si="26"/>
        <v>5885.67</v>
      </c>
      <c r="I117" s="19">
        <f t="shared" si="27"/>
        <v>50946.299999999996</v>
      </c>
    </row>
    <row r="118" spans="1:15" x14ac:dyDescent="0.2">
      <c r="A118" s="90" t="s">
        <v>143</v>
      </c>
      <c r="B118" s="93">
        <v>7</v>
      </c>
      <c r="C118" s="19">
        <f t="shared" si="21"/>
        <v>89699.49</v>
      </c>
      <c r="D118" s="19">
        <f t="shared" si="22"/>
        <v>1325.33</v>
      </c>
      <c r="E118" s="19">
        <f t="shared" si="23"/>
        <v>8186.78</v>
      </c>
      <c r="F118" s="19">
        <f t="shared" si="24"/>
        <v>93466.03</v>
      </c>
      <c r="G118" s="19">
        <f t="shared" si="25"/>
        <v>190195.16</v>
      </c>
      <c r="H118" s="19">
        <f t="shared" si="26"/>
        <v>6937.59</v>
      </c>
      <c r="I118" s="19">
        <f t="shared" si="27"/>
        <v>51915.049999999996</v>
      </c>
    </row>
    <row r="119" spans="1:15" x14ac:dyDescent="0.2">
      <c r="A119" s="90" t="s">
        <v>144</v>
      </c>
      <c r="B119" s="93">
        <v>8</v>
      </c>
      <c r="C119" s="19">
        <f t="shared" si="21"/>
        <v>104681.29000000001</v>
      </c>
      <c r="D119" s="19">
        <f t="shared" si="22"/>
        <v>1325.33</v>
      </c>
      <c r="E119" s="19">
        <f t="shared" si="23"/>
        <v>9862.27</v>
      </c>
      <c r="F119" s="19">
        <f t="shared" si="24"/>
        <v>93466.03</v>
      </c>
      <c r="G119" s="19">
        <f t="shared" si="25"/>
        <v>226712.57</v>
      </c>
      <c r="H119" s="19">
        <f t="shared" si="26"/>
        <v>8095.63</v>
      </c>
      <c r="I119" s="19">
        <f t="shared" si="27"/>
        <v>52366.979999999996</v>
      </c>
    </row>
    <row r="120" spans="1:15" x14ac:dyDescent="0.2">
      <c r="A120" s="90" t="s">
        <v>145</v>
      </c>
      <c r="B120" s="93">
        <v>9</v>
      </c>
      <c r="C120" s="19">
        <f t="shared" si="21"/>
        <v>117623.3</v>
      </c>
      <c r="D120" s="19">
        <f t="shared" si="22"/>
        <v>1928.9899999999998</v>
      </c>
      <c r="E120" s="19">
        <f t="shared" si="23"/>
        <v>11371.01</v>
      </c>
      <c r="F120" s="19">
        <f t="shared" si="24"/>
        <v>104802.51</v>
      </c>
      <c r="G120" s="19">
        <f t="shared" si="25"/>
        <v>247396.2</v>
      </c>
      <c r="H120" s="19">
        <f t="shared" si="26"/>
        <v>9167.2900000000009</v>
      </c>
      <c r="I120" s="19">
        <f t="shared" si="27"/>
        <v>52777.35</v>
      </c>
    </row>
    <row r="121" spans="1:15" x14ac:dyDescent="0.2">
      <c r="A121" s="90" t="s">
        <v>146</v>
      </c>
      <c r="B121" s="93">
        <v>10</v>
      </c>
      <c r="C121" s="19">
        <f t="shared" si="21"/>
        <v>131340.68</v>
      </c>
      <c r="D121" s="19">
        <f t="shared" si="22"/>
        <v>2304.0199999999995</v>
      </c>
      <c r="E121" s="19">
        <f t="shared" si="23"/>
        <v>12858.81</v>
      </c>
      <c r="F121" s="19">
        <f t="shared" si="24"/>
        <v>118297.81999999999</v>
      </c>
      <c r="G121" s="19">
        <f t="shared" si="25"/>
        <v>274786.55</v>
      </c>
      <c r="H121" s="19">
        <f t="shared" si="26"/>
        <v>10236.310000000001</v>
      </c>
      <c r="I121" s="19">
        <f t="shared" si="27"/>
        <v>52945.189999999995</v>
      </c>
    </row>
    <row r="122" spans="1:15" x14ac:dyDescent="0.2">
      <c r="A122" s="90" t="s">
        <v>147</v>
      </c>
      <c r="B122" s="93">
        <v>11</v>
      </c>
      <c r="C122" s="19">
        <f t="shared" si="21"/>
        <v>145627.85</v>
      </c>
      <c r="D122" s="19">
        <f t="shared" si="22"/>
        <v>2557.1099999999997</v>
      </c>
      <c r="E122" s="19">
        <f t="shared" si="23"/>
        <v>14123.23</v>
      </c>
      <c r="F122" s="19">
        <f t="shared" si="24"/>
        <v>119319.37</v>
      </c>
      <c r="G122" s="19">
        <f t="shared" si="25"/>
        <v>312544.03999999998</v>
      </c>
      <c r="H122" s="19">
        <f t="shared" si="26"/>
        <v>11349.740000000002</v>
      </c>
      <c r="I122" s="19">
        <f t="shared" si="27"/>
        <v>53068.539999999994</v>
      </c>
    </row>
    <row r="123" spans="1:15" x14ac:dyDescent="0.2">
      <c r="A123" s="90" t="s">
        <v>148</v>
      </c>
      <c r="B123" s="93">
        <v>12</v>
      </c>
      <c r="C123" s="19">
        <f t="shared" si="21"/>
        <v>161881.56</v>
      </c>
      <c r="D123" s="19">
        <f t="shared" si="22"/>
        <v>3860</v>
      </c>
      <c r="E123" s="19">
        <f t="shared" si="23"/>
        <v>15252.599999999999</v>
      </c>
      <c r="F123" s="19">
        <f t="shared" si="24"/>
        <v>140061.94</v>
      </c>
      <c r="G123" s="19">
        <f t="shared" si="25"/>
        <v>344627.79</v>
      </c>
      <c r="H123" s="19">
        <f t="shared" si="26"/>
        <v>12616.430000000002</v>
      </c>
      <c r="I123" s="19">
        <f t="shared" si="27"/>
        <v>72092.81</v>
      </c>
    </row>
    <row r="124" spans="1:15" x14ac:dyDescent="0.2">
      <c r="B124" s="93"/>
      <c r="C124" s="156"/>
      <c r="D124" s="156"/>
      <c r="E124" s="156"/>
      <c r="F124" s="156"/>
      <c r="G124" s="156"/>
      <c r="H124" s="156"/>
      <c r="I124" s="156"/>
    </row>
    <row r="125" spans="1:15" x14ac:dyDescent="0.2">
      <c r="A125" s="90"/>
    </row>
    <row r="126" spans="1:15" x14ac:dyDescent="0.2">
      <c r="C126" s="9" t="s">
        <v>19</v>
      </c>
      <c r="D126" s="10" t="s">
        <v>20</v>
      </c>
      <c r="E126" s="11" t="s">
        <v>21</v>
      </c>
      <c r="F126" s="11" t="s">
        <v>22</v>
      </c>
      <c r="G126" s="11" t="s">
        <v>23</v>
      </c>
      <c r="H126" s="9" t="s">
        <v>19</v>
      </c>
      <c r="I126" s="11" t="s">
        <v>24</v>
      </c>
    </row>
    <row r="127" spans="1:15" ht="13.5" thickBot="1" x14ac:dyDescent="0.25">
      <c r="C127" s="12" t="s">
        <v>26</v>
      </c>
      <c r="D127" s="12" t="s">
        <v>27</v>
      </c>
      <c r="E127" s="13" t="s">
        <v>28</v>
      </c>
      <c r="F127" s="12" t="s">
        <v>29</v>
      </c>
      <c r="G127" s="12" t="s">
        <v>30</v>
      </c>
      <c r="H127" s="12" t="s">
        <v>31</v>
      </c>
      <c r="I127" s="13" t="s">
        <v>32</v>
      </c>
      <c r="O127"/>
    </row>
    <row r="128" spans="1:15" ht="26.25" thickBot="1" x14ac:dyDescent="0.25">
      <c r="A128" s="132" t="s">
        <v>149</v>
      </c>
      <c r="C128" s="14" t="s">
        <v>35</v>
      </c>
      <c r="D128" s="15" t="s">
        <v>36</v>
      </c>
      <c r="E128" s="16" t="s">
        <v>38</v>
      </c>
      <c r="F128" s="15" t="s">
        <v>39</v>
      </c>
      <c r="G128" s="15" t="s">
        <v>6</v>
      </c>
      <c r="H128" s="16" t="s">
        <v>40</v>
      </c>
      <c r="I128" s="17" t="s">
        <v>41</v>
      </c>
      <c r="J128" s="13" t="s">
        <v>33</v>
      </c>
    </row>
    <row r="129" spans="1:15" ht="13.5" thickBot="1" x14ac:dyDescent="0.25">
      <c r="B129" s="92"/>
      <c r="O129"/>
    </row>
    <row r="130" spans="1:15" x14ac:dyDescent="0.2">
      <c r="A130" s="88" t="s">
        <v>7</v>
      </c>
      <c r="B130" s="93">
        <v>1</v>
      </c>
      <c r="C130" s="96">
        <v>13953.01</v>
      </c>
      <c r="D130" s="97">
        <v>337.98</v>
      </c>
      <c r="E130" s="97">
        <v>955.83</v>
      </c>
      <c r="F130" s="97">
        <v>3852.46</v>
      </c>
      <c r="G130" s="97">
        <v>27336.63</v>
      </c>
      <c r="H130" s="97">
        <v>1082.6400000000001</v>
      </c>
      <c r="I130" s="98">
        <v>3611.61</v>
      </c>
    </row>
    <row r="131" spans="1:15" x14ac:dyDescent="0.2">
      <c r="A131" s="90" t="s">
        <v>137</v>
      </c>
      <c r="B131" s="93">
        <v>2</v>
      </c>
      <c r="C131" s="19">
        <v>13764.01</v>
      </c>
      <c r="D131" s="20">
        <v>174.5</v>
      </c>
      <c r="E131" s="20">
        <v>1421.82</v>
      </c>
      <c r="F131" s="20">
        <v>783.15</v>
      </c>
      <c r="G131" s="20">
        <v>38526.61</v>
      </c>
      <c r="H131" s="20">
        <v>1063.9100000000001</v>
      </c>
      <c r="I131" s="21">
        <v>189.07</v>
      </c>
    </row>
    <row r="132" spans="1:15" x14ac:dyDescent="0.2">
      <c r="A132" s="90" t="s">
        <v>138</v>
      </c>
      <c r="B132" s="93">
        <v>3</v>
      </c>
      <c r="C132" s="19">
        <v>11388.8</v>
      </c>
      <c r="D132" s="20">
        <v>502.85</v>
      </c>
      <c r="E132" s="20">
        <v>796.25</v>
      </c>
      <c r="F132" s="20">
        <v>25664.54</v>
      </c>
      <c r="G132" s="20">
        <v>18085.490000000002</v>
      </c>
      <c r="H132" s="20">
        <v>880.32</v>
      </c>
      <c r="I132" s="21">
        <v>346.05</v>
      </c>
    </row>
    <row r="133" spans="1:15" x14ac:dyDescent="0.2">
      <c r="A133" s="90" t="s">
        <v>139</v>
      </c>
      <c r="B133" s="93">
        <v>4</v>
      </c>
      <c r="C133" s="19">
        <v>9600.83</v>
      </c>
      <c r="D133" s="20">
        <v>0</v>
      </c>
      <c r="E133" s="20">
        <v>948.3</v>
      </c>
      <c r="F133" s="20">
        <v>8339.7800000000007</v>
      </c>
      <c r="G133" s="20">
        <v>20530.39</v>
      </c>
      <c r="H133" s="20">
        <v>742.11</v>
      </c>
      <c r="I133" s="21">
        <v>264.2</v>
      </c>
    </row>
    <row r="134" spans="1:15" x14ac:dyDescent="0.2">
      <c r="A134" s="90" t="s">
        <v>140</v>
      </c>
      <c r="B134" s="93">
        <v>5</v>
      </c>
      <c r="C134" s="19">
        <v>12706.98</v>
      </c>
      <c r="D134" s="20">
        <v>0</v>
      </c>
      <c r="E134" s="20">
        <v>1123.18</v>
      </c>
      <c r="F134" s="20">
        <v>68.010000000000005</v>
      </c>
      <c r="G134" s="20">
        <v>33241.9</v>
      </c>
      <c r="H134" s="20">
        <v>982.21</v>
      </c>
      <c r="I134" s="21">
        <v>96.42</v>
      </c>
    </row>
    <row r="135" spans="1:15" x14ac:dyDescent="0.2">
      <c r="A135" s="90" t="s">
        <v>141</v>
      </c>
      <c r="B135" s="93">
        <v>6</v>
      </c>
      <c r="C135" s="19">
        <v>14676.99</v>
      </c>
      <c r="D135" s="20">
        <v>0</v>
      </c>
      <c r="E135" s="20">
        <v>1314.91</v>
      </c>
      <c r="F135" s="20">
        <v>27501.83</v>
      </c>
      <c r="G135" s="20">
        <v>24318.86</v>
      </c>
      <c r="H135" s="20">
        <v>1134.48</v>
      </c>
      <c r="I135" s="21">
        <v>46438.95</v>
      </c>
    </row>
    <row r="136" spans="1:15" x14ac:dyDescent="0.2">
      <c r="A136" s="90" t="s">
        <v>142</v>
      </c>
      <c r="B136" s="93">
        <v>7</v>
      </c>
      <c r="C136" s="19">
        <v>13608.87</v>
      </c>
      <c r="D136" s="20">
        <v>310</v>
      </c>
      <c r="E136" s="20">
        <v>1626.49</v>
      </c>
      <c r="F136" s="20">
        <v>27256.26</v>
      </c>
      <c r="G136" s="20">
        <v>28155.279999999999</v>
      </c>
      <c r="H136" s="20">
        <v>1051.92</v>
      </c>
      <c r="I136" s="21">
        <v>968.75</v>
      </c>
    </row>
    <row r="137" spans="1:15" x14ac:dyDescent="0.2">
      <c r="A137" s="90" t="s">
        <v>143</v>
      </c>
      <c r="B137" s="93">
        <v>8</v>
      </c>
      <c r="C137" s="19">
        <v>14981.8</v>
      </c>
      <c r="D137" s="20">
        <v>0</v>
      </c>
      <c r="E137" s="20">
        <v>1675.49</v>
      </c>
      <c r="F137" s="20">
        <v>0</v>
      </c>
      <c r="G137" s="20">
        <v>36517.410000000003</v>
      </c>
      <c r="H137" s="20">
        <v>1158.04</v>
      </c>
      <c r="I137" s="21">
        <v>451.93</v>
      </c>
    </row>
    <row r="138" spans="1:15" x14ac:dyDescent="0.2">
      <c r="A138" s="90" t="s">
        <v>144</v>
      </c>
      <c r="B138" s="93">
        <v>9</v>
      </c>
      <c r="C138" s="19">
        <v>12942.01</v>
      </c>
      <c r="D138" s="20">
        <v>603.66</v>
      </c>
      <c r="E138" s="20">
        <v>1508.74</v>
      </c>
      <c r="F138" s="20">
        <v>11336.48</v>
      </c>
      <c r="G138" s="20">
        <v>20683.63</v>
      </c>
      <c r="H138" s="20">
        <v>1071.6600000000001</v>
      </c>
      <c r="I138" s="21">
        <v>410.37</v>
      </c>
    </row>
    <row r="139" spans="1:15" x14ac:dyDescent="0.2">
      <c r="A139" s="90" t="s">
        <v>145</v>
      </c>
      <c r="B139" s="93">
        <v>10</v>
      </c>
      <c r="C139" s="19">
        <v>13717.38</v>
      </c>
      <c r="D139" s="20">
        <v>375.03</v>
      </c>
      <c r="E139" s="20">
        <v>1487.8</v>
      </c>
      <c r="F139" s="20">
        <v>13495.31</v>
      </c>
      <c r="G139" s="20">
        <v>27390.35</v>
      </c>
      <c r="H139" s="20">
        <v>1069.02</v>
      </c>
      <c r="I139" s="21">
        <v>167.84</v>
      </c>
    </row>
    <row r="140" spans="1:15" x14ac:dyDescent="0.2">
      <c r="A140" s="90" t="s">
        <v>146</v>
      </c>
      <c r="B140" s="93">
        <v>11</v>
      </c>
      <c r="C140" s="19">
        <v>14287.17</v>
      </c>
      <c r="D140" s="20">
        <v>253.09</v>
      </c>
      <c r="E140" s="20">
        <v>1264.42</v>
      </c>
      <c r="F140" s="20">
        <v>1021.55</v>
      </c>
      <c r="G140" s="20">
        <v>37757.49</v>
      </c>
      <c r="H140" s="20">
        <v>1113.43</v>
      </c>
      <c r="I140" s="21">
        <v>123.35</v>
      </c>
    </row>
    <row r="141" spans="1:15" x14ac:dyDescent="0.2">
      <c r="A141" s="90" t="s">
        <v>147</v>
      </c>
      <c r="B141" s="93">
        <v>12</v>
      </c>
      <c r="C141" s="153">
        <v>16253.71</v>
      </c>
      <c r="D141" s="154">
        <v>1302.8900000000001</v>
      </c>
      <c r="E141" s="154">
        <v>1129.3699999999999</v>
      </c>
      <c r="F141" s="154">
        <v>20742.57</v>
      </c>
      <c r="G141" s="154">
        <v>32083.75</v>
      </c>
      <c r="H141" s="154">
        <v>1266.69</v>
      </c>
      <c r="I141" s="155">
        <v>19024.27</v>
      </c>
    </row>
    <row r="142" spans="1:15" x14ac:dyDescent="0.2">
      <c r="A142" s="90" t="s">
        <v>148</v>
      </c>
    </row>
    <row r="145" spans="1:10" x14ac:dyDescent="0.2">
      <c r="C145" s="9" t="s">
        <v>19</v>
      </c>
      <c r="D145" s="10" t="s">
        <v>20</v>
      </c>
      <c r="E145" s="10" t="s">
        <v>20</v>
      </c>
      <c r="F145" s="11" t="s">
        <v>21</v>
      </c>
      <c r="G145" s="11" t="s">
        <v>22</v>
      </c>
      <c r="H145" s="11" t="s">
        <v>23</v>
      </c>
      <c r="I145" s="9" t="s">
        <v>19</v>
      </c>
    </row>
    <row r="146" spans="1:10" ht="13.5" thickBot="1" x14ac:dyDescent="0.25">
      <c r="C146" s="12" t="s">
        <v>26</v>
      </c>
      <c r="D146" s="12" t="s">
        <v>27</v>
      </c>
      <c r="E146" s="13" t="s">
        <v>28</v>
      </c>
      <c r="F146" s="12" t="s">
        <v>29</v>
      </c>
      <c r="G146" s="12" t="s">
        <v>30</v>
      </c>
      <c r="H146" s="12" t="s">
        <v>31</v>
      </c>
      <c r="I146" s="13" t="s">
        <v>32</v>
      </c>
      <c r="J146" s="11" t="s">
        <v>24</v>
      </c>
    </row>
    <row r="147" spans="1:10" ht="13.5" thickBot="1" x14ac:dyDescent="0.25">
      <c r="A147" s="132" t="s">
        <v>131</v>
      </c>
      <c r="C147" s="14" t="s">
        <v>35</v>
      </c>
      <c r="D147" s="15" t="s">
        <v>36</v>
      </c>
      <c r="E147" s="119" t="s">
        <v>37</v>
      </c>
      <c r="F147" s="16" t="s">
        <v>38</v>
      </c>
      <c r="G147" s="15" t="s">
        <v>39</v>
      </c>
      <c r="H147" s="15" t="s">
        <v>6</v>
      </c>
      <c r="I147" s="16" t="s">
        <v>40</v>
      </c>
      <c r="J147" s="13" t="s">
        <v>33</v>
      </c>
    </row>
    <row r="148" spans="1:10" ht="26.25" thickBot="1" x14ac:dyDescent="0.25">
      <c r="B148" s="92"/>
      <c r="J148" s="17" t="s">
        <v>41</v>
      </c>
    </row>
    <row r="149" spans="1:10" x14ac:dyDescent="0.2">
      <c r="A149" s="88" t="s">
        <v>7</v>
      </c>
      <c r="B149" s="93">
        <v>1</v>
      </c>
      <c r="C149" s="2">
        <f>C166</f>
        <v>11954.19</v>
      </c>
      <c r="D149" s="2">
        <f t="shared" ref="D149:J150" si="28">D166</f>
        <v>349.76</v>
      </c>
      <c r="E149" s="2">
        <f t="shared" si="28"/>
        <v>201.22</v>
      </c>
      <c r="F149" s="2">
        <f t="shared" si="28"/>
        <v>1027.98</v>
      </c>
      <c r="G149" s="2">
        <f t="shared" si="28"/>
        <v>3503.19</v>
      </c>
      <c r="H149" s="2">
        <f t="shared" si="28"/>
        <v>25052.82</v>
      </c>
      <c r="I149" s="2">
        <f t="shared" si="28"/>
        <v>1003.11</v>
      </c>
    </row>
    <row r="150" spans="1:10" x14ac:dyDescent="0.2">
      <c r="A150" s="90" t="s">
        <v>117</v>
      </c>
      <c r="B150" s="93">
        <v>2</v>
      </c>
      <c r="C150" s="2">
        <f t="shared" ref="C150:C160" si="29">C167+C149</f>
        <v>24079.39</v>
      </c>
      <c r="D150" s="2">
        <f t="shared" ref="D150:D160" si="30">D167+D149</f>
        <v>506.33</v>
      </c>
      <c r="E150" s="2">
        <f t="shared" ref="E150:E160" si="31">E167+E149</f>
        <v>201.22</v>
      </c>
      <c r="F150" s="2">
        <f t="shared" ref="F150:F160" si="32">F167+F149</f>
        <v>2348.48</v>
      </c>
      <c r="G150" s="2">
        <f t="shared" ref="G150:G160" si="33">G167+G149</f>
        <v>4755.96</v>
      </c>
      <c r="H150" s="2">
        <f t="shared" ref="H150:H160" si="34">H167+H149</f>
        <v>56681.29</v>
      </c>
      <c r="I150" s="2">
        <f t="shared" ref="I150:I160" si="35">I167+I149</f>
        <v>2020.5700000000002</v>
      </c>
      <c r="J150" s="2">
        <f t="shared" si="28"/>
        <v>3376.7</v>
      </c>
    </row>
    <row r="151" spans="1:10" x14ac:dyDescent="0.2">
      <c r="A151" s="90" t="s">
        <v>118</v>
      </c>
      <c r="B151" s="93">
        <v>3</v>
      </c>
      <c r="C151" s="2">
        <f t="shared" si="29"/>
        <v>33883.300000000003</v>
      </c>
      <c r="D151" s="2">
        <f t="shared" si="30"/>
        <v>894.74</v>
      </c>
      <c r="E151" s="2">
        <f t="shared" si="31"/>
        <v>201.22</v>
      </c>
      <c r="F151" s="2">
        <f t="shared" si="32"/>
        <v>3054.55</v>
      </c>
      <c r="G151" s="2">
        <f t="shared" si="33"/>
        <v>29598.399999999998</v>
      </c>
      <c r="H151" s="2">
        <f t="shared" si="34"/>
        <v>70500.42</v>
      </c>
      <c r="I151" s="2">
        <f t="shared" si="35"/>
        <v>2843.25</v>
      </c>
      <c r="J151" s="2">
        <f t="shared" ref="J151:J161" si="36">J168+J150</f>
        <v>3810.18</v>
      </c>
    </row>
    <row r="152" spans="1:10" x14ac:dyDescent="0.2">
      <c r="A152" s="90" t="s">
        <v>119</v>
      </c>
      <c r="B152" s="93">
        <v>4</v>
      </c>
      <c r="C152" s="2">
        <f t="shared" si="29"/>
        <v>42523.310000000005</v>
      </c>
      <c r="D152" s="2">
        <f t="shared" si="30"/>
        <v>894.74</v>
      </c>
      <c r="E152" s="2">
        <f t="shared" si="31"/>
        <v>201.22</v>
      </c>
      <c r="F152" s="2">
        <f t="shared" si="32"/>
        <v>3871.8100000000004</v>
      </c>
      <c r="G152" s="2">
        <f t="shared" si="33"/>
        <v>37459.17</v>
      </c>
      <c r="H152" s="2">
        <f t="shared" si="34"/>
        <v>87426.35</v>
      </c>
      <c r="I152" s="2">
        <f t="shared" si="35"/>
        <v>3568.26</v>
      </c>
      <c r="J152" s="2">
        <f t="shared" si="36"/>
        <v>4035.1499999999996</v>
      </c>
    </row>
    <row r="153" spans="1:10" x14ac:dyDescent="0.2">
      <c r="A153" s="90" t="s">
        <v>120</v>
      </c>
      <c r="B153" s="93">
        <v>5</v>
      </c>
      <c r="C153" s="2">
        <f t="shared" si="29"/>
        <v>53200.590000000004</v>
      </c>
      <c r="D153" s="2">
        <f t="shared" si="30"/>
        <v>894.74</v>
      </c>
      <c r="E153" s="2">
        <f t="shared" si="31"/>
        <v>201.22</v>
      </c>
      <c r="F153" s="2">
        <f t="shared" si="32"/>
        <v>4814.7000000000007</v>
      </c>
      <c r="G153" s="2">
        <f t="shared" si="33"/>
        <v>37544.409999999996</v>
      </c>
      <c r="H153" s="2">
        <f t="shared" si="34"/>
        <v>119365.44</v>
      </c>
      <c r="I153" s="2">
        <f t="shared" si="35"/>
        <v>4464.22</v>
      </c>
      <c r="J153" s="2">
        <f t="shared" si="36"/>
        <v>4035.1499999999996</v>
      </c>
    </row>
    <row r="154" spans="1:10" x14ac:dyDescent="0.2">
      <c r="A154" s="90" t="s">
        <v>121</v>
      </c>
      <c r="B154" s="93">
        <v>6</v>
      </c>
      <c r="C154" s="2">
        <f t="shared" si="29"/>
        <v>65869.59</v>
      </c>
      <c r="D154" s="2">
        <f t="shared" si="30"/>
        <v>894.74</v>
      </c>
      <c r="E154" s="2">
        <f t="shared" si="31"/>
        <v>201.22</v>
      </c>
      <c r="F154" s="2">
        <f t="shared" si="32"/>
        <v>5986.6900000000005</v>
      </c>
      <c r="G154" s="2">
        <f t="shared" si="33"/>
        <v>63574.409999999996</v>
      </c>
      <c r="H154" s="2">
        <f t="shared" si="34"/>
        <v>138062.35</v>
      </c>
      <c r="I154" s="2">
        <f t="shared" si="35"/>
        <v>5527.2300000000005</v>
      </c>
      <c r="J154" s="2">
        <f t="shared" si="36"/>
        <v>4035.1499999999996</v>
      </c>
    </row>
    <row r="155" spans="1:10" x14ac:dyDescent="0.2">
      <c r="A155" s="90" t="s">
        <v>122</v>
      </c>
      <c r="B155" s="93">
        <v>7</v>
      </c>
      <c r="C155" s="2">
        <f t="shared" si="29"/>
        <v>78179.44</v>
      </c>
      <c r="D155" s="2">
        <f t="shared" si="30"/>
        <v>1553.67</v>
      </c>
      <c r="E155" s="2">
        <f t="shared" si="31"/>
        <v>201.22</v>
      </c>
      <c r="F155" s="2">
        <f t="shared" si="32"/>
        <v>7306.39</v>
      </c>
      <c r="G155" s="2">
        <f t="shared" si="33"/>
        <v>89952.01999999999</v>
      </c>
      <c r="H155" s="2">
        <f t="shared" si="34"/>
        <v>162749.26</v>
      </c>
      <c r="I155" s="2">
        <f t="shared" si="35"/>
        <v>6560.1900000000005</v>
      </c>
      <c r="J155" s="2">
        <f t="shared" si="36"/>
        <v>49208.520000000004</v>
      </c>
    </row>
    <row r="156" spans="1:10" x14ac:dyDescent="0.2">
      <c r="A156" s="90" t="s">
        <v>123</v>
      </c>
      <c r="B156" s="93">
        <v>8</v>
      </c>
      <c r="C156" s="2">
        <f t="shared" si="29"/>
        <v>90719.82</v>
      </c>
      <c r="D156" s="2">
        <f t="shared" si="30"/>
        <v>1553.67</v>
      </c>
      <c r="E156" s="2">
        <f t="shared" si="31"/>
        <v>201.22</v>
      </c>
      <c r="F156" s="2">
        <f t="shared" si="32"/>
        <v>8661.27</v>
      </c>
      <c r="G156" s="2">
        <f t="shared" si="33"/>
        <v>89952.01999999999</v>
      </c>
      <c r="H156" s="2">
        <f t="shared" si="34"/>
        <v>193770.1</v>
      </c>
      <c r="I156" s="2">
        <f t="shared" si="35"/>
        <v>7612.4900000000007</v>
      </c>
      <c r="J156" s="2">
        <f t="shared" si="36"/>
        <v>50556.01</v>
      </c>
    </row>
    <row r="157" spans="1:10" x14ac:dyDescent="0.2">
      <c r="A157" s="90" t="s">
        <v>124</v>
      </c>
      <c r="B157" s="93">
        <v>9</v>
      </c>
      <c r="C157" s="2">
        <f t="shared" si="29"/>
        <v>102499.69</v>
      </c>
      <c r="D157" s="2">
        <f t="shared" si="30"/>
        <v>2114.9499999999998</v>
      </c>
      <c r="E157" s="2">
        <f t="shared" si="31"/>
        <v>201.22</v>
      </c>
      <c r="F157" s="2">
        <f t="shared" si="32"/>
        <v>10128.550000000001</v>
      </c>
      <c r="G157" s="2">
        <f t="shared" si="33"/>
        <v>108860.51</v>
      </c>
      <c r="H157" s="2">
        <f t="shared" si="34"/>
        <v>208948.75</v>
      </c>
      <c r="I157" s="2">
        <f t="shared" si="35"/>
        <v>8029.3300000000008</v>
      </c>
      <c r="J157" s="2">
        <f t="shared" si="36"/>
        <v>51084.630000000005</v>
      </c>
    </row>
    <row r="158" spans="1:10" x14ac:dyDescent="0.2">
      <c r="A158" s="90" t="s">
        <v>125</v>
      </c>
      <c r="B158" s="93">
        <v>10</v>
      </c>
      <c r="C158" s="2">
        <f t="shared" si="29"/>
        <v>113659.18000000001</v>
      </c>
      <c r="D158" s="2">
        <f t="shared" si="30"/>
        <v>2375.56</v>
      </c>
      <c r="E158" s="2">
        <f t="shared" si="31"/>
        <v>201.22</v>
      </c>
      <c r="F158" s="2">
        <f t="shared" si="32"/>
        <v>11329.94</v>
      </c>
      <c r="G158" s="2">
        <f t="shared" si="33"/>
        <v>116040.78</v>
      </c>
      <c r="H158" s="2">
        <f t="shared" si="34"/>
        <v>233296.26</v>
      </c>
      <c r="I158" s="2">
        <f t="shared" si="35"/>
        <v>8900.3100000000013</v>
      </c>
      <c r="J158" s="2">
        <f t="shared" si="36"/>
        <v>51626.770000000004</v>
      </c>
    </row>
    <row r="159" spans="1:10" x14ac:dyDescent="0.2">
      <c r="A159" s="90" t="s">
        <v>126</v>
      </c>
      <c r="B159" s="93">
        <v>11</v>
      </c>
      <c r="C159" s="2">
        <f t="shared" si="29"/>
        <v>126912.20000000001</v>
      </c>
      <c r="D159" s="2">
        <f t="shared" si="30"/>
        <v>2560.69</v>
      </c>
      <c r="E159" s="2">
        <f t="shared" si="31"/>
        <v>201.22</v>
      </c>
      <c r="F159" s="2">
        <f t="shared" si="32"/>
        <v>12444.050000000001</v>
      </c>
      <c r="G159" s="2">
        <f t="shared" si="33"/>
        <v>117522.2</v>
      </c>
      <c r="H159" s="2">
        <f t="shared" si="34"/>
        <v>264608.48</v>
      </c>
      <c r="I159" s="2">
        <f t="shared" si="35"/>
        <v>9934.6900000000023</v>
      </c>
      <c r="J159" s="2">
        <f t="shared" si="36"/>
        <v>52050.65</v>
      </c>
    </row>
    <row r="160" spans="1:10" x14ac:dyDescent="0.2">
      <c r="A160" s="90" t="s">
        <v>127</v>
      </c>
      <c r="B160" s="93">
        <v>12</v>
      </c>
      <c r="C160" s="2">
        <f t="shared" si="29"/>
        <v>141535.98000000001</v>
      </c>
      <c r="D160" s="2">
        <f t="shared" si="30"/>
        <v>3853.45</v>
      </c>
      <c r="E160" s="2">
        <f t="shared" si="31"/>
        <v>201.22</v>
      </c>
      <c r="F160" s="2">
        <f t="shared" si="32"/>
        <v>13434.44</v>
      </c>
      <c r="G160" s="2">
        <f t="shared" si="33"/>
        <v>143048.06</v>
      </c>
      <c r="H160" s="2">
        <f t="shared" si="34"/>
        <v>290065.01999999996</v>
      </c>
      <c r="I160" s="2">
        <f t="shared" si="35"/>
        <v>11076.060000000001</v>
      </c>
      <c r="J160" s="2">
        <f t="shared" si="36"/>
        <v>52050.65</v>
      </c>
    </row>
    <row r="161" spans="1:17" x14ac:dyDescent="0.2">
      <c r="A161" s="90" t="s">
        <v>128</v>
      </c>
      <c r="B161" s="93"/>
      <c r="J161" s="2">
        <f t="shared" si="36"/>
        <v>69061.25</v>
      </c>
    </row>
    <row r="162" spans="1:17" x14ac:dyDescent="0.2">
      <c r="A162" s="90"/>
      <c r="B162" s="91"/>
      <c r="C162" s="9" t="s">
        <v>19</v>
      </c>
      <c r="D162" s="10" t="s">
        <v>20</v>
      </c>
      <c r="E162" s="10" t="s">
        <v>20</v>
      </c>
      <c r="F162" s="11" t="s">
        <v>21</v>
      </c>
      <c r="G162" s="11" t="s">
        <v>22</v>
      </c>
      <c r="H162" s="11" t="s">
        <v>23</v>
      </c>
      <c r="I162" s="9" t="s">
        <v>19</v>
      </c>
    </row>
    <row r="163" spans="1:17" ht="13.5" thickBot="1" x14ac:dyDescent="0.25">
      <c r="A163" s="86"/>
      <c r="B163" s="92"/>
      <c r="C163" s="12" t="s">
        <v>26</v>
      </c>
      <c r="D163" s="12" t="s">
        <v>27</v>
      </c>
      <c r="E163" s="13" t="s">
        <v>28</v>
      </c>
      <c r="F163" s="12" t="s">
        <v>29</v>
      </c>
      <c r="G163" s="12" t="s">
        <v>30</v>
      </c>
      <c r="H163" s="12" t="s">
        <v>31</v>
      </c>
      <c r="I163" s="13" t="s">
        <v>32</v>
      </c>
      <c r="J163" s="11" t="s">
        <v>24</v>
      </c>
    </row>
    <row r="164" spans="1:17" ht="13.5" thickBot="1" x14ac:dyDescent="0.25">
      <c r="A164" s="87" t="s">
        <v>0</v>
      </c>
      <c r="B164" s="92"/>
      <c r="C164" s="14" t="s">
        <v>35</v>
      </c>
      <c r="D164" s="15" t="s">
        <v>36</v>
      </c>
      <c r="E164" s="119" t="s">
        <v>37</v>
      </c>
      <c r="F164" s="16" t="s">
        <v>38</v>
      </c>
      <c r="G164" s="15" t="s">
        <v>39</v>
      </c>
      <c r="H164" s="15" t="s">
        <v>6</v>
      </c>
      <c r="I164" s="16" t="s">
        <v>40</v>
      </c>
      <c r="J164" s="13" t="s">
        <v>33</v>
      </c>
      <c r="K164" s="1"/>
      <c r="L164" s="1" t="s">
        <v>2</v>
      </c>
      <c r="M164" s="1" t="s">
        <v>4</v>
      </c>
    </row>
    <row r="165" spans="1:17" ht="26.25" thickBot="1" x14ac:dyDescent="0.25">
      <c r="A165" s="87" t="s">
        <v>1</v>
      </c>
      <c r="B165" s="92"/>
      <c r="C165" s="112">
        <f>SUM(C166:C177)</f>
        <v>141535.98000000001</v>
      </c>
      <c r="D165" s="112">
        <f t="shared" ref="D165:J166" si="37">SUM(D166:D177)</f>
        <v>3853.45</v>
      </c>
      <c r="E165" s="112">
        <f t="shared" si="37"/>
        <v>201.22</v>
      </c>
      <c r="F165" s="112">
        <f t="shared" si="37"/>
        <v>13434.44</v>
      </c>
      <c r="G165" s="112">
        <f t="shared" si="37"/>
        <v>143048.06</v>
      </c>
      <c r="H165" s="112">
        <f t="shared" si="37"/>
        <v>290065.01999999996</v>
      </c>
      <c r="I165" s="112">
        <f t="shared" si="37"/>
        <v>11076.060000000001</v>
      </c>
      <c r="J165" s="17" t="s">
        <v>41</v>
      </c>
      <c r="K165" s="1"/>
      <c r="L165" s="1" t="s">
        <v>3</v>
      </c>
      <c r="M165" s="1" t="s">
        <v>5</v>
      </c>
    </row>
    <row r="166" spans="1:17" ht="13.5" thickBot="1" x14ac:dyDescent="0.25">
      <c r="A166" s="88" t="s">
        <v>7</v>
      </c>
      <c r="B166" s="93">
        <v>1</v>
      </c>
      <c r="C166" s="96">
        <v>11954.19</v>
      </c>
      <c r="D166" s="97">
        <v>349.76</v>
      </c>
      <c r="E166" s="97">
        <v>201.22</v>
      </c>
      <c r="F166" s="97">
        <v>1027.98</v>
      </c>
      <c r="G166" s="97">
        <v>3503.19</v>
      </c>
      <c r="H166" s="97">
        <v>25052.82</v>
      </c>
      <c r="I166" s="97">
        <v>1003.11</v>
      </c>
      <c r="J166" s="112">
        <f t="shared" si="37"/>
        <v>69061.25</v>
      </c>
      <c r="K166" s="2">
        <f t="shared" ref="K166:K178" si="38">SUM(C166:J166)</f>
        <v>112153.52</v>
      </c>
      <c r="L166" s="113">
        <v>125000</v>
      </c>
      <c r="M166" s="113">
        <v>5500</v>
      </c>
    </row>
    <row r="167" spans="1:17" x14ac:dyDescent="0.2">
      <c r="A167" s="90" t="s">
        <v>117</v>
      </c>
      <c r="B167" s="93">
        <v>2</v>
      </c>
      <c r="C167" s="19">
        <v>12125.2</v>
      </c>
      <c r="D167" s="20">
        <v>156.57</v>
      </c>
      <c r="E167" s="20">
        <v>0</v>
      </c>
      <c r="F167" s="20">
        <v>1320.5</v>
      </c>
      <c r="G167" s="20">
        <v>1252.77</v>
      </c>
      <c r="H167" s="20">
        <v>31628.47</v>
      </c>
      <c r="I167" s="20">
        <v>1017.46</v>
      </c>
      <c r="J167" s="98">
        <v>3376.7</v>
      </c>
      <c r="K167" s="2">
        <f t="shared" si="38"/>
        <v>50877.67</v>
      </c>
      <c r="L167" s="89">
        <f t="shared" ref="L167:M178" si="39">L185/1000</f>
        <v>12818.64402</v>
      </c>
      <c r="M167" s="89">
        <f t="shared" si="39"/>
        <v>641.14892000000009</v>
      </c>
    </row>
    <row r="168" spans="1:17" x14ac:dyDescent="0.2">
      <c r="A168" s="90" t="s">
        <v>118</v>
      </c>
      <c r="B168" s="93">
        <v>3</v>
      </c>
      <c r="C168" s="19">
        <v>9803.91</v>
      </c>
      <c r="D168" s="20">
        <v>388.41</v>
      </c>
      <c r="E168" s="20">
        <v>0</v>
      </c>
      <c r="F168" s="20">
        <v>706.07</v>
      </c>
      <c r="G168" s="20">
        <v>24842.44</v>
      </c>
      <c r="H168" s="20">
        <v>13819.13</v>
      </c>
      <c r="I168" s="20">
        <v>822.68</v>
      </c>
      <c r="J168" s="21">
        <v>433.48</v>
      </c>
      <c r="K168" s="2">
        <f t="shared" si="38"/>
        <v>50816.12</v>
      </c>
      <c r="L168" s="89">
        <f t="shared" si="39"/>
        <v>23989.270989999997</v>
      </c>
      <c r="M168" s="89">
        <f t="shared" si="39"/>
        <v>842.29815000000008</v>
      </c>
      <c r="P168" s="2"/>
      <c r="Q168" s="2"/>
    </row>
    <row r="169" spans="1:17" x14ac:dyDescent="0.2">
      <c r="A169" s="90" t="s">
        <v>119</v>
      </c>
      <c r="B169" s="93">
        <v>4</v>
      </c>
      <c r="C169" s="115">
        <v>8640.01</v>
      </c>
      <c r="D169" s="116">
        <v>0</v>
      </c>
      <c r="E169" s="116">
        <v>0</v>
      </c>
      <c r="F169" s="116">
        <v>817.26</v>
      </c>
      <c r="G169" s="116">
        <v>7860.77</v>
      </c>
      <c r="H169" s="116">
        <v>16925.93</v>
      </c>
      <c r="I169" s="116">
        <v>725.01</v>
      </c>
      <c r="J169" s="21">
        <v>224.97</v>
      </c>
      <c r="K169" s="2">
        <f t="shared" si="38"/>
        <v>35193.950000000004</v>
      </c>
      <c r="L169" s="89">
        <f t="shared" si="39"/>
        <v>33660.15814</v>
      </c>
      <c r="M169" s="89">
        <f t="shared" si="39"/>
        <v>1113.0471499999999</v>
      </c>
      <c r="P169" s="2"/>
      <c r="Q169" s="2"/>
    </row>
    <row r="170" spans="1:17" x14ac:dyDescent="0.2">
      <c r="A170" s="90" t="s">
        <v>120</v>
      </c>
      <c r="B170" s="93">
        <v>5</v>
      </c>
      <c r="C170" s="19">
        <v>10677.28</v>
      </c>
      <c r="D170" s="20">
        <v>0</v>
      </c>
      <c r="E170" s="20">
        <v>0</v>
      </c>
      <c r="F170" s="20">
        <v>942.89</v>
      </c>
      <c r="G170" s="20">
        <v>85.24</v>
      </c>
      <c r="H170" s="20">
        <v>31939.09</v>
      </c>
      <c r="I170" s="20">
        <v>895.96</v>
      </c>
      <c r="J170" s="117">
        <v>0</v>
      </c>
      <c r="K170" s="2">
        <f t="shared" si="38"/>
        <v>44540.46</v>
      </c>
      <c r="L170" s="89">
        <f t="shared" si="39"/>
        <v>42263.966670000002</v>
      </c>
      <c r="M170" s="89">
        <f t="shared" si="39"/>
        <v>1113.5828999999999</v>
      </c>
      <c r="P170" s="2"/>
    </row>
    <row r="171" spans="1:17" x14ac:dyDescent="0.2">
      <c r="A171" s="90" t="s">
        <v>121</v>
      </c>
      <c r="B171" s="93">
        <v>6</v>
      </c>
      <c r="C171" s="19">
        <v>12669</v>
      </c>
      <c r="D171" s="20">
        <v>0</v>
      </c>
      <c r="E171" s="20">
        <v>0</v>
      </c>
      <c r="F171" s="20">
        <v>1171.99</v>
      </c>
      <c r="G171" s="20">
        <v>26030</v>
      </c>
      <c r="H171" s="20">
        <v>18696.91</v>
      </c>
      <c r="I171" s="20">
        <v>1063.01</v>
      </c>
      <c r="J171" s="21">
        <v>0</v>
      </c>
      <c r="K171" s="2">
        <f t="shared" si="38"/>
        <v>59630.909999999996</v>
      </c>
      <c r="L171" s="89">
        <f t="shared" si="39"/>
        <v>51921.76599</v>
      </c>
      <c r="M171" s="89">
        <f t="shared" si="39"/>
        <v>1113.5828999999999</v>
      </c>
      <c r="P171" s="2"/>
    </row>
    <row r="172" spans="1:17" x14ac:dyDescent="0.2">
      <c r="A172" s="90" t="s">
        <v>122</v>
      </c>
      <c r="B172" s="93">
        <v>7</v>
      </c>
      <c r="C172" s="115">
        <v>12309.85</v>
      </c>
      <c r="D172" s="116">
        <v>658.93</v>
      </c>
      <c r="E172" s="116">
        <v>0</v>
      </c>
      <c r="F172" s="116">
        <v>1319.7</v>
      </c>
      <c r="G172" s="116">
        <v>26377.61</v>
      </c>
      <c r="H172" s="116">
        <v>24686.91</v>
      </c>
      <c r="I172" s="116">
        <v>1032.96</v>
      </c>
      <c r="J172" s="21">
        <v>45173.37</v>
      </c>
      <c r="K172" s="2">
        <f t="shared" si="38"/>
        <v>111559.33000000002</v>
      </c>
      <c r="L172" s="89">
        <f t="shared" si="39"/>
        <v>64007.793899999997</v>
      </c>
      <c r="M172" s="89">
        <f t="shared" si="39"/>
        <v>1113.5828999999999</v>
      </c>
      <c r="P172" s="2"/>
    </row>
    <row r="173" spans="1:17" x14ac:dyDescent="0.2">
      <c r="A173" s="90" t="s">
        <v>123</v>
      </c>
      <c r="B173" s="93">
        <v>8</v>
      </c>
      <c r="C173" s="19">
        <v>12540.38</v>
      </c>
      <c r="D173" s="20">
        <v>0</v>
      </c>
      <c r="E173" s="20">
        <v>0</v>
      </c>
      <c r="F173" s="20">
        <v>1354.88</v>
      </c>
      <c r="G173" s="20">
        <v>0</v>
      </c>
      <c r="H173" s="20">
        <v>31020.84</v>
      </c>
      <c r="I173" s="20">
        <v>1052.3</v>
      </c>
      <c r="J173" s="117">
        <v>1347.49</v>
      </c>
      <c r="K173" s="2">
        <f t="shared" si="38"/>
        <v>47315.89</v>
      </c>
      <c r="L173" s="89">
        <f t="shared" si="39"/>
        <v>75981.45147</v>
      </c>
      <c r="M173" s="89">
        <f t="shared" si="39"/>
        <v>1716.6936499999999</v>
      </c>
      <c r="P173" s="2"/>
    </row>
    <row r="174" spans="1:17" x14ac:dyDescent="0.2">
      <c r="A174" s="90" t="s">
        <v>124</v>
      </c>
      <c r="B174" s="93">
        <v>9</v>
      </c>
      <c r="C174" s="19">
        <v>11779.87</v>
      </c>
      <c r="D174" s="20">
        <v>561.28</v>
      </c>
      <c r="E174" s="20">
        <v>0</v>
      </c>
      <c r="F174" s="20">
        <v>1467.28</v>
      </c>
      <c r="G174" s="20">
        <v>18908.490000000002</v>
      </c>
      <c r="H174" s="20">
        <v>15178.65</v>
      </c>
      <c r="I174" s="20">
        <v>416.84</v>
      </c>
      <c r="J174" s="21">
        <v>528.62</v>
      </c>
      <c r="K174" s="2">
        <f t="shared" si="38"/>
        <v>48841.030000000006</v>
      </c>
      <c r="L174" s="89">
        <f t="shared" si="39"/>
        <v>87124.031640000001</v>
      </c>
      <c r="M174" s="89">
        <f t="shared" si="39"/>
        <v>1720.0823799999998</v>
      </c>
      <c r="P174" s="2"/>
    </row>
    <row r="175" spans="1:17" x14ac:dyDescent="0.2">
      <c r="A175" s="90" t="s">
        <v>125</v>
      </c>
      <c r="B175" s="93">
        <v>10</v>
      </c>
      <c r="C175" s="19">
        <v>11159.49</v>
      </c>
      <c r="D175" s="20">
        <v>260.61</v>
      </c>
      <c r="E175" s="20">
        <v>0</v>
      </c>
      <c r="F175" s="20">
        <v>1201.3900000000001</v>
      </c>
      <c r="G175" s="20">
        <v>7180.27</v>
      </c>
      <c r="H175" s="20">
        <v>24347.51</v>
      </c>
      <c r="I175" s="20">
        <v>870.98</v>
      </c>
      <c r="J175" s="21">
        <v>542.14</v>
      </c>
      <c r="K175" s="2">
        <f t="shared" si="38"/>
        <v>45562.390000000007</v>
      </c>
      <c r="L175" s="89">
        <f t="shared" si="39"/>
        <v>98052.233160000003</v>
      </c>
      <c r="M175" s="89">
        <f t="shared" si="39"/>
        <v>3477.1265199999998</v>
      </c>
      <c r="P175" s="2"/>
    </row>
    <row r="176" spans="1:17" x14ac:dyDescent="0.2">
      <c r="A176" s="90" t="s">
        <v>126</v>
      </c>
      <c r="B176" s="93">
        <v>11</v>
      </c>
      <c r="C176" s="19">
        <v>13253.02</v>
      </c>
      <c r="D176" s="20">
        <v>185.13</v>
      </c>
      <c r="E176" s="20">
        <v>0</v>
      </c>
      <c r="F176" s="20">
        <v>1114.1099999999999</v>
      </c>
      <c r="G176" s="20">
        <v>1481.42</v>
      </c>
      <c r="H176" s="20">
        <v>31312.22</v>
      </c>
      <c r="I176" s="20">
        <v>1034.3800000000001</v>
      </c>
      <c r="J176" s="21">
        <v>423.88</v>
      </c>
      <c r="K176" s="2">
        <f t="shared" si="38"/>
        <v>48804.159999999996</v>
      </c>
      <c r="L176" s="89">
        <f t="shared" si="39"/>
        <v>109129.31748</v>
      </c>
      <c r="M176" s="89">
        <f t="shared" si="39"/>
        <v>3827.3336300000001</v>
      </c>
      <c r="P176" s="2"/>
    </row>
    <row r="177" spans="1:16" ht="13.5" thickBot="1" x14ac:dyDescent="0.25">
      <c r="A177" s="90" t="s">
        <v>127</v>
      </c>
      <c r="B177" s="93">
        <v>12</v>
      </c>
      <c r="C177" s="107">
        <v>14623.78</v>
      </c>
      <c r="D177" s="108">
        <v>1292.76</v>
      </c>
      <c r="E177" s="108">
        <v>0</v>
      </c>
      <c r="F177" s="108">
        <v>990.39</v>
      </c>
      <c r="G177" s="108">
        <v>25525.86</v>
      </c>
      <c r="H177" s="108">
        <v>25456.54</v>
      </c>
      <c r="I177" s="108">
        <v>1141.3699999999999</v>
      </c>
      <c r="J177" s="21">
        <v>0</v>
      </c>
      <c r="K177" s="2">
        <f t="shared" si="38"/>
        <v>69030.7</v>
      </c>
      <c r="L177" s="89">
        <f t="shared" si="39"/>
        <v>121227.73813</v>
      </c>
      <c r="M177" s="89">
        <f t="shared" si="39"/>
        <v>4087.70685</v>
      </c>
      <c r="P177" s="2"/>
    </row>
    <row r="178" spans="1:16" ht="13.5" thickBot="1" x14ac:dyDescent="0.25">
      <c r="A178" s="90" t="s">
        <v>128</v>
      </c>
      <c r="J178" s="109">
        <v>17010.599999999999</v>
      </c>
      <c r="K178" s="2">
        <f t="shared" si="38"/>
        <v>17010.599999999999</v>
      </c>
      <c r="L178" s="89">
        <f t="shared" si="39"/>
        <v>135265.26153999998</v>
      </c>
      <c r="M178" s="89">
        <f t="shared" si="39"/>
        <v>7670.6489299999994</v>
      </c>
      <c r="P178" s="2"/>
    </row>
    <row r="179" spans="1:16" x14ac:dyDescent="0.2">
      <c r="P179" s="2"/>
    </row>
    <row r="180" spans="1:16" x14ac:dyDescent="0.2">
      <c r="B180" s="91"/>
      <c r="C180" s="9" t="s">
        <v>19</v>
      </c>
      <c r="D180" s="10" t="s">
        <v>20</v>
      </c>
      <c r="E180" s="10" t="s">
        <v>20</v>
      </c>
      <c r="F180" s="11" t="s">
        <v>21</v>
      </c>
      <c r="G180" s="11" t="s">
        <v>22</v>
      </c>
      <c r="H180" s="11" t="s">
        <v>23</v>
      </c>
      <c r="I180" s="9" t="s">
        <v>19</v>
      </c>
      <c r="P180" s="2"/>
    </row>
    <row r="181" spans="1:16" ht="13.5" thickBot="1" x14ac:dyDescent="0.25">
      <c r="A181" s="86"/>
      <c r="B181" s="92"/>
      <c r="C181" s="12" t="s">
        <v>26</v>
      </c>
      <c r="D181" s="12" t="s">
        <v>27</v>
      </c>
      <c r="E181" s="13" t="s">
        <v>28</v>
      </c>
      <c r="F181" s="12" t="s">
        <v>29</v>
      </c>
      <c r="G181" s="12" t="s">
        <v>30</v>
      </c>
      <c r="H181" s="12" t="s">
        <v>31</v>
      </c>
      <c r="I181" s="13" t="s">
        <v>32</v>
      </c>
      <c r="J181" s="11" t="s">
        <v>24</v>
      </c>
      <c r="P181" s="2"/>
    </row>
    <row r="182" spans="1:16" ht="13.5" thickBot="1" x14ac:dyDescent="0.25">
      <c r="A182" s="87" t="s">
        <v>0</v>
      </c>
      <c r="B182" s="92"/>
      <c r="C182" s="14" t="s">
        <v>35</v>
      </c>
      <c r="D182" s="15" t="s">
        <v>36</v>
      </c>
      <c r="E182" s="16" t="s">
        <v>37</v>
      </c>
      <c r="F182" s="16" t="s">
        <v>38</v>
      </c>
      <c r="G182" s="15" t="s">
        <v>39</v>
      </c>
      <c r="H182" s="15" t="s">
        <v>6</v>
      </c>
      <c r="I182" s="16" t="s">
        <v>40</v>
      </c>
      <c r="J182" s="13" t="s">
        <v>33</v>
      </c>
      <c r="K182" s="1"/>
      <c r="L182" s="1" t="s">
        <v>2</v>
      </c>
      <c r="M182" s="1" t="s">
        <v>4</v>
      </c>
      <c r="P182" s="2"/>
    </row>
    <row r="183" spans="1:16" ht="26.25" thickBot="1" x14ac:dyDescent="0.25">
      <c r="A183" s="87" t="s">
        <v>1</v>
      </c>
      <c r="B183" s="92"/>
      <c r="C183" s="112">
        <f>L184*L215</f>
        <v>117523.92344497607</v>
      </c>
      <c r="D183" s="112">
        <f t="shared" ref="D183:D195" si="40">M184-E183</f>
        <v>1762.571350910574</v>
      </c>
      <c r="E183" s="112">
        <f>M184*M215</f>
        <v>3737.428649089426</v>
      </c>
      <c r="F183" s="112">
        <v>11000</v>
      </c>
      <c r="G183" s="112">
        <v>122000</v>
      </c>
      <c r="H183" s="112">
        <v>254164</v>
      </c>
      <c r="I183" s="112">
        <f t="shared" ref="I183:I195" si="41">L184-C183</f>
        <v>7476.0765550239303</v>
      </c>
      <c r="J183" s="17" t="s">
        <v>41</v>
      </c>
      <c r="K183" s="1"/>
      <c r="L183" s="1" t="s">
        <v>3</v>
      </c>
      <c r="M183" s="1" t="s">
        <v>5</v>
      </c>
    </row>
    <row r="184" spans="1:16" x14ac:dyDescent="0.2">
      <c r="A184" s="88" t="s">
        <v>7</v>
      </c>
      <c r="B184" s="93">
        <v>1</v>
      </c>
      <c r="C184" s="89">
        <f>L185*$L$215</f>
        <v>12051978.707799042</v>
      </c>
      <c r="D184" s="112">
        <f t="shared" si="40"/>
        <v>205467.40328350099</v>
      </c>
      <c r="E184" s="89">
        <f>M185*$M$215</f>
        <v>435681.51671649906</v>
      </c>
      <c r="F184" s="2">
        <v>988408.9</v>
      </c>
      <c r="G184" s="2">
        <v>4639121.74</v>
      </c>
      <c r="H184" s="2">
        <v>21499945.640000001</v>
      </c>
      <c r="I184" s="112">
        <f t="shared" si="41"/>
        <v>766665.31220095791</v>
      </c>
      <c r="J184" s="112">
        <v>65000</v>
      </c>
      <c r="L184" s="113">
        <v>125000</v>
      </c>
      <c r="M184" s="113">
        <v>5500</v>
      </c>
    </row>
    <row r="185" spans="1:16" x14ac:dyDescent="0.2">
      <c r="A185" s="90" t="s">
        <v>105</v>
      </c>
      <c r="B185" s="93">
        <v>2</v>
      </c>
      <c r="C185" s="89">
        <f t="shared" ref="C185:C195" si="42">L186*$L$215</f>
        <v>22554505.978636362</v>
      </c>
      <c r="D185" s="112">
        <f t="shared" si="40"/>
        <v>269929.19783908676</v>
      </c>
      <c r="E185" s="89">
        <f t="shared" ref="E185:E195" si="43">M186*$M$215</f>
        <v>572368.95216091326</v>
      </c>
      <c r="F185" s="2">
        <v>2511665.1800000002</v>
      </c>
      <c r="G185" s="2">
        <v>5676787.0700000003</v>
      </c>
      <c r="H185" s="2">
        <v>51104238.060000002</v>
      </c>
      <c r="I185" s="112">
        <f t="shared" si="41"/>
        <v>1434765.0113636367</v>
      </c>
      <c r="J185" s="2">
        <v>3273813.05</v>
      </c>
      <c r="L185" s="2">
        <v>12818644.02</v>
      </c>
      <c r="M185" s="2">
        <v>641148.92000000004</v>
      </c>
    </row>
    <row r="186" spans="1:16" x14ac:dyDescent="0.2">
      <c r="A186" s="90" t="s">
        <v>106</v>
      </c>
      <c r="B186" s="93">
        <v>3</v>
      </c>
      <c r="C186" s="89">
        <f t="shared" si="42"/>
        <v>31646990.787129186</v>
      </c>
      <c r="D186" s="112">
        <f t="shared" si="40"/>
        <v>356695.45796412078</v>
      </c>
      <c r="E186" s="89">
        <f t="shared" si="43"/>
        <v>756351.69203587912</v>
      </c>
      <c r="F186" s="2">
        <v>3292817.51</v>
      </c>
      <c r="G186" s="2">
        <v>28152663.329999998</v>
      </c>
      <c r="H186" s="2">
        <v>60594374.359999999</v>
      </c>
      <c r="I186" s="112">
        <f t="shared" si="41"/>
        <v>2013167.3528708145</v>
      </c>
      <c r="J186" s="2">
        <v>3400839.52</v>
      </c>
      <c r="L186" s="2">
        <v>23989270.989999998</v>
      </c>
      <c r="M186" s="2">
        <v>842298.15</v>
      </c>
    </row>
    <row r="187" spans="1:16" x14ac:dyDescent="0.2">
      <c r="A187" s="90" t="s">
        <v>107</v>
      </c>
      <c r="B187" s="93">
        <v>4</v>
      </c>
      <c r="C187" s="89">
        <f t="shared" si="42"/>
        <v>39736217.467248805</v>
      </c>
      <c r="D187" s="112">
        <f t="shared" si="40"/>
        <v>356867.14843707532</v>
      </c>
      <c r="E187" s="89">
        <f t="shared" si="43"/>
        <v>756715.75156292459</v>
      </c>
      <c r="F187" s="2">
        <v>4248930.57</v>
      </c>
      <c r="G187" s="2">
        <v>35812165.560000002</v>
      </c>
      <c r="H187" s="2">
        <v>78464103.879999995</v>
      </c>
      <c r="I187" s="112">
        <f t="shared" si="41"/>
        <v>2527749.2027511969</v>
      </c>
      <c r="J187" s="2">
        <v>4489768.74</v>
      </c>
      <c r="L187" s="2">
        <v>33660158.140000001</v>
      </c>
      <c r="M187" s="2">
        <v>1113047.1499999999</v>
      </c>
    </row>
    <row r="188" spans="1:16" x14ac:dyDescent="0.2">
      <c r="A188" s="90" t="s">
        <v>108</v>
      </c>
      <c r="B188" s="93">
        <v>5</v>
      </c>
      <c r="C188" s="89">
        <f t="shared" si="42"/>
        <v>48816397.210693777</v>
      </c>
      <c r="D188" s="112">
        <f t="shared" si="40"/>
        <v>356867.14843707532</v>
      </c>
      <c r="E188" s="89">
        <f t="shared" si="43"/>
        <v>756715.75156292459</v>
      </c>
      <c r="F188" s="2">
        <v>5143441.8499999996</v>
      </c>
      <c r="G188" s="2">
        <v>36073204.219999999</v>
      </c>
      <c r="H188" s="2">
        <v>103695246.64</v>
      </c>
      <c r="I188" s="112">
        <f t="shared" si="41"/>
        <v>3105368.7793062255</v>
      </c>
      <c r="J188" s="2">
        <v>4927425.37</v>
      </c>
      <c r="L188" s="2">
        <v>42263966.670000002</v>
      </c>
      <c r="M188" s="2">
        <v>1113582.8999999999</v>
      </c>
    </row>
    <row r="189" spans="1:16" x14ac:dyDescent="0.2">
      <c r="A189" s="90" t="s">
        <v>109</v>
      </c>
      <c r="B189" s="93">
        <v>6</v>
      </c>
      <c r="C189" s="89">
        <f t="shared" si="42"/>
        <v>60179576.561483249</v>
      </c>
      <c r="D189" s="112">
        <f t="shared" si="40"/>
        <v>356867.14843707532</v>
      </c>
      <c r="E189" s="89">
        <f t="shared" si="43"/>
        <v>756715.75156292459</v>
      </c>
      <c r="F189" s="2">
        <v>6229194.1799999997</v>
      </c>
      <c r="G189" s="2">
        <v>60034273.280000001</v>
      </c>
      <c r="H189" s="2">
        <v>121527202.84</v>
      </c>
      <c r="I189" s="112">
        <f t="shared" si="41"/>
        <v>3828217.3385167494</v>
      </c>
      <c r="J189" s="2">
        <v>5317637.1399999997</v>
      </c>
      <c r="L189" s="2">
        <v>51921765.990000002</v>
      </c>
      <c r="M189" s="2">
        <v>1113582.8999999999</v>
      </c>
    </row>
    <row r="190" spans="1:16" x14ac:dyDescent="0.2">
      <c r="A190" s="90" t="s">
        <v>110</v>
      </c>
      <c r="B190" s="93">
        <v>7</v>
      </c>
      <c r="C190" s="89">
        <f t="shared" si="42"/>
        <v>71437106.286387563</v>
      </c>
      <c r="D190" s="112">
        <f t="shared" si="40"/>
        <v>550144.55377820064</v>
      </c>
      <c r="E190" s="89">
        <f t="shared" si="43"/>
        <v>1166549.0962217993</v>
      </c>
      <c r="F190" s="2">
        <v>7596784.3099999996</v>
      </c>
      <c r="G190" s="2">
        <v>87496798.319999993</v>
      </c>
      <c r="H190" s="2">
        <v>141074441.77000001</v>
      </c>
      <c r="I190" s="112">
        <f t="shared" si="41"/>
        <v>4544345.1836124361</v>
      </c>
      <c r="J190" s="2">
        <v>47977817.799999997</v>
      </c>
      <c r="L190" s="2">
        <v>64007793.899999999</v>
      </c>
      <c r="M190" s="2">
        <v>1113582.8999999999</v>
      </c>
    </row>
    <row r="191" spans="1:16" x14ac:dyDescent="0.2">
      <c r="A191" s="90" t="s">
        <v>111</v>
      </c>
      <c r="B191" s="93">
        <v>8</v>
      </c>
      <c r="C191" s="89">
        <f t="shared" si="42"/>
        <v>81913264.197416261</v>
      </c>
      <c r="D191" s="112">
        <f t="shared" si="40"/>
        <v>551230.53167165001</v>
      </c>
      <c r="E191" s="89">
        <f t="shared" si="43"/>
        <v>1168851.8483283499</v>
      </c>
      <c r="F191" s="2">
        <v>8925281.2899999991</v>
      </c>
      <c r="G191" s="2">
        <v>87496798.319999993</v>
      </c>
      <c r="H191" s="2">
        <v>170271367.41999999</v>
      </c>
      <c r="I191" s="112">
        <f t="shared" si="41"/>
        <v>5210767.4425837398</v>
      </c>
      <c r="J191" s="2">
        <v>51139510.909999996</v>
      </c>
      <c r="L191" s="2">
        <v>75981451.469999999</v>
      </c>
      <c r="M191" s="2">
        <v>1716693.65</v>
      </c>
    </row>
    <row r="192" spans="1:16" x14ac:dyDescent="0.2">
      <c r="A192" s="90" t="s">
        <v>112</v>
      </c>
      <c r="B192" s="93">
        <v>9</v>
      </c>
      <c r="C192" s="89">
        <f t="shared" si="42"/>
        <v>92187865.148038268</v>
      </c>
      <c r="D192" s="112">
        <f t="shared" si="40"/>
        <v>1114306.1068442515</v>
      </c>
      <c r="E192" s="89">
        <f t="shared" si="43"/>
        <v>2362820.4131557485</v>
      </c>
      <c r="F192" s="2">
        <v>10378558.99</v>
      </c>
      <c r="G192" s="2">
        <v>107824463.52</v>
      </c>
      <c r="H192" s="2">
        <v>184136047.30000001</v>
      </c>
      <c r="I192" s="112">
        <f t="shared" si="41"/>
        <v>5864368.0119617283</v>
      </c>
      <c r="J192" s="2">
        <v>51832662.210000001</v>
      </c>
      <c r="L192" s="2">
        <v>87124031.640000001</v>
      </c>
      <c r="M192" s="2">
        <v>1720082.38</v>
      </c>
    </row>
    <row r="193" spans="1:13" x14ac:dyDescent="0.2">
      <c r="A193" s="90" t="s">
        <v>113</v>
      </c>
      <c r="B193" s="93">
        <v>10</v>
      </c>
      <c r="C193" s="89">
        <f t="shared" si="42"/>
        <v>102602444.42497608</v>
      </c>
      <c r="D193" s="112">
        <f t="shared" si="40"/>
        <v>1226536.1102935583</v>
      </c>
      <c r="E193" s="89">
        <f t="shared" si="43"/>
        <v>2600797.5197064416</v>
      </c>
      <c r="F193" s="2">
        <v>11565543.82</v>
      </c>
      <c r="G193" s="2">
        <v>114852934.98</v>
      </c>
      <c r="H193" s="2">
        <v>205726088.44999999</v>
      </c>
      <c r="I193" s="112">
        <f t="shared" si="41"/>
        <v>6526873.0550239235</v>
      </c>
      <c r="J193" s="2">
        <v>52263944.600000001</v>
      </c>
      <c r="L193" s="2">
        <v>98052233.159999996</v>
      </c>
      <c r="M193" s="2">
        <v>3477126.52</v>
      </c>
    </row>
    <row r="194" spans="1:13" x14ac:dyDescent="0.2">
      <c r="A194" s="90" t="s">
        <v>114</v>
      </c>
      <c r="B194" s="93">
        <v>11</v>
      </c>
      <c r="C194" s="89">
        <f t="shared" si="42"/>
        <v>113977275.32318181</v>
      </c>
      <c r="D194" s="112">
        <f t="shared" si="40"/>
        <v>1309977.2699510739</v>
      </c>
      <c r="E194" s="89">
        <f t="shared" si="43"/>
        <v>2777729.5800489262</v>
      </c>
      <c r="F194" s="2">
        <v>12587909.09</v>
      </c>
      <c r="G194" s="2">
        <v>115738542.13</v>
      </c>
      <c r="H194" s="2">
        <v>234994891.22</v>
      </c>
      <c r="I194" s="112">
        <f t="shared" si="41"/>
        <v>7250462.8068181872</v>
      </c>
      <c r="J194" s="2">
        <v>52490901.289999999</v>
      </c>
      <c r="L194" s="2">
        <v>109129317.48</v>
      </c>
      <c r="M194" s="2">
        <v>3827333.63</v>
      </c>
    </row>
    <row r="195" spans="1:13" x14ac:dyDescent="0.2">
      <c r="A195" s="90" t="s">
        <v>115</v>
      </c>
      <c r="B195" s="93">
        <v>12</v>
      </c>
      <c r="C195" s="89">
        <f t="shared" si="42"/>
        <v>127175233.93593301</v>
      </c>
      <c r="D195" s="112">
        <f t="shared" si="40"/>
        <v>2458193.8267110633</v>
      </c>
      <c r="E195" s="89">
        <f t="shared" si="43"/>
        <v>5212455.1032889364</v>
      </c>
      <c r="F195" s="114">
        <v>13570169.75</v>
      </c>
      <c r="G195" s="114">
        <v>140225164.75</v>
      </c>
      <c r="H195" s="114">
        <v>257034122.72</v>
      </c>
      <c r="I195" s="112">
        <f t="shared" si="41"/>
        <v>8090027.6040669829</v>
      </c>
      <c r="J195" s="2">
        <v>52586783.140000001</v>
      </c>
      <c r="L195" s="2">
        <v>121227738.13</v>
      </c>
      <c r="M195" s="2">
        <v>4087706.85</v>
      </c>
    </row>
    <row r="196" spans="1:13" x14ac:dyDescent="0.2">
      <c r="A196" s="90" t="s">
        <v>116</v>
      </c>
      <c r="J196" s="114">
        <v>70281890.849999994</v>
      </c>
      <c r="L196" s="114">
        <v>135265261.53999999</v>
      </c>
      <c r="M196" s="114">
        <v>7670648.9299999997</v>
      </c>
    </row>
    <row r="198" spans="1:13" x14ac:dyDescent="0.2">
      <c r="B198" s="91"/>
      <c r="C198" s="9" t="s">
        <v>19</v>
      </c>
      <c r="D198" s="10" t="s">
        <v>20</v>
      </c>
      <c r="E198" s="10" t="s">
        <v>20</v>
      </c>
      <c r="F198" s="11" t="s">
        <v>21</v>
      </c>
      <c r="G198" s="11" t="s">
        <v>22</v>
      </c>
      <c r="H198" s="11" t="s">
        <v>23</v>
      </c>
      <c r="I198" s="9" t="s">
        <v>19</v>
      </c>
    </row>
    <row r="199" spans="1:13" ht="13.5" thickBot="1" x14ac:dyDescent="0.25">
      <c r="A199" s="86"/>
      <c r="B199" s="92"/>
      <c r="C199" s="12" t="s">
        <v>26</v>
      </c>
      <c r="D199" s="12" t="s">
        <v>27</v>
      </c>
      <c r="E199" s="13" t="s">
        <v>28</v>
      </c>
      <c r="F199" s="12" t="s">
        <v>29</v>
      </c>
      <c r="G199" s="12" t="s">
        <v>30</v>
      </c>
      <c r="H199" s="12" t="s">
        <v>31</v>
      </c>
      <c r="I199" s="13" t="s">
        <v>32</v>
      </c>
      <c r="J199" s="11" t="s">
        <v>24</v>
      </c>
    </row>
    <row r="200" spans="1:13" ht="13.5" thickBot="1" x14ac:dyDescent="0.25">
      <c r="A200" s="87" t="s">
        <v>0</v>
      </c>
      <c r="B200" s="92"/>
      <c r="C200" s="14" t="s">
        <v>35</v>
      </c>
      <c r="D200" s="15" t="s">
        <v>36</v>
      </c>
      <c r="E200" s="16" t="s">
        <v>37</v>
      </c>
      <c r="F200" s="16" t="s">
        <v>38</v>
      </c>
      <c r="G200" s="15" t="s">
        <v>39</v>
      </c>
      <c r="H200" s="15" t="s">
        <v>6</v>
      </c>
      <c r="I200" s="16" t="s">
        <v>40</v>
      </c>
      <c r="J200" s="13" t="s">
        <v>33</v>
      </c>
      <c r="K200" s="1"/>
      <c r="L200" s="1" t="s">
        <v>2</v>
      </c>
      <c r="M200" s="1" t="s">
        <v>4</v>
      </c>
    </row>
    <row r="201" spans="1:13" ht="26.25" thickBot="1" x14ac:dyDescent="0.25">
      <c r="A201" s="87" t="s">
        <v>1</v>
      </c>
      <c r="B201" s="92"/>
      <c r="C201" s="89">
        <v>111181.39234449761</v>
      </c>
      <c r="D201" s="89">
        <v>3636.3449306876864</v>
      </c>
      <c r="E201" s="89">
        <v>7710.6550693123127</v>
      </c>
      <c r="F201" s="89">
        <v>9797</v>
      </c>
      <c r="G201" s="89">
        <v>108260</v>
      </c>
      <c r="H201" s="89">
        <v>238920</v>
      </c>
      <c r="I201" s="89">
        <v>7072.6076555023919</v>
      </c>
      <c r="J201" s="17" t="s">
        <v>41</v>
      </c>
      <c r="K201" s="1"/>
      <c r="L201" s="1" t="s">
        <v>3</v>
      </c>
      <c r="M201" s="1" t="s">
        <v>5</v>
      </c>
    </row>
    <row r="202" spans="1:13" x14ac:dyDescent="0.2">
      <c r="A202" s="88" t="s">
        <v>7</v>
      </c>
      <c r="B202" s="93">
        <v>1</v>
      </c>
      <c r="C202" s="89">
        <v>11215.984641889952</v>
      </c>
      <c r="D202" s="89">
        <v>33.425553718401737</v>
      </c>
      <c r="E202" s="89">
        <v>70.876916281598255</v>
      </c>
      <c r="F202" s="89">
        <v>1149.86284</v>
      </c>
      <c r="G202" s="89">
        <v>3613.9687100000001</v>
      </c>
      <c r="H202" s="89">
        <v>19905.83527</v>
      </c>
      <c r="I202" s="89">
        <v>713.48502811004789</v>
      </c>
      <c r="J202" s="89">
        <v>63315</v>
      </c>
      <c r="L202" s="2">
        <v>118254</v>
      </c>
      <c r="M202" s="2">
        <v>11347</v>
      </c>
    </row>
    <row r="203" spans="1:13" x14ac:dyDescent="0.2">
      <c r="A203" s="90" t="s">
        <v>90</v>
      </c>
      <c r="B203" s="93">
        <v>2</v>
      </c>
      <c r="C203" s="89">
        <v>20708.300796387557</v>
      </c>
      <c r="D203" s="89">
        <v>33.438273074204943</v>
      </c>
      <c r="E203" s="89">
        <v>70.903886925795049</v>
      </c>
      <c r="F203" s="89">
        <v>2866.6093799999999</v>
      </c>
      <c r="G203" s="89">
        <v>4534.6850000000004</v>
      </c>
      <c r="H203" s="89">
        <v>49327.307179999996</v>
      </c>
      <c r="I203" s="89">
        <v>1317.32193361244</v>
      </c>
      <c r="J203" s="89">
        <v>2854.4364300000002</v>
      </c>
      <c r="L203" s="2">
        <v>11929.46967</v>
      </c>
      <c r="M203" s="2">
        <v>104.30247</v>
      </c>
    </row>
    <row r="204" spans="1:13" x14ac:dyDescent="0.2">
      <c r="A204" s="90" t="s">
        <v>92</v>
      </c>
      <c r="B204" s="93">
        <v>3</v>
      </c>
      <c r="C204" s="89">
        <v>28726.606536674637</v>
      </c>
      <c r="D204" s="89">
        <v>133.81256145419951</v>
      </c>
      <c r="E204" s="89">
        <v>283.74164854580044</v>
      </c>
      <c r="F204" s="89">
        <v>3580.2168900000001</v>
      </c>
      <c r="G204" s="89">
        <v>4994.9693399999996</v>
      </c>
      <c r="H204" s="89">
        <v>69268.376250000001</v>
      </c>
      <c r="I204" s="89">
        <v>1827.3922733253587</v>
      </c>
      <c r="J204" s="89">
        <v>3129.5311200000001</v>
      </c>
      <c r="L204" s="2">
        <v>22025.622729999999</v>
      </c>
      <c r="M204" s="2">
        <v>104.34216000000001</v>
      </c>
    </row>
    <row r="205" spans="1:13" x14ac:dyDescent="0.2">
      <c r="A205" s="90" t="s">
        <v>91</v>
      </c>
      <c r="B205" s="93">
        <v>4</v>
      </c>
      <c r="C205" s="89">
        <v>35667.107031602871</v>
      </c>
      <c r="D205" s="89">
        <v>135.41012728458819</v>
      </c>
      <c r="E205" s="89">
        <v>287.12919271541176</v>
      </c>
      <c r="F205" s="89">
        <v>4413.6235299999998</v>
      </c>
      <c r="G205" s="89">
        <v>31483.396410000001</v>
      </c>
      <c r="H205" s="89">
        <v>73838.123480000009</v>
      </c>
      <c r="I205" s="89">
        <v>2268.8999383971295</v>
      </c>
      <c r="J205" s="89">
        <v>3527.5267000000003</v>
      </c>
      <c r="L205" s="2">
        <v>30553.998809999997</v>
      </c>
      <c r="M205" s="2">
        <v>417.55421000000001</v>
      </c>
    </row>
    <row r="206" spans="1:13" x14ac:dyDescent="0.2">
      <c r="A206" s="90" t="s">
        <v>93</v>
      </c>
      <c r="B206" s="93">
        <v>5</v>
      </c>
      <c r="C206" s="89">
        <v>43792.06124770335</v>
      </c>
      <c r="D206" s="89">
        <v>141.4939948165262</v>
      </c>
      <c r="E206" s="89">
        <v>300.02967518347373</v>
      </c>
      <c r="F206" s="89">
        <v>5350.1628899999996</v>
      </c>
      <c r="G206" s="89">
        <v>31674.034480000002</v>
      </c>
      <c r="H206" s="89">
        <v>100738.62711</v>
      </c>
      <c r="I206" s="89">
        <v>2785.7545322966512</v>
      </c>
      <c r="J206" s="89">
        <v>3589.3786099999998</v>
      </c>
      <c r="L206" s="2">
        <v>37936.006970000002</v>
      </c>
      <c r="M206" s="2">
        <v>422.53932000000003</v>
      </c>
    </row>
    <row r="207" spans="1:13" x14ac:dyDescent="0.2">
      <c r="A207" s="90" t="s">
        <v>94</v>
      </c>
      <c r="B207" s="93">
        <v>6</v>
      </c>
      <c r="C207" s="89">
        <v>53015.518843923441</v>
      </c>
      <c r="D207" s="89">
        <v>145.51701905952703</v>
      </c>
      <c r="E207" s="89">
        <v>308.56026094047292</v>
      </c>
      <c r="F207" s="89">
        <v>6361.4427999999998</v>
      </c>
      <c r="G207" s="89">
        <v>52110.401709999998</v>
      </c>
      <c r="H207" s="89">
        <v>114181.11426999999</v>
      </c>
      <c r="I207" s="89">
        <v>3372.4884760765549</v>
      </c>
      <c r="J207" s="89">
        <v>3589.3786099999998</v>
      </c>
      <c r="L207" s="2">
        <v>46577.815780000004</v>
      </c>
      <c r="M207" s="2">
        <v>441.52366999999998</v>
      </c>
    </row>
    <row r="208" spans="1:13" x14ac:dyDescent="0.2">
      <c r="A208" s="90" t="s">
        <v>95</v>
      </c>
      <c r="B208" s="93">
        <v>7</v>
      </c>
      <c r="C208" s="89">
        <v>62341.819763971289</v>
      </c>
      <c r="D208" s="89">
        <v>147.90196076379448</v>
      </c>
      <c r="E208" s="89">
        <v>313.61738923620544</v>
      </c>
      <c r="F208" s="89">
        <v>7728.4335099999998</v>
      </c>
      <c r="G208" s="89">
        <v>79461.628779999999</v>
      </c>
      <c r="H208" s="89">
        <v>132921.85193999999</v>
      </c>
      <c r="I208" s="89">
        <v>3965.7646160287081</v>
      </c>
      <c r="J208" s="89">
        <v>45986.692040000002</v>
      </c>
      <c r="L208" s="2">
        <v>56388.007319999997</v>
      </c>
      <c r="M208" s="2">
        <v>454.07728000000003</v>
      </c>
    </row>
    <row r="209" spans="1:13" x14ac:dyDescent="0.2">
      <c r="A209" s="90" t="s">
        <v>96</v>
      </c>
      <c r="B209" s="93">
        <v>8</v>
      </c>
      <c r="C209" s="89">
        <v>71294.778205550232</v>
      </c>
      <c r="D209" s="89">
        <v>163.30901354987768</v>
      </c>
      <c r="E209" s="89">
        <v>346.28713645012232</v>
      </c>
      <c r="F209" s="89">
        <v>9005.0165699999998</v>
      </c>
      <c r="G209" s="89">
        <v>79461.628779999999</v>
      </c>
      <c r="H209" s="89">
        <v>163087.16026</v>
      </c>
      <c r="I209" s="89">
        <v>4535.2912344497599</v>
      </c>
      <c r="J209" s="89">
        <v>47415.66388</v>
      </c>
      <c r="L209" s="2">
        <v>66307.58438</v>
      </c>
      <c r="M209" s="2">
        <v>461.51934999999997</v>
      </c>
    </row>
    <row r="210" spans="1:13" x14ac:dyDescent="0.2">
      <c r="A210" s="90" t="s">
        <v>97</v>
      </c>
      <c r="B210" s="93">
        <v>9</v>
      </c>
      <c r="C210" s="89">
        <v>80379.786452296641</v>
      </c>
      <c r="D210" s="89">
        <v>454.56535678173407</v>
      </c>
      <c r="E210" s="89">
        <v>963.87904321826568</v>
      </c>
      <c r="F210" s="89">
        <v>10282.229640000001</v>
      </c>
      <c r="G210" s="89">
        <v>97137.403919999997</v>
      </c>
      <c r="H210" s="89">
        <v>179638.74543000001</v>
      </c>
      <c r="I210" s="89">
        <v>5113.2179677033491</v>
      </c>
      <c r="J210" s="89">
        <v>48166.706399999995</v>
      </c>
      <c r="L210" s="2">
        <v>75830.069439999992</v>
      </c>
      <c r="M210" s="2">
        <v>509.59615000000002</v>
      </c>
    </row>
    <row r="211" spans="1:13" x14ac:dyDescent="0.2">
      <c r="A211" s="90" t="s">
        <v>98</v>
      </c>
      <c r="B211" s="93">
        <v>10</v>
      </c>
      <c r="C211" s="89">
        <v>89989.092482727254</v>
      </c>
      <c r="D211" s="89">
        <v>651.73275068496866</v>
      </c>
      <c r="E211" s="89">
        <v>1381.9608793150312</v>
      </c>
      <c r="F211" s="89">
        <v>11356.72783</v>
      </c>
      <c r="G211" s="89">
        <v>101886.26969</v>
      </c>
      <c r="H211" s="89">
        <v>195506.26293999999</v>
      </c>
      <c r="I211" s="89">
        <v>5724.4969772727263</v>
      </c>
      <c r="J211" s="89">
        <v>48533.171479999997</v>
      </c>
      <c r="L211" s="2">
        <v>85493.004419999997</v>
      </c>
      <c r="M211" s="2">
        <v>1418.4443999999999</v>
      </c>
    </row>
    <row r="212" spans="1:13" x14ac:dyDescent="0.2">
      <c r="A212" s="90" t="s">
        <v>99</v>
      </c>
      <c r="B212" s="93">
        <v>11</v>
      </c>
      <c r="C212" s="89">
        <v>99327.05039389951</v>
      </c>
      <c r="D212" s="89">
        <v>672.23880381625429</v>
      </c>
      <c r="E212" s="89">
        <v>1425.4427561837454</v>
      </c>
      <c r="F212" s="89">
        <v>12389.859400000001</v>
      </c>
      <c r="G212" s="89">
        <v>102562.80807</v>
      </c>
      <c r="H212" s="89">
        <v>226375.84711999999</v>
      </c>
      <c r="I212" s="89">
        <v>6318.5146561004776</v>
      </c>
      <c r="J212" s="89">
        <v>48898.260849999999</v>
      </c>
      <c r="L212" s="2">
        <v>95713.589459999988</v>
      </c>
      <c r="M212" s="2">
        <v>2033.69363</v>
      </c>
    </row>
    <row r="213" spans="1:13" x14ac:dyDescent="0.2">
      <c r="A213" s="90" t="s">
        <v>100</v>
      </c>
      <c r="B213" s="93">
        <v>12</v>
      </c>
      <c r="C213" s="89">
        <v>111561.12631923445</v>
      </c>
      <c r="D213" s="89">
        <v>1660.5791213753735</v>
      </c>
      <c r="E213" s="89">
        <v>3521.1601386246252</v>
      </c>
      <c r="F213" s="89">
        <v>13403.01981</v>
      </c>
      <c r="G213" s="89">
        <v>124399.66617</v>
      </c>
      <c r="H213" s="89">
        <v>247392.75559000002</v>
      </c>
      <c r="I213" s="89">
        <v>7096.7637607655497</v>
      </c>
      <c r="J213" s="89">
        <v>49061.002469999999</v>
      </c>
      <c r="L213" s="2">
        <v>105645.56504999999</v>
      </c>
      <c r="M213" s="2">
        <v>2097.68156</v>
      </c>
    </row>
    <row r="214" spans="1:13" x14ac:dyDescent="0.2">
      <c r="A214" s="90" t="s">
        <v>101</v>
      </c>
      <c r="J214" s="89">
        <v>65289.019869999996</v>
      </c>
      <c r="L214" s="2">
        <v>118657.89008</v>
      </c>
      <c r="M214" s="2">
        <v>5181.7392599999994</v>
      </c>
    </row>
    <row r="215" spans="1:13" x14ac:dyDescent="0.2">
      <c r="L215" s="2">
        <f>C201/L202</f>
        <v>0.94019138755980858</v>
      </c>
      <c r="M215" s="2">
        <f>E201/M202</f>
        <v>0.67953248165262292</v>
      </c>
    </row>
  </sheetData>
  <printOptions horizontalCentered="1"/>
  <pageMargins left="0" right="0" top="0" bottom="0" header="0" footer="0"/>
  <pageSetup paperSize="9" scale="82" fitToHeight="0" orientation="landscape" r:id="rId1"/>
  <headerFooter>
    <oddFooter>&amp;R&amp;D (str. &amp;P z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RUD CV 2021</vt:lpstr>
      <vt:lpstr>Zdroj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2016-02-08T16:26:18Z</dcterms:created>
  <dcterms:modified xsi:type="dcterms:W3CDTF">2023-01-17T10:36:46Z</dcterms:modified>
</cp:coreProperties>
</file>